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16.160.201\control interno\2020\28.03 PAA\05. III_Seg\"/>
    </mc:Choice>
  </mc:AlternateContent>
  <bookViews>
    <workbookView xWindow="0" yWindow="0" windowWidth="24000" windowHeight="9300" tabRatio="599" activeTab="1"/>
  </bookViews>
  <sheets>
    <sheet name="Dinámicas" sheetId="3" r:id="rId1"/>
    <sheet name="PAA 2020 Versión 2" sheetId="1" r:id="rId2"/>
    <sheet name="Desglose actividades nuevas" sheetId="8" r:id="rId3"/>
    <sheet name="Para seg al PI 7696" sheetId="9" r:id="rId4"/>
    <sheet name="Listas Desplegables" sheetId="2" state="hidden" r:id="rId5"/>
  </sheets>
  <definedNames>
    <definedName name="_xlnm._FilterDatabase" localSheetId="2" hidden="1">'Desglose actividades nuevas'!$A$1:$G$26</definedName>
    <definedName name="_xlnm._FilterDatabase" localSheetId="1" hidden="1">'PAA 2020 Versión 2'!$A$18:$AJ$196</definedName>
    <definedName name="ACT">'Listas Desplegables'!$A$4:$A$12</definedName>
    <definedName name="ACTA">'Listas Desplegables'!$A$4:$B$12</definedName>
    <definedName name="_xlnm.Print_Area" localSheetId="1">'PAA 2020 Versión 2'!$C$1:$AE$207</definedName>
    <definedName name="CRITERIO1">'Listas Desplegables'!$A$33:$A$47</definedName>
    <definedName name="CRITERIO1A">'Listas Desplegables'!$A$33:$B$47</definedName>
    <definedName name="CRITERIO2">'Listas Desplegables'!$A$50:$A$55</definedName>
    <definedName name="CRITERIO2A">'Listas Desplegables'!$A$50:$B$55</definedName>
    <definedName name="CRITERIO3">'Listas Desplegables'!$A$59:$A$63</definedName>
    <definedName name="CRITERIO3A">'Listas Desplegables'!$A$59:$B$63</definedName>
    <definedName name="CRITERIO4">'Listas Desplegables'!$A$67:$A$76</definedName>
    <definedName name="CRITERIO4A">'Listas Desplegables'!$A$67:$B$76</definedName>
    <definedName name="CRITERIO5">'Listas Desplegables'!$A$81:$A$91</definedName>
    <definedName name="CRITERIO5A">'Listas Desplegables'!$A$81:$B$91</definedName>
    <definedName name="CRITERIO6">'Listas Desplegables'!$A$95:$A$104</definedName>
    <definedName name="CRITERIO6A">'Listas Desplegables'!$A$95:$B$104</definedName>
    <definedName name="CRITERIO7">'Listas Desplegables'!$A$108:$A$113</definedName>
    <definedName name="CRITERIO7A">'Listas Desplegables'!$A$108:$B$113</definedName>
    <definedName name="CRITERIO8">'Listas Desplegables'!$A$117:$A$129</definedName>
    <definedName name="CRITERIO8A">'Listas Desplegables'!$A$117:$B$129</definedName>
    <definedName name="LIDER">'Listas Desplegables'!$A$15:$A$16</definedName>
    <definedName name="PROCESO">'Listas Desplegables'!$A$138:$A$156</definedName>
    <definedName name="PROCESO2">'Listas Desplegables'!$A$138:$C$156</definedName>
    <definedName name="PROF">'Listas Desplegables'!$A$19:$A$27</definedName>
    <definedName name="PROFA">'Listas Desplegables'!$A$19:$B$27</definedName>
    <definedName name="_xlnm.Print_Titles" localSheetId="2">'Desglose actividades nuevas'!$1:$1</definedName>
    <definedName name="_xlnm.Print_Titles" localSheetId="1">'PAA 2020 Versión 2'!$17:$18</definedName>
  </definedNames>
  <calcPr calcId="162913"/>
  <pivotCaches>
    <pivotCache cacheId="0" r:id="rId6"/>
    <pivotCache cacheId="1" r:id="rId7"/>
    <pivotCache cacheId="2" r:id="rId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 i="9" l="1"/>
  <c r="H4" i="9"/>
  <c r="H3" i="9" l="1"/>
  <c r="H9" i="9" l="1"/>
  <c r="Y197" i="1" l="1"/>
  <c r="AG20" i="1" l="1"/>
  <c r="AH20" i="1"/>
  <c r="AG21" i="1"/>
  <c r="AH21" i="1"/>
  <c r="AG22" i="1"/>
  <c r="AH22" i="1"/>
  <c r="AG23" i="1"/>
  <c r="AH23" i="1"/>
  <c r="AG24" i="1"/>
  <c r="AH24" i="1"/>
  <c r="AG25" i="1"/>
  <c r="AH25" i="1"/>
  <c r="AG26" i="1"/>
  <c r="AH26" i="1"/>
  <c r="AG27" i="1"/>
  <c r="AH27" i="1"/>
  <c r="AG28" i="1"/>
  <c r="AH28" i="1"/>
  <c r="AG29" i="1"/>
  <c r="AH29" i="1"/>
  <c r="AG30" i="1"/>
  <c r="AH30" i="1"/>
  <c r="AG31" i="1"/>
  <c r="AH31" i="1"/>
  <c r="AG32" i="1"/>
  <c r="AH32" i="1"/>
  <c r="AG33" i="1"/>
  <c r="AH33" i="1"/>
  <c r="AG34" i="1"/>
  <c r="AH34" i="1"/>
  <c r="AG35" i="1"/>
  <c r="AH35" i="1"/>
  <c r="AG36" i="1"/>
  <c r="AH36" i="1"/>
  <c r="AG37" i="1"/>
  <c r="AH37" i="1"/>
  <c r="AG38" i="1"/>
  <c r="AH38" i="1"/>
  <c r="AG39" i="1"/>
  <c r="AH39" i="1"/>
  <c r="AG40" i="1"/>
  <c r="AH40" i="1"/>
  <c r="AG41" i="1"/>
  <c r="AH41" i="1"/>
  <c r="AG42" i="1"/>
  <c r="AH42" i="1"/>
  <c r="AG43" i="1"/>
  <c r="AH43" i="1"/>
  <c r="AG44" i="1"/>
  <c r="AH44" i="1"/>
  <c r="AG45" i="1"/>
  <c r="AH45" i="1"/>
  <c r="AG46" i="1"/>
  <c r="AH46" i="1"/>
  <c r="AG47" i="1"/>
  <c r="AH47" i="1"/>
  <c r="AG48" i="1"/>
  <c r="AH48" i="1"/>
  <c r="AG49" i="1"/>
  <c r="AH49" i="1"/>
  <c r="AG50" i="1"/>
  <c r="AH50" i="1"/>
  <c r="AG51" i="1"/>
  <c r="AH51" i="1"/>
  <c r="AG52" i="1"/>
  <c r="AH52" i="1"/>
  <c r="AG53" i="1"/>
  <c r="AH53" i="1"/>
  <c r="AG54" i="1"/>
  <c r="AH54" i="1"/>
  <c r="AG55" i="1"/>
  <c r="AH55" i="1"/>
  <c r="AG56" i="1"/>
  <c r="AH56" i="1"/>
  <c r="AG57" i="1"/>
  <c r="AH57" i="1"/>
  <c r="AG58" i="1"/>
  <c r="AH58" i="1"/>
  <c r="AG59" i="1"/>
  <c r="AH59" i="1"/>
  <c r="AG60" i="1"/>
  <c r="AH60" i="1"/>
  <c r="AG61" i="1"/>
  <c r="AH61" i="1"/>
  <c r="AG62" i="1"/>
  <c r="AH62" i="1"/>
  <c r="AG63" i="1"/>
  <c r="AH63" i="1"/>
  <c r="AG64" i="1"/>
  <c r="AH64" i="1"/>
  <c r="AG65" i="1"/>
  <c r="AH65" i="1"/>
  <c r="AG66" i="1"/>
  <c r="AH66" i="1"/>
  <c r="AG67" i="1"/>
  <c r="AH67" i="1"/>
  <c r="AG68" i="1"/>
  <c r="AH68" i="1"/>
  <c r="AG69" i="1"/>
  <c r="AH69" i="1"/>
  <c r="AG70" i="1"/>
  <c r="AH70" i="1"/>
  <c r="AG71" i="1"/>
  <c r="AH71" i="1"/>
  <c r="AG72" i="1"/>
  <c r="AH72" i="1"/>
  <c r="AG73" i="1"/>
  <c r="AH73" i="1"/>
  <c r="AG74" i="1"/>
  <c r="AH74" i="1"/>
  <c r="AG75" i="1"/>
  <c r="AH75" i="1"/>
  <c r="AG76" i="1"/>
  <c r="AH76" i="1"/>
  <c r="AG77" i="1"/>
  <c r="AH77" i="1"/>
  <c r="AG78" i="1"/>
  <c r="AH78" i="1"/>
  <c r="AG79" i="1"/>
  <c r="AH79" i="1"/>
  <c r="AG80" i="1"/>
  <c r="AH80" i="1"/>
  <c r="AG81" i="1"/>
  <c r="AH81" i="1"/>
  <c r="AG82" i="1"/>
  <c r="AH82" i="1"/>
  <c r="AG83" i="1"/>
  <c r="AH83" i="1"/>
  <c r="AG84" i="1"/>
  <c r="AH84" i="1"/>
  <c r="AG85" i="1"/>
  <c r="AH85" i="1"/>
  <c r="AG86" i="1"/>
  <c r="AH86" i="1"/>
  <c r="AG87" i="1"/>
  <c r="AH87" i="1"/>
  <c r="AG88" i="1"/>
  <c r="AH88" i="1"/>
  <c r="AG89" i="1"/>
  <c r="AH89" i="1"/>
  <c r="AG90" i="1"/>
  <c r="AH90" i="1"/>
  <c r="AG91" i="1"/>
  <c r="AH91" i="1"/>
  <c r="AG92" i="1"/>
  <c r="AH92" i="1"/>
  <c r="AG93" i="1"/>
  <c r="AH93" i="1"/>
  <c r="AG94" i="1"/>
  <c r="AH94" i="1"/>
  <c r="AG95" i="1"/>
  <c r="AH95" i="1"/>
  <c r="AG96" i="1"/>
  <c r="AH96" i="1"/>
  <c r="AG97" i="1"/>
  <c r="AH97" i="1"/>
  <c r="AG98" i="1"/>
  <c r="AH98" i="1"/>
  <c r="AG99" i="1"/>
  <c r="AH99" i="1"/>
  <c r="AG100" i="1"/>
  <c r="AH100" i="1"/>
  <c r="AG101" i="1"/>
  <c r="AH101" i="1"/>
  <c r="AG102" i="1"/>
  <c r="AH102" i="1"/>
  <c r="AG103" i="1"/>
  <c r="AH103" i="1"/>
  <c r="AG104" i="1"/>
  <c r="AH104" i="1"/>
  <c r="AG105" i="1"/>
  <c r="AH105" i="1"/>
  <c r="AG106" i="1"/>
  <c r="AH106" i="1"/>
  <c r="AG107" i="1"/>
  <c r="AH107" i="1"/>
  <c r="AG108" i="1"/>
  <c r="AH108" i="1"/>
  <c r="AG109" i="1"/>
  <c r="AH109" i="1"/>
  <c r="AG110" i="1"/>
  <c r="AH110" i="1"/>
  <c r="AG111" i="1"/>
  <c r="AH111" i="1"/>
  <c r="AG112" i="1"/>
  <c r="AH112" i="1"/>
  <c r="AG113" i="1"/>
  <c r="AH113" i="1"/>
  <c r="AG114" i="1"/>
  <c r="AH114" i="1"/>
  <c r="AG115" i="1"/>
  <c r="AH115" i="1"/>
  <c r="AG116" i="1"/>
  <c r="AH116" i="1"/>
  <c r="AG117" i="1"/>
  <c r="AH117" i="1"/>
  <c r="AG118" i="1"/>
  <c r="AH118" i="1"/>
  <c r="AG119" i="1"/>
  <c r="AH119" i="1"/>
  <c r="AG120" i="1"/>
  <c r="AH120" i="1"/>
  <c r="AG121" i="1"/>
  <c r="AH121" i="1"/>
  <c r="AG122" i="1"/>
  <c r="AH122" i="1"/>
  <c r="AG123" i="1"/>
  <c r="AH123" i="1"/>
  <c r="AG124" i="1"/>
  <c r="AH124" i="1"/>
  <c r="AG125" i="1"/>
  <c r="AH125" i="1"/>
  <c r="AG126" i="1"/>
  <c r="AH126" i="1"/>
  <c r="AG127" i="1"/>
  <c r="AH127" i="1"/>
  <c r="AG128" i="1"/>
  <c r="AH128" i="1"/>
  <c r="AG129" i="1"/>
  <c r="AH129" i="1"/>
  <c r="AG130" i="1"/>
  <c r="AH130" i="1"/>
  <c r="AG131" i="1"/>
  <c r="AH131" i="1"/>
  <c r="AG132" i="1"/>
  <c r="AH132" i="1"/>
  <c r="AG133" i="1"/>
  <c r="AH133" i="1"/>
  <c r="AG134" i="1"/>
  <c r="AH134" i="1"/>
  <c r="AG135" i="1"/>
  <c r="AH135" i="1"/>
  <c r="AG136" i="1"/>
  <c r="AH136" i="1"/>
  <c r="AG137" i="1"/>
  <c r="AH137" i="1"/>
  <c r="AG138" i="1"/>
  <c r="AH138" i="1"/>
  <c r="AG139" i="1"/>
  <c r="AH139" i="1"/>
  <c r="AG140" i="1"/>
  <c r="AH140" i="1"/>
  <c r="AG141" i="1"/>
  <c r="AH141" i="1"/>
  <c r="AG142" i="1"/>
  <c r="AH142" i="1"/>
  <c r="AG143" i="1"/>
  <c r="AH143" i="1"/>
  <c r="AG144" i="1"/>
  <c r="AH144" i="1"/>
  <c r="AG145" i="1"/>
  <c r="AH145" i="1"/>
  <c r="AG146" i="1"/>
  <c r="AH146" i="1"/>
  <c r="AG147" i="1"/>
  <c r="AH147" i="1"/>
  <c r="AG148" i="1"/>
  <c r="AH148" i="1"/>
  <c r="AG149" i="1"/>
  <c r="AH149" i="1"/>
  <c r="AG150" i="1"/>
  <c r="AH150" i="1"/>
  <c r="AG151" i="1"/>
  <c r="AH151" i="1"/>
  <c r="AG152" i="1"/>
  <c r="AH152" i="1"/>
  <c r="AG153" i="1"/>
  <c r="AH153" i="1"/>
  <c r="AG154" i="1"/>
  <c r="AH154" i="1"/>
  <c r="AG155" i="1"/>
  <c r="AH155" i="1"/>
  <c r="AG156" i="1"/>
  <c r="AH156" i="1"/>
  <c r="AG157" i="1"/>
  <c r="AH157" i="1"/>
  <c r="AG158" i="1"/>
  <c r="AH158" i="1"/>
  <c r="AG159" i="1"/>
  <c r="AH159" i="1"/>
  <c r="AG160" i="1"/>
  <c r="AH160" i="1"/>
  <c r="AG161" i="1"/>
  <c r="AH161" i="1"/>
  <c r="AG162" i="1"/>
  <c r="AH162" i="1"/>
  <c r="AG163" i="1"/>
  <c r="AH163" i="1"/>
  <c r="AG164" i="1"/>
  <c r="AH164" i="1"/>
  <c r="AG165" i="1"/>
  <c r="AH165" i="1"/>
  <c r="AG166" i="1"/>
  <c r="AH166" i="1"/>
  <c r="AG167" i="1"/>
  <c r="AH167" i="1"/>
  <c r="AG168" i="1"/>
  <c r="AH168" i="1"/>
  <c r="AG169" i="1"/>
  <c r="AH169" i="1"/>
  <c r="AG170" i="1"/>
  <c r="AH170" i="1"/>
  <c r="AG171" i="1"/>
  <c r="AH171" i="1"/>
  <c r="AG172" i="1"/>
  <c r="AH172" i="1"/>
  <c r="AG173" i="1"/>
  <c r="AH173" i="1"/>
  <c r="AG174" i="1"/>
  <c r="AH174" i="1"/>
  <c r="AG175" i="1"/>
  <c r="AH175" i="1"/>
  <c r="AG176" i="1"/>
  <c r="AH176" i="1"/>
  <c r="AG177" i="1"/>
  <c r="AH177" i="1"/>
  <c r="AG178" i="1"/>
  <c r="AH178" i="1"/>
  <c r="AG179" i="1"/>
  <c r="AH179" i="1"/>
  <c r="AG180" i="1"/>
  <c r="AH180" i="1"/>
  <c r="AG181" i="1"/>
  <c r="AH181" i="1"/>
  <c r="AG182" i="1"/>
  <c r="AH182" i="1"/>
  <c r="AG183" i="1"/>
  <c r="AH183" i="1"/>
  <c r="AG184" i="1"/>
  <c r="AH184" i="1"/>
  <c r="AG185" i="1"/>
  <c r="AH185" i="1"/>
  <c r="AG186" i="1"/>
  <c r="AH186" i="1"/>
  <c r="AG187" i="1"/>
  <c r="AH187" i="1"/>
  <c r="AG188" i="1"/>
  <c r="AH188" i="1"/>
  <c r="AG189" i="1"/>
  <c r="AH189" i="1"/>
  <c r="AG190" i="1"/>
  <c r="AH190" i="1"/>
  <c r="AG191" i="1"/>
  <c r="AH191" i="1"/>
  <c r="AG192" i="1"/>
  <c r="AH192" i="1"/>
  <c r="AG193" i="1"/>
  <c r="AH193" i="1"/>
  <c r="AG194" i="1"/>
  <c r="AH194" i="1"/>
  <c r="AG195" i="1"/>
  <c r="AH195" i="1"/>
  <c r="AG196" i="1"/>
  <c r="AH196"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116" i="1"/>
  <c r="AF117" i="1"/>
  <c r="AF118" i="1"/>
  <c r="AF119" i="1"/>
  <c r="AF120" i="1"/>
  <c r="AF121" i="1"/>
  <c r="AF122" i="1"/>
  <c r="AF123" i="1"/>
  <c r="AF124" i="1"/>
  <c r="AF125" i="1"/>
  <c r="AF126" i="1"/>
  <c r="AF127" i="1"/>
  <c r="AF128" i="1"/>
  <c r="AF129" i="1"/>
  <c r="AF130" i="1"/>
  <c r="AF131" i="1"/>
  <c r="AF132" i="1"/>
  <c r="AF133" i="1"/>
  <c r="AF134" i="1"/>
  <c r="AF135" i="1"/>
  <c r="AF136" i="1"/>
  <c r="AF137" i="1"/>
  <c r="AF138" i="1"/>
  <c r="AF139" i="1"/>
  <c r="AF140" i="1"/>
  <c r="AF141" i="1"/>
  <c r="AF142" i="1"/>
  <c r="AF143" i="1"/>
  <c r="AF144" i="1"/>
  <c r="AF145" i="1"/>
  <c r="AF146" i="1"/>
  <c r="AF147" i="1"/>
  <c r="AF148" i="1"/>
  <c r="AF149" i="1"/>
  <c r="AF150" i="1"/>
  <c r="AF151" i="1"/>
  <c r="AF152" i="1"/>
  <c r="AF153" i="1"/>
  <c r="AF154" i="1"/>
  <c r="AF155" i="1"/>
  <c r="AF156" i="1"/>
  <c r="AF157" i="1"/>
  <c r="AF158" i="1"/>
  <c r="AF159" i="1"/>
  <c r="AF160" i="1"/>
  <c r="AF161" i="1"/>
  <c r="AF162" i="1"/>
  <c r="AF163" i="1"/>
  <c r="AF164" i="1"/>
  <c r="AF165" i="1"/>
  <c r="AF166" i="1"/>
  <c r="AF167" i="1"/>
  <c r="AF168" i="1"/>
  <c r="AF169" i="1"/>
  <c r="AF170" i="1"/>
  <c r="AF171" i="1"/>
  <c r="AF172" i="1"/>
  <c r="AF173" i="1"/>
  <c r="AF174" i="1"/>
  <c r="AF175" i="1"/>
  <c r="AF176" i="1"/>
  <c r="AF177" i="1"/>
  <c r="AF178" i="1"/>
  <c r="AF179" i="1"/>
  <c r="AF180" i="1"/>
  <c r="AF181" i="1"/>
  <c r="AF182" i="1"/>
  <c r="AF183" i="1"/>
  <c r="AF184" i="1"/>
  <c r="AF185" i="1"/>
  <c r="AF186" i="1"/>
  <c r="AF187" i="1"/>
  <c r="AF188" i="1"/>
  <c r="AF189" i="1"/>
  <c r="AF190" i="1"/>
  <c r="AF191" i="1"/>
  <c r="AF192" i="1"/>
  <c r="AF193" i="1"/>
  <c r="AF194" i="1"/>
  <c r="AF195" i="1"/>
  <c r="AF196" i="1"/>
  <c r="AI181" i="1" l="1"/>
  <c r="AJ181" i="1" s="1"/>
  <c r="AI57" i="1"/>
  <c r="AJ57" i="1" s="1"/>
  <c r="AI53" i="1"/>
  <c r="AJ53" i="1" s="1"/>
  <c r="AI49" i="1"/>
  <c r="AJ49" i="1" s="1"/>
  <c r="AI45" i="1"/>
  <c r="AJ45" i="1" s="1"/>
  <c r="AI41" i="1"/>
  <c r="AJ41" i="1" s="1"/>
  <c r="AI37" i="1"/>
  <c r="AJ37" i="1" s="1"/>
  <c r="AI33" i="1"/>
  <c r="AJ33" i="1" s="1"/>
  <c r="AI29" i="1"/>
  <c r="AJ29" i="1" s="1"/>
  <c r="AI25" i="1"/>
  <c r="AJ25" i="1" s="1"/>
  <c r="AI21" i="1"/>
  <c r="AJ21" i="1" s="1"/>
  <c r="AI192" i="1"/>
  <c r="AJ192" i="1" s="1"/>
  <c r="AI184" i="1"/>
  <c r="AJ184" i="1" s="1"/>
  <c r="AI56" i="1"/>
  <c r="AJ56" i="1" s="1"/>
  <c r="AI52" i="1"/>
  <c r="AJ52" i="1" s="1"/>
  <c r="AI48" i="1"/>
  <c r="AJ48" i="1" s="1"/>
  <c r="AI44" i="1"/>
  <c r="AJ44" i="1" s="1"/>
  <c r="AI40" i="1"/>
  <c r="AJ40" i="1" s="1"/>
  <c r="AI36" i="1"/>
  <c r="AJ36" i="1" s="1"/>
  <c r="AI32" i="1"/>
  <c r="AJ32" i="1" s="1"/>
  <c r="AI28" i="1"/>
  <c r="AJ28" i="1" s="1"/>
  <c r="AI24" i="1"/>
  <c r="AJ24" i="1" s="1"/>
  <c r="AI20" i="1"/>
  <c r="AJ20" i="1" s="1"/>
  <c r="AI191" i="1"/>
  <c r="AJ191" i="1" s="1"/>
  <c r="AI187" i="1"/>
  <c r="AJ187" i="1" s="1"/>
  <c r="AI193" i="1"/>
  <c r="AJ193" i="1" s="1"/>
  <c r="AI190" i="1"/>
  <c r="AJ190" i="1" s="1"/>
  <c r="AI188" i="1"/>
  <c r="AJ188" i="1" s="1"/>
  <c r="AI186" i="1"/>
  <c r="AJ186" i="1" s="1"/>
  <c r="AI196" i="1"/>
  <c r="AJ196" i="1" s="1"/>
  <c r="AI194" i="1"/>
  <c r="AJ194" i="1" s="1"/>
  <c r="AI183" i="1"/>
  <c r="AJ183" i="1" s="1"/>
  <c r="AI179" i="1"/>
  <c r="AJ179" i="1" s="1"/>
  <c r="AI177" i="1"/>
  <c r="AJ177" i="1" s="1"/>
  <c r="AI175" i="1"/>
  <c r="AJ175" i="1" s="1"/>
  <c r="AI173" i="1"/>
  <c r="AJ173" i="1" s="1"/>
  <c r="AI171" i="1"/>
  <c r="AJ171" i="1" s="1"/>
  <c r="AI169" i="1"/>
  <c r="AJ169" i="1" s="1"/>
  <c r="AI167" i="1"/>
  <c r="AJ167" i="1" s="1"/>
  <c r="AI165" i="1"/>
  <c r="AJ165" i="1" s="1"/>
  <c r="AI163" i="1"/>
  <c r="AJ163" i="1" s="1"/>
  <c r="AI161" i="1"/>
  <c r="AJ161" i="1" s="1"/>
  <c r="AI159" i="1"/>
  <c r="AJ159" i="1" s="1"/>
  <c r="AI157" i="1"/>
  <c r="AJ157" i="1" s="1"/>
  <c r="AI155" i="1"/>
  <c r="AJ155" i="1" s="1"/>
  <c r="AI153" i="1"/>
  <c r="AJ153" i="1" s="1"/>
  <c r="AI151" i="1"/>
  <c r="AJ151" i="1" s="1"/>
  <c r="AI149" i="1"/>
  <c r="AJ149" i="1" s="1"/>
  <c r="AI147" i="1"/>
  <c r="AJ147" i="1" s="1"/>
  <c r="AI145" i="1"/>
  <c r="AJ145" i="1" s="1"/>
  <c r="AI143" i="1"/>
  <c r="AJ143" i="1" s="1"/>
  <c r="AI141" i="1"/>
  <c r="AJ141" i="1" s="1"/>
  <c r="AI139" i="1"/>
  <c r="AJ139" i="1" s="1"/>
  <c r="AI137" i="1"/>
  <c r="AJ137" i="1" s="1"/>
  <c r="AI135" i="1"/>
  <c r="AJ135" i="1" s="1"/>
  <c r="AI133" i="1"/>
  <c r="AJ133" i="1" s="1"/>
  <c r="AI131" i="1"/>
  <c r="AJ131" i="1" s="1"/>
  <c r="AI129" i="1"/>
  <c r="AJ129" i="1" s="1"/>
  <c r="AI127" i="1"/>
  <c r="AJ127" i="1" s="1"/>
  <c r="AI125" i="1"/>
  <c r="AJ125" i="1" s="1"/>
  <c r="AI123" i="1"/>
  <c r="AJ123" i="1" s="1"/>
  <c r="AI121" i="1"/>
  <c r="AJ121" i="1" s="1"/>
  <c r="AI119" i="1"/>
  <c r="AJ119" i="1" s="1"/>
  <c r="AI117" i="1"/>
  <c r="AJ117" i="1" s="1"/>
  <c r="AI115" i="1"/>
  <c r="AJ115" i="1" s="1"/>
  <c r="AI113" i="1"/>
  <c r="AJ113" i="1" s="1"/>
  <c r="AI111" i="1"/>
  <c r="AJ111" i="1" s="1"/>
  <c r="AI109" i="1"/>
  <c r="AJ109" i="1" s="1"/>
  <c r="AI107" i="1"/>
  <c r="AJ107" i="1" s="1"/>
  <c r="AI105" i="1"/>
  <c r="AJ105" i="1" s="1"/>
  <c r="AI195" i="1"/>
  <c r="AJ195" i="1" s="1"/>
  <c r="AI189" i="1"/>
  <c r="AJ189" i="1" s="1"/>
  <c r="AI185" i="1"/>
  <c r="AJ185" i="1" s="1"/>
  <c r="AI182" i="1"/>
  <c r="AJ182" i="1" s="1"/>
  <c r="AI180" i="1"/>
  <c r="AJ180" i="1" s="1"/>
  <c r="AI178" i="1"/>
  <c r="AJ178" i="1" s="1"/>
  <c r="AI176" i="1"/>
  <c r="AJ176" i="1" s="1"/>
  <c r="AI174" i="1"/>
  <c r="AJ174" i="1" s="1"/>
  <c r="AI172" i="1"/>
  <c r="AJ172" i="1" s="1"/>
  <c r="AI170" i="1"/>
  <c r="AJ170" i="1" s="1"/>
  <c r="AI168" i="1"/>
  <c r="AJ168" i="1" s="1"/>
  <c r="AI166" i="1"/>
  <c r="AJ166" i="1" s="1"/>
  <c r="AI164" i="1"/>
  <c r="AJ164" i="1" s="1"/>
  <c r="AI162" i="1"/>
  <c r="AJ162" i="1" s="1"/>
  <c r="AI160" i="1"/>
  <c r="AJ160" i="1" s="1"/>
  <c r="AI158" i="1"/>
  <c r="AJ158" i="1" s="1"/>
  <c r="AI156" i="1"/>
  <c r="AJ156" i="1" s="1"/>
  <c r="AI154" i="1"/>
  <c r="AJ154" i="1" s="1"/>
  <c r="AI152" i="1"/>
  <c r="AJ152" i="1" s="1"/>
  <c r="AI150" i="1"/>
  <c r="AJ150" i="1" s="1"/>
  <c r="AI148" i="1"/>
  <c r="AJ148" i="1" s="1"/>
  <c r="AI146" i="1"/>
  <c r="AJ146" i="1" s="1"/>
  <c r="AI144" i="1"/>
  <c r="AJ144" i="1" s="1"/>
  <c r="AI142" i="1"/>
  <c r="AJ142" i="1" s="1"/>
  <c r="AI140" i="1"/>
  <c r="AJ140" i="1" s="1"/>
  <c r="AI138" i="1"/>
  <c r="AJ138" i="1" s="1"/>
  <c r="AI136" i="1"/>
  <c r="AJ136" i="1" s="1"/>
  <c r="AI134" i="1"/>
  <c r="AJ134" i="1" s="1"/>
  <c r="AI132" i="1"/>
  <c r="AJ132" i="1" s="1"/>
  <c r="AI130" i="1"/>
  <c r="AJ130" i="1" s="1"/>
  <c r="AI128" i="1"/>
  <c r="AJ128" i="1" s="1"/>
  <c r="AI126" i="1"/>
  <c r="AJ126" i="1" s="1"/>
  <c r="AI124" i="1"/>
  <c r="AJ124" i="1" s="1"/>
  <c r="AI122" i="1"/>
  <c r="AJ122" i="1" s="1"/>
  <c r="AI120" i="1"/>
  <c r="AJ120" i="1" s="1"/>
  <c r="AI118" i="1"/>
  <c r="AJ118" i="1" s="1"/>
  <c r="AI116" i="1"/>
  <c r="AJ116" i="1" s="1"/>
  <c r="AI114" i="1"/>
  <c r="AJ114" i="1" s="1"/>
  <c r="AI112" i="1"/>
  <c r="AJ112" i="1" s="1"/>
  <c r="AI110" i="1"/>
  <c r="AJ110" i="1" s="1"/>
  <c r="AI108" i="1"/>
  <c r="AJ108" i="1" s="1"/>
  <c r="AI106" i="1"/>
  <c r="AJ106" i="1" s="1"/>
  <c r="AI54" i="1"/>
  <c r="AJ54" i="1" s="1"/>
  <c r="AI51" i="1"/>
  <c r="AJ51" i="1" s="1"/>
  <c r="AI46" i="1"/>
  <c r="AJ46" i="1" s="1"/>
  <c r="AI43" i="1"/>
  <c r="AJ43" i="1" s="1"/>
  <c r="AI38" i="1"/>
  <c r="AJ38" i="1" s="1"/>
  <c r="AI35" i="1"/>
  <c r="AJ35" i="1" s="1"/>
  <c r="AI30" i="1"/>
  <c r="AJ30" i="1" s="1"/>
  <c r="AI27" i="1"/>
  <c r="AJ27" i="1" s="1"/>
  <c r="AI22" i="1"/>
  <c r="AJ22" i="1" s="1"/>
  <c r="AI104" i="1"/>
  <c r="AJ104" i="1" s="1"/>
  <c r="AI102" i="1"/>
  <c r="AJ102" i="1" s="1"/>
  <c r="AI100" i="1"/>
  <c r="AJ100" i="1" s="1"/>
  <c r="AI98" i="1"/>
  <c r="AJ98" i="1" s="1"/>
  <c r="AI96" i="1"/>
  <c r="AJ96" i="1" s="1"/>
  <c r="AI94" i="1"/>
  <c r="AJ94" i="1" s="1"/>
  <c r="AI92" i="1"/>
  <c r="AJ92" i="1" s="1"/>
  <c r="AI90" i="1"/>
  <c r="AJ90" i="1" s="1"/>
  <c r="AI88" i="1"/>
  <c r="AJ88" i="1" s="1"/>
  <c r="AI86" i="1"/>
  <c r="AJ86" i="1" s="1"/>
  <c r="AI84" i="1"/>
  <c r="AJ84" i="1" s="1"/>
  <c r="AI82" i="1"/>
  <c r="AJ82" i="1" s="1"/>
  <c r="AI80" i="1"/>
  <c r="AJ80" i="1" s="1"/>
  <c r="AI78" i="1"/>
  <c r="AJ78" i="1" s="1"/>
  <c r="AI76" i="1"/>
  <c r="AJ76" i="1" s="1"/>
  <c r="AI74" i="1"/>
  <c r="AJ74" i="1" s="1"/>
  <c r="AI72" i="1"/>
  <c r="AJ72" i="1" s="1"/>
  <c r="AI70" i="1"/>
  <c r="AJ70" i="1" s="1"/>
  <c r="AI68" i="1"/>
  <c r="AJ68" i="1" s="1"/>
  <c r="AI66" i="1"/>
  <c r="AJ66" i="1" s="1"/>
  <c r="AI64" i="1"/>
  <c r="AJ64" i="1" s="1"/>
  <c r="AI62" i="1"/>
  <c r="AJ62" i="1" s="1"/>
  <c r="AI60" i="1"/>
  <c r="AJ60" i="1" s="1"/>
  <c r="AI58" i="1"/>
  <c r="AJ58" i="1" s="1"/>
  <c r="AI55" i="1"/>
  <c r="AJ55" i="1" s="1"/>
  <c r="AI50" i="1"/>
  <c r="AJ50" i="1" s="1"/>
  <c r="AI47" i="1"/>
  <c r="AJ47" i="1" s="1"/>
  <c r="AI42" i="1"/>
  <c r="AJ42" i="1" s="1"/>
  <c r="AI39" i="1"/>
  <c r="AJ39" i="1" s="1"/>
  <c r="AI34" i="1"/>
  <c r="AJ34" i="1" s="1"/>
  <c r="AI31" i="1"/>
  <c r="AJ31" i="1" s="1"/>
  <c r="AI26" i="1"/>
  <c r="AJ26" i="1" s="1"/>
  <c r="AI23" i="1"/>
  <c r="AJ23" i="1" s="1"/>
  <c r="AI103" i="1"/>
  <c r="AJ103" i="1" s="1"/>
  <c r="AI99" i="1"/>
  <c r="AJ99" i="1" s="1"/>
  <c r="AI95" i="1"/>
  <c r="AJ95" i="1" s="1"/>
  <c r="AI91" i="1"/>
  <c r="AJ91" i="1" s="1"/>
  <c r="AI87" i="1"/>
  <c r="AJ87" i="1" s="1"/>
  <c r="AI83" i="1"/>
  <c r="AJ83" i="1" s="1"/>
  <c r="AI79" i="1"/>
  <c r="AJ79" i="1" s="1"/>
  <c r="AI75" i="1"/>
  <c r="AJ75" i="1" s="1"/>
  <c r="AI71" i="1"/>
  <c r="AJ71" i="1" s="1"/>
  <c r="AI67" i="1"/>
  <c r="AJ67" i="1" s="1"/>
  <c r="AI63" i="1"/>
  <c r="AJ63" i="1" s="1"/>
  <c r="AI59" i="1"/>
  <c r="AJ59" i="1" s="1"/>
  <c r="AI101" i="1"/>
  <c r="AJ101" i="1" s="1"/>
  <c r="AI97" i="1"/>
  <c r="AJ97" i="1" s="1"/>
  <c r="AI93" i="1"/>
  <c r="AJ93" i="1" s="1"/>
  <c r="AI89" i="1"/>
  <c r="AJ89" i="1" s="1"/>
  <c r="AI85" i="1"/>
  <c r="AJ85" i="1" s="1"/>
  <c r="AI81" i="1"/>
  <c r="AJ81" i="1" s="1"/>
  <c r="AI77" i="1"/>
  <c r="AJ77" i="1" s="1"/>
  <c r="AI73" i="1"/>
  <c r="AJ73" i="1" s="1"/>
  <c r="AI69" i="1"/>
  <c r="AJ69" i="1" s="1"/>
  <c r="AI65" i="1"/>
  <c r="AJ65" i="1" s="1"/>
  <c r="AI61" i="1"/>
  <c r="AJ61" i="1" s="1"/>
  <c r="E108" i="3" l="1"/>
  <c r="E109" i="3" s="1"/>
  <c r="E107" i="3"/>
  <c r="E106" i="3"/>
  <c r="E105" i="3"/>
  <c r="E104" i="3"/>
  <c r="E103" i="3"/>
  <c r="E102" i="3"/>
  <c r="E101" i="3"/>
  <c r="E100" i="3"/>
  <c r="B109" i="3" l="1"/>
  <c r="C109" i="3"/>
  <c r="D109" i="3"/>
  <c r="C29" i="3"/>
  <c r="B29" i="3"/>
  <c r="G41" i="3"/>
  <c r="F41" i="3"/>
  <c r="E41" i="3"/>
  <c r="D41" i="3"/>
  <c r="C41" i="3"/>
  <c r="G40" i="3"/>
  <c r="F40" i="3"/>
  <c r="E40" i="3"/>
  <c r="D40" i="3"/>
  <c r="C40" i="3"/>
  <c r="E2" i="9" l="1"/>
  <c r="C4" i="9"/>
  <c r="D4" i="9" s="1"/>
  <c r="C5" i="9"/>
  <c r="C6" i="9"/>
  <c r="D6" i="9" s="1"/>
  <c r="C7" i="9"/>
  <c r="D7" i="9" s="1"/>
  <c r="C8" i="9"/>
  <c r="D8" i="9" s="1"/>
  <c r="C3" i="9"/>
  <c r="C2" i="9"/>
  <c r="AH219" i="1"/>
  <c r="AH228" i="1"/>
  <c r="D3" i="9" l="1"/>
  <c r="D5" i="9"/>
  <c r="D9" i="9" s="1"/>
  <c r="AH231" i="1"/>
  <c r="AG19" i="1" l="1"/>
  <c r="AH19" i="1"/>
  <c r="AF19" i="1"/>
  <c r="AI19" i="1" l="1"/>
  <c r="AJ19" i="1" s="1"/>
  <c r="AJ197" i="1" s="1"/>
  <c r="D80" i="3" l="1"/>
  <c r="E80" i="3"/>
  <c r="C80" i="3"/>
  <c r="F74" i="3"/>
  <c r="F75" i="3"/>
  <c r="F76" i="3"/>
  <c r="F77" i="3"/>
  <c r="F78" i="3"/>
  <c r="F79" i="3"/>
  <c r="F73" i="3"/>
  <c r="F82" i="3"/>
  <c r="B80" i="3"/>
  <c r="H39" i="3"/>
  <c r="H38" i="3"/>
  <c r="H37" i="3"/>
  <c r="H36" i="3"/>
  <c r="H35" i="3"/>
  <c r="H34" i="3"/>
  <c r="H33" i="3"/>
  <c r="F80" i="3" l="1"/>
  <c r="H41" i="3"/>
  <c r="H40" i="3"/>
  <c r="B33" i="3" l="1"/>
  <c r="I196" i="1" l="1"/>
  <c r="AD196" i="1"/>
  <c r="AE196" i="1" l="1"/>
  <c r="I195" i="1" l="1"/>
  <c r="I194" i="1"/>
  <c r="I193" i="1"/>
  <c r="D21" i="3" l="1"/>
  <c r="F56" i="3" l="1"/>
  <c r="F59" i="3" s="1"/>
  <c r="F62" i="3" s="1"/>
  <c r="E56" i="3" l="1"/>
  <c r="E59" i="3" l="1"/>
  <c r="G56" i="3"/>
  <c r="E62" i="3" l="1"/>
  <c r="G59" i="3"/>
  <c r="E65" i="3" l="1"/>
  <c r="G62" i="3"/>
  <c r="D22" i="3"/>
  <c r="I192" i="1" l="1"/>
  <c r="I191" i="1"/>
  <c r="I48" i="1"/>
  <c r="I190" i="1"/>
  <c r="I189" i="1" l="1"/>
  <c r="I187" i="1"/>
  <c r="I188" i="1"/>
  <c r="I186" i="1" l="1"/>
  <c r="I123" i="1" l="1"/>
  <c r="I159" i="1"/>
  <c r="I57" i="1"/>
  <c r="I126" i="1"/>
  <c r="B34" i="3"/>
  <c r="B35" i="3"/>
  <c r="B36" i="3"/>
  <c r="B37" i="3"/>
  <c r="B38" i="3"/>
  <c r="B39" i="3"/>
  <c r="I100" i="1"/>
  <c r="I101" i="1"/>
  <c r="I180" i="1"/>
  <c r="I156" i="1"/>
  <c r="I155" i="1"/>
  <c r="I144" i="1"/>
  <c r="I146" i="1"/>
  <c r="I154" i="1"/>
  <c r="I153" i="1"/>
  <c r="I140" i="1"/>
  <c r="I141" i="1"/>
  <c r="I139" i="1"/>
  <c r="I92" i="1"/>
  <c r="I136" i="1"/>
  <c r="I135" i="1"/>
  <c r="I134" i="1"/>
  <c r="I133" i="1"/>
  <c r="I35" i="1"/>
  <c r="I42" i="1"/>
  <c r="I38" i="1"/>
  <c r="I40" i="1"/>
  <c r="I33" i="1"/>
  <c r="I32" i="1"/>
  <c r="I150" i="1"/>
  <c r="I138" i="1"/>
  <c r="I149" i="1"/>
  <c r="I88" i="1"/>
  <c r="I43" i="1"/>
  <c r="I176" i="1"/>
  <c r="I173" i="1"/>
  <c r="I170" i="1"/>
  <c r="I166" i="1"/>
  <c r="I106" i="1"/>
  <c r="I105" i="1"/>
  <c r="I104" i="1"/>
  <c r="I103" i="1"/>
  <c r="I125" i="1"/>
  <c r="I110" i="1"/>
  <c r="I30" i="1"/>
  <c r="I29" i="1"/>
  <c r="I28" i="1"/>
  <c r="I27" i="1"/>
  <c r="I124" i="1"/>
  <c r="I165" i="1"/>
  <c r="I163" i="1"/>
  <c r="I46" i="1"/>
  <c r="I45" i="1"/>
  <c r="I122" i="1"/>
  <c r="I121" i="1"/>
  <c r="I120" i="1"/>
  <c r="I119" i="1"/>
  <c r="I118" i="1"/>
  <c r="I117" i="1"/>
  <c r="I116" i="1"/>
  <c r="I115" i="1"/>
  <c r="I114" i="1"/>
  <c r="I113" i="1"/>
  <c r="I112" i="1"/>
  <c r="I160" i="1"/>
  <c r="I177" i="1"/>
  <c r="I175" i="1"/>
  <c r="I174" i="1"/>
  <c r="I172" i="1"/>
  <c r="I171" i="1"/>
  <c r="I169" i="1"/>
  <c r="I168" i="1"/>
  <c r="I167" i="1"/>
  <c r="I164" i="1"/>
  <c r="I162" i="1"/>
  <c r="I161" i="1"/>
  <c r="I87" i="1"/>
  <c r="I86" i="1"/>
  <c r="I85" i="1"/>
  <c r="I84" i="1"/>
  <c r="I83" i="1"/>
  <c r="I82" i="1"/>
  <c r="I80" i="1"/>
  <c r="I79" i="1"/>
  <c r="I78" i="1"/>
  <c r="I76" i="1"/>
  <c r="I75" i="1"/>
  <c r="M16" i="1"/>
  <c r="D28" i="3"/>
  <c r="D27" i="3"/>
  <c r="D26" i="3"/>
  <c r="D25" i="3"/>
  <c r="D24" i="3"/>
  <c r="D23" i="3"/>
  <c r="B108" i="2"/>
  <c r="B109" i="2" s="1"/>
  <c r="B110" i="2" s="1"/>
  <c r="B111" i="2" s="1"/>
  <c r="I34" i="1"/>
  <c r="I37" i="1"/>
  <c r="I143" i="1"/>
  <c r="I91" i="1"/>
  <c r="I59" i="1"/>
  <c r="I31" i="1"/>
  <c r="W16" i="1"/>
  <c r="V16" i="1"/>
  <c r="U16" i="1"/>
  <c r="T16" i="1"/>
  <c r="S16" i="1"/>
  <c r="R16" i="1"/>
  <c r="Q16" i="1"/>
  <c r="P16" i="1"/>
  <c r="O16" i="1"/>
  <c r="N16" i="1"/>
  <c r="L16" i="1"/>
  <c r="M15" i="1"/>
  <c r="T15" i="1"/>
  <c r="P15" i="1"/>
  <c r="Q15" i="1"/>
  <c r="I137" i="1"/>
  <c r="I132" i="1"/>
  <c r="I181" i="1"/>
  <c r="I39" i="1"/>
  <c r="I178" i="1"/>
  <c r="I36" i="1"/>
  <c r="I81" i="1"/>
  <c r="I50" i="1"/>
  <c r="I148" i="1"/>
  <c r="I41" i="1"/>
  <c r="I90" i="1"/>
  <c r="I151" i="1"/>
  <c r="I185" i="1"/>
  <c r="I142" i="1"/>
  <c r="I54" i="1"/>
  <c r="E12" i="2"/>
  <c r="I52" i="1"/>
  <c r="I51" i="1"/>
  <c r="I55" i="1"/>
  <c r="I58" i="1"/>
  <c r="I56" i="1"/>
  <c r="I53" i="1"/>
  <c r="C126" i="2"/>
  <c r="B117" i="2"/>
  <c r="B118" i="2" s="1"/>
  <c r="B119" i="2" s="1"/>
  <c r="B120" i="2" s="1"/>
  <c r="B121" i="2" s="1"/>
  <c r="C112" i="2"/>
  <c r="C103" i="2"/>
  <c r="B95" i="2"/>
  <c r="B96" i="2" s="1"/>
  <c r="B97" i="2" s="1"/>
  <c r="B98" i="2" s="1"/>
  <c r="B99" i="2" s="1"/>
  <c r="B100" i="2" s="1"/>
  <c r="B101" i="2" s="1"/>
  <c r="B102" i="2" s="1"/>
  <c r="C90" i="2"/>
  <c r="B81" i="2"/>
  <c r="B82" i="2" s="1"/>
  <c r="B83" i="2" s="1"/>
  <c r="B84" i="2" s="1"/>
  <c r="B85" i="2" s="1"/>
  <c r="B86" i="2" s="1"/>
  <c r="B87" i="2" s="1"/>
  <c r="B88" i="2" s="1"/>
  <c r="B89" i="2" s="1"/>
  <c r="C76" i="2"/>
  <c r="B67" i="2"/>
  <c r="B68" i="2" s="1"/>
  <c r="B69" i="2" s="1"/>
  <c r="B70" i="2" s="1"/>
  <c r="B71" i="2" s="1"/>
  <c r="B72" i="2" s="1"/>
  <c r="B73" i="2" s="1"/>
  <c r="B74" i="2" s="1"/>
  <c r="B75" i="2" s="1"/>
  <c r="C62" i="2"/>
  <c r="B59" i="2"/>
  <c r="B60" i="2" s="1"/>
  <c r="B61" i="2" s="1"/>
  <c r="C54" i="2"/>
  <c r="B50" i="2"/>
  <c r="B51" i="2" s="1"/>
  <c r="B52" i="2" s="1"/>
  <c r="C47" i="2"/>
  <c r="I184" i="1"/>
  <c r="I71" i="1"/>
  <c r="I70" i="1"/>
  <c r="I69" i="1"/>
  <c r="I68" i="1"/>
  <c r="I67" i="1"/>
  <c r="I66" i="1"/>
  <c r="I65" i="1"/>
  <c r="I64" i="1"/>
  <c r="I63" i="1"/>
  <c r="I62" i="1"/>
  <c r="I61" i="1"/>
  <c r="I130" i="1"/>
  <c r="I129" i="1"/>
  <c r="I127" i="1"/>
  <c r="I183" i="1"/>
  <c r="I97" i="1"/>
  <c r="I95" i="1"/>
  <c r="B33" i="2"/>
  <c r="I96" i="1"/>
  <c r="I98" i="1"/>
  <c r="I93" i="1"/>
  <c r="I157" i="1"/>
  <c r="I179" i="1"/>
  <c r="I182" i="1"/>
  <c r="I111" i="1"/>
  <c r="I158" i="1"/>
  <c r="I102" i="1"/>
  <c r="I107" i="1"/>
  <c r="I44" i="1"/>
  <c r="I94" i="1"/>
  <c r="I109" i="1"/>
  <c r="I128" i="1"/>
  <c r="I131" i="1"/>
  <c r="I108" i="1"/>
  <c r="I60" i="1"/>
  <c r="I73" i="1"/>
  <c r="I77" i="1"/>
  <c r="I72" i="1"/>
  <c r="I89" i="1"/>
  <c r="I99" i="1"/>
  <c r="I49" i="1"/>
  <c r="I74" i="1"/>
  <c r="I47" i="1"/>
  <c r="I152" i="1"/>
  <c r="I147" i="1"/>
  <c r="W15" i="1"/>
  <c r="V15" i="1"/>
  <c r="U15" i="1"/>
  <c r="S15" i="1"/>
  <c r="R15" i="1"/>
  <c r="O15" i="1"/>
  <c r="N15" i="1"/>
  <c r="B116" i="2"/>
  <c r="B107" i="2"/>
  <c r="B94" i="2"/>
  <c r="B80" i="2"/>
  <c r="B66" i="2"/>
  <c r="B58" i="2"/>
  <c r="B49" i="2"/>
  <c r="B32" i="2"/>
  <c r="AD27" i="1"/>
  <c r="AD194" i="1"/>
  <c r="AD190" i="1"/>
  <c r="AE194" i="1" l="1"/>
  <c r="B34" i="2"/>
  <c r="B35" i="2" s="1"/>
  <c r="B36" i="2" s="1"/>
  <c r="B37" i="2" s="1"/>
  <c r="AE190" i="1"/>
  <c r="D29" i="3"/>
  <c r="B122" i="2"/>
  <c r="B123" i="2" s="1"/>
  <c r="B124" i="2" s="1"/>
  <c r="B125" i="2" s="1"/>
  <c r="B53" i="2"/>
  <c r="B41" i="3"/>
  <c r="B40" i="3"/>
  <c r="AD189" i="1"/>
  <c r="AD193" i="1"/>
  <c r="AD188" i="1"/>
  <c r="AD195" i="1"/>
  <c r="AE195" i="1" l="1"/>
  <c r="AE193" i="1"/>
  <c r="B38" i="2"/>
  <c r="B39" i="2" s="1"/>
  <c r="B40" i="2" s="1"/>
  <c r="B41" i="2" s="1"/>
  <c r="B42" i="2" s="1"/>
  <c r="B43" i="2" s="1"/>
  <c r="B44" i="2" s="1"/>
  <c r="AE189" i="1"/>
  <c r="AE188" i="1"/>
  <c r="AE27" i="1"/>
  <c r="AD98" i="1"/>
  <c r="AD52" i="1"/>
  <c r="AD171" i="1"/>
  <c r="AD83" i="1"/>
  <c r="AD123" i="1"/>
  <c r="AD173" i="1"/>
  <c r="AD106" i="1"/>
  <c r="AD21" i="1"/>
  <c r="AD48" i="1"/>
  <c r="AD78" i="1"/>
  <c r="AD62" i="1"/>
  <c r="AD65" i="1"/>
  <c r="AD149" i="1"/>
  <c r="AD191" i="1"/>
  <c r="AD147" i="1"/>
  <c r="AD182" i="1"/>
  <c r="AD113" i="1"/>
  <c r="AD144" i="1"/>
  <c r="AD32" i="1"/>
  <c r="AD142" i="1"/>
  <c r="AD89" i="1"/>
  <c r="AD172" i="1"/>
  <c r="AD187" i="1"/>
  <c r="AD104" i="1"/>
  <c r="AD112" i="1"/>
  <c r="AD184" i="1"/>
  <c r="AD68" i="1"/>
  <c r="AD63" i="1"/>
  <c r="AD22" i="1"/>
  <c r="AD176" i="1"/>
  <c r="AD58" i="1"/>
  <c r="AD139" i="1"/>
  <c r="AD30" i="1"/>
  <c r="AD76" i="1"/>
  <c r="AD130" i="1"/>
  <c r="AD70" i="1"/>
  <c r="AD141" i="1"/>
  <c r="AD111" i="1"/>
  <c r="AD88" i="1"/>
  <c r="AD156" i="1"/>
  <c r="AD119" i="1"/>
  <c r="AD179" i="1"/>
  <c r="AD36" i="1"/>
  <c r="AD28" i="1"/>
  <c r="AD133" i="1"/>
  <c r="AD174" i="1"/>
  <c r="AD87" i="1"/>
  <c r="AD148" i="1"/>
  <c r="AD84" i="1"/>
  <c r="AD120" i="1"/>
  <c r="AD95" i="1"/>
  <c r="AD92" i="1"/>
  <c r="AD35" i="1"/>
  <c r="AD108" i="1"/>
  <c r="AD19" i="1"/>
  <c r="AD124" i="1"/>
  <c r="AD137" i="1"/>
  <c r="AD103" i="1"/>
  <c r="AD91" i="1"/>
  <c r="AD59" i="1"/>
  <c r="AD43" i="1"/>
  <c r="AD175" i="1"/>
  <c r="AD99" i="1"/>
  <c r="AD105" i="1"/>
  <c r="AD81" i="1"/>
  <c r="AD53" i="1"/>
  <c r="AD100" i="1"/>
  <c r="AD71" i="1"/>
  <c r="AD153" i="1"/>
  <c r="AD132" i="1"/>
  <c r="AD101" i="1"/>
  <c r="AD154" i="1"/>
  <c r="AD159" i="1"/>
  <c r="AD46" i="1"/>
  <c r="AD66" i="1"/>
  <c r="AD178" i="1"/>
  <c r="AD24" i="1"/>
  <c r="AD109" i="1"/>
  <c r="AD160" i="1"/>
  <c r="AD150" i="1"/>
  <c r="AD146" i="1"/>
  <c r="AD183" i="1"/>
  <c r="AD85" i="1"/>
  <c r="AD186" i="1"/>
  <c r="AD135" i="1"/>
  <c r="AD69" i="1"/>
  <c r="AD163" i="1"/>
  <c r="AD82" i="1"/>
  <c r="AD49" i="1"/>
  <c r="AD127" i="1"/>
  <c r="AD60" i="1"/>
  <c r="AD23" i="1"/>
  <c r="AD86" i="1"/>
  <c r="AD117" i="1"/>
  <c r="AD41" i="1"/>
  <c r="AD180" i="1"/>
  <c r="AD102" i="1"/>
  <c r="AD45" i="1"/>
  <c r="AD75" i="1"/>
  <c r="AD170" i="1"/>
  <c r="AD134" i="1"/>
  <c r="AD79" i="1"/>
  <c r="AD168" i="1"/>
  <c r="AD90" i="1"/>
  <c r="AD42" i="1"/>
  <c r="AD97" i="1"/>
  <c r="AD80" i="1"/>
  <c r="AD94" i="1"/>
  <c r="AD93" i="1"/>
  <c r="AD67" i="1"/>
  <c r="AD29" i="1"/>
  <c r="AD33" i="1"/>
  <c r="AD77" i="1"/>
  <c r="AD20" i="1"/>
  <c r="AD26" i="1"/>
  <c r="AD140" i="1"/>
  <c r="AD136" i="1"/>
  <c r="AD61" i="1"/>
  <c r="AD161" i="1"/>
  <c r="AD96" i="1"/>
  <c r="AD181" i="1"/>
  <c r="AD192" i="1"/>
  <c r="AE191" i="1" l="1"/>
  <c r="AE192" i="1"/>
  <c r="B45" i="2"/>
  <c r="B46" i="2" s="1"/>
  <c r="AE36" i="1"/>
  <c r="AE90" i="1"/>
  <c r="AE149" i="1"/>
  <c r="AE67" i="1"/>
  <c r="AE52" i="1"/>
  <c r="AE78" i="1"/>
  <c r="AE163" i="1"/>
  <c r="AE112" i="1"/>
  <c r="AE60" i="1"/>
  <c r="AE109" i="1"/>
  <c r="AE161" i="1"/>
  <c r="AE174" i="1"/>
  <c r="AE146" i="1"/>
  <c r="AE139" i="1"/>
  <c r="AE108" i="1"/>
  <c r="AE147" i="1"/>
  <c r="AE84" i="1"/>
  <c r="AE62" i="1"/>
  <c r="AE180" i="1"/>
  <c r="AE175" i="1"/>
  <c r="AE70" i="1"/>
  <c r="AE179" i="1"/>
  <c r="AE168" i="1"/>
  <c r="AE65" i="1"/>
  <c r="AE96" i="1"/>
  <c r="AE71" i="1"/>
  <c r="AE53" i="1"/>
  <c r="AE133" i="1"/>
  <c r="AE153" i="1"/>
  <c r="AE154" i="1"/>
  <c r="AE69" i="1"/>
  <c r="AE105" i="1"/>
  <c r="AE41" i="1"/>
  <c r="AE49" i="1"/>
  <c r="AE120" i="1"/>
  <c r="AE42" i="1"/>
  <c r="AE184" i="1"/>
  <c r="AE140" i="1"/>
  <c r="AE137" i="1"/>
  <c r="AE113" i="1"/>
  <c r="AE19" i="1"/>
  <c r="AE132" i="1"/>
  <c r="AE28" i="1"/>
  <c r="AE170" i="1"/>
  <c r="AE35" i="1"/>
  <c r="AE46" i="1"/>
  <c r="AE32" i="1"/>
  <c r="AE127" i="1"/>
  <c r="AE134" i="1"/>
  <c r="AE173" i="1"/>
  <c r="AE144" i="1"/>
  <c r="AE106" i="1"/>
  <c r="AE123" i="1"/>
  <c r="AE171" i="1"/>
  <c r="AE135" i="1"/>
  <c r="AE76" i="1"/>
  <c r="AE83" i="1"/>
  <c r="AE187" i="1"/>
  <c r="AE85" i="1"/>
  <c r="AE48" i="1"/>
  <c r="AE80" i="1"/>
  <c r="AE66" i="1"/>
  <c r="AE111" i="1"/>
  <c r="AE21" i="1"/>
  <c r="AE68" i="1"/>
  <c r="AE100" i="1"/>
  <c r="AE102" i="1"/>
  <c r="AE101" i="1"/>
  <c r="AE30" i="1"/>
  <c r="AE178" i="1"/>
  <c r="AE103" i="1"/>
  <c r="AE29" i="1"/>
  <c r="AE33" i="1"/>
  <c r="AE94" i="1"/>
  <c r="AE119" i="1"/>
  <c r="AE159" i="1"/>
  <c r="AE79" i="1"/>
  <c r="AE61" i="1"/>
  <c r="AE22" i="1"/>
  <c r="AE77" i="1"/>
  <c r="AE59" i="1"/>
  <c r="AE81" i="1"/>
  <c r="AE104" i="1"/>
  <c r="AE156" i="1"/>
  <c r="AE136" i="1"/>
  <c r="AE20" i="1"/>
  <c r="AE24" i="1"/>
  <c r="AE75" i="1"/>
  <c r="AE93" i="1"/>
  <c r="AE99" i="1"/>
  <c r="AE150" i="1"/>
  <c r="AE26" i="1"/>
  <c r="AE182" i="1"/>
  <c r="AE95" i="1"/>
  <c r="AE63" i="1"/>
  <c r="AE98" i="1"/>
  <c r="AE45" i="1"/>
  <c r="AE23" i="1"/>
  <c r="AE186" i="1"/>
  <c r="AE117" i="1"/>
  <c r="AE160" i="1"/>
  <c r="AE91" i="1"/>
  <c r="AE172" i="1"/>
  <c r="AE86" i="1"/>
  <c r="AE141" i="1"/>
  <c r="AE176" i="1"/>
  <c r="AE130" i="1"/>
  <c r="AE43" i="1"/>
  <c r="AE148" i="1"/>
  <c r="AE88" i="1"/>
  <c r="AE58" i="1"/>
  <c r="AE124" i="1"/>
  <c r="AE181" i="1"/>
  <c r="AE92" i="1"/>
  <c r="AE87" i="1"/>
  <c r="AE89" i="1"/>
  <c r="AE97" i="1"/>
  <c r="AE142" i="1"/>
  <c r="AE183" i="1"/>
  <c r="AE82" i="1"/>
  <c r="AD39" i="1"/>
  <c r="AD47" i="1"/>
  <c r="AD185" i="1"/>
  <c r="AD165" i="1"/>
  <c r="AD122" i="1"/>
  <c r="AD74" i="1"/>
  <c r="AD167" i="1"/>
  <c r="AD131" i="1"/>
  <c r="AD151" i="1"/>
  <c r="AD44" i="1"/>
  <c r="AD166" i="1"/>
  <c r="AD164" i="1"/>
  <c r="AD177" i="1"/>
  <c r="AD56" i="1"/>
  <c r="AD64" i="1"/>
  <c r="AD72" i="1"/>
  <c r="AD54" i="1"/>
  <c r="AD50" i="1"/>
  <c r="AD37" i="1"/>
  <c r="AD25" i="1"/>
  <c r="AD114" i="1"/>
  <c r="AD152" i="1"/>
  <c r="AD107" i="1"/>
  <c r="AD125" i="1"/>
  <c r="AD116" i="1"/>
  <c r="AD57" i="1"/>
  <c r="AD73" i="1"/>
  <c r="AD115" i="1"/>
  <c r="AD110" i="1"/>
  <c r="AD31" i="1"/>
  <c r="AD155" i="1"/>
  <c r="AD129" i="1"/>
  <c r="AD40" i="1"/>
  <c r="AD157" i="1"/>
  <c r="AD126" i="1"/>
  <c r="AD145" i="1"/>
  <c r="AD162" i="1"/>
  <c r="AD169" i="1"/>
  <c r="AD121" i="1"/>
  <c r="AD34" i="1"/>
  <c r="AD38" i="1"/>
  <c r="AD55" i="1"/>
  <c r="AD118" i="1"/>
  <c r="AD128" i="1"/>
  <c r="AD143" i="1"/>
  <c r="AE56" i="1" l="1"/>
  <c r="AE57" i="1"/>
  <c r="AE157" i="1"/>
  <c r="AE143" i="1"/>
  <c r="AE115" i="1"/>
  <c r="AE145" i="1"/>
  <c r="AE114" i="1"/>
  <c r="AE164" i="1"/>
  <c r="AE166" i="1"/>
  <c r="AE74" i="1"/>
  <c r="AE169" i="1"/>
  <c r="AE64" i="1"/>
  <c r="AE39" i="1"/>
  <c r="AE37" i="1"/>
  <c r="AE31" i="1"/>
  <c r="AE131" i="1"/>
  <c r="AE177" i="1"/>
  <c r="AE129" i="1"/>
  <c r="AE167" i="1"/>
  <c r="AE54" i="1"/>
  <c r="AE107" i="1"/>
  <c r="AE34" i="1"/>
  <c r="AE185" i="1"/>
  <c r="AE38" i="1"/>
  <c r="AE50" i="1"/>
  <c r="AE118" i="1"/>
  <c r="AE152" i="1"/>
  <c r="AE155" i="1"/>
  <c r="AE44" i="1"/>
  <c r="AE162" i="1"/>
  <c r="AE121" i="1"/>
  <c r="AE125" i="1"/>
  <c r="AE122" i="1"/>
  <c r="AE151" i="1"/>
  <c r="AE116" i="1"/>
  <c r="AE55" i="1"/>
  <c r="AE40" i="1"/>
  <c r="AE72" i="1"/>
  <c r="AE73" i="1"/>
  <c r="AE126" i="1"/>
  <c r="AE165" i="1"/>
  <c r="AE110" i="1"/>
  <c r="AE128" i="1"/>
  <c r="AE47" i="1"/>
  <c r="AD158" i="1"/>
  <c r="AD51" i="1"/>
  <c r="AD138" i="1"/>
  <c r="AD197" i="1" l="1"/>
  <c r="AE25" i="1"/>
  <c r="AE51" i="1"/>
  <c r="AE138" i="1"/>
  <c r="AE158" i="1"/>
  <c r="AE197" i="1" l="1"/>
</calcChain>
</file>

<file path=xl/comments1.xml><?xml version="1.0" encoding="utf-8"?>
<comments xmlns="http://schemas.openxmlformats.org/spreadsheetml/2006/main">
  <authors>
    <author>Asbleydi Andrea Sierra Ochoa</author>
    <author>Manuel Andres Farias Pinzon</author>
    <author>FAMILIA ESTRATO</author>
    <author>Personal</author>
    <author>andreska1010@hotmail.com</author>
  </authors>
  <commentList>
    <comment ref="K19" authorId="0" shapeId="0">
      <text>
        <r>
          <rPr>
            <sz val="9"/>
            <color indexed="81"/>
            <rFont val="Tahoma"/>
            <family val="2"/>
          </rPr>
          <t>Fecha anterior: 15/04/2020. se reprogramó fecha de auditoría para el 29/05/2020 con memorando 2020IE5156 del 19Mar2020
Se reprograma nuevamente para el día 19/06/2020
Se reprograma nuevamente para el día 31/08/2020
Se reprograma nuevamente para el día 24/09/2020
Se reprograma nuevamente para el día 29/10/2020</t>
        </r>
      </text>
    </comment>
    <comment ref="K23" authorId="0" shapeId="0">
      <text>
        <r>
          <rPr>
            <sz val="9"/>
            <color indexed="81"/>
            <rFont val="Tahoma"/>
            <family val="2"/>
          </rPr>
          <t>Fecha anterior: 15/04/2020. se reprogramó fecha de auditoría para el 29/05/2020 con memorando 2020IE5156 del 19Mar2020
Se reprograma nuevamente para el día 19/06/2020
Se reprograma nuevamente para el día 31/08/2020
Se reprograma nuevamente para el día 24/09/2020
Se reprograma nuevamente para el día 29/10/2020</t>
        </r>
      </text>
    </comment>
    <comment ref="K36" authorId="1" shapeId="0">
      <text>
        <r>
          <rPr>
            <sz val="9"/>
            <color indexed="81"/>
            <rFont val="Tahoma"/>
            <family val="2"/>
          </rPr>
          <t>fecha final era el 28/02/2020 y de acuerdo a reunión con la ing, queda nueva fecha final para el 24/04/2020</t>
        </r>
      </text>
    </comment>
    <comment ref="K37" authorId="2" shapeId="0">
      <text>
        <r>
          <rPr>
            <b/>
            <sz val="9"/>
            <color indexed="81"/>
            <rFont val="Tahoma"/>
            <family val="2"/>
          </rPr>
          <t>Ivonne Torres:</t>
        </r>
        <r>
          <rPr>
            <sz val="9"/>
            <color indexed="81"/>
            <rFont val="Tahoma"/>
            <family val="2"/>
          </rPr>
          <t xml:space="preserve">
Que Andrea revise y que indique la fecha para la cual se reprograma esta actividad</t>
        </r>
      </text>
    </comment>
    <comment ref="Z37" authorId="3" shapeId="0">
      <text>
        <r>
          <rPr>
            <b/>
            <sz val="9"/>
            <color indexed="81"/>
            <rFont val="Tahoma"/>
            <family val="2"/>
          </rPr>
          <t>Personal:</t>
        </r>
        <r>
          <rPr>
            <sz val="9"/>
            <color indexed="81"/>
            <rFont val="Tahoma"/>
            <family val="2"/>
          </rPr>
          <t xml:space="preserve">
Esta Actividad se podria dar por terminada (respecto de los contratos cuya garantia ya fue cumplida) la primera semana de octubre con la remisión de 13 actas de cierre mediante memorando dirigido a la Dirección de Gestion Corporativa y CID</t>
        </r>
      </text>
    </comment>
    <comment ref="AB40" authorId="1" shapeId="0">
      <text>
        <r>
          <rPr>
            <b/>
            <sz val="9"/>
            <color indexed="81"/>
            <rFont val="Tahoma"/>
            <family val="2"/>
          </rPr>
          <t>Ya se pasó la información a la auditoría de regularidad. Aún no ha dado respuesta a ningún DP, ya que todos han sido respondidos por Andrea</t>
        </r>
      </text>
    </comment>
    <comment ref="AB41" authorId="1" shapeId="0">
      <text>
        <r>
          <rPr>
            <b/>
            <sz val="9"/>
            <color indexed="81"/>
            <rFont val="Tahoma"/>
            <family val="2"/>
          </rPr>
          <t>Ya se pasó la información a la auditoría de regularidad. Aún no ha dado respuesta a ningún DP, ya que todos han sido respondidos por Andrea</t>
        </r>
      </text>
    </comment>
    <comment ref="K43" authorId="0" shapeId="0">
      <text>
        <r>
          <rPr>
            <sz val="9"/>
            <color indexed="81"/>
            <rFont val="Tahoma"/>
            <family val="2"/>
          </rPr>
          <t>Fecha anterior: 15/04/2020. se reprogramó fecha de auditoría para el 29/05/2020 con memorando 2020IE5156 del 19Mar2020
Se reprograma nuevamente para el día 19/06/2020
Se reprograma nuevamente para el día 31/08/2020
Se reprograma nuevamente para el día 24/09/2020
Se reprograma nuevamente para el día 29/10/2020</t>
        </r>
      </text>
    </comment>
    <comment ref="K48" authorId="0" shapeId="0">
      <text>
        <r>
          <rPr>
            <sz val="9"/>
            <color indexed="81"/>
            <rFont val="Tahoma"/>
            <family val="2"/>
          </rPr>
          <t>Fecha anterior: 15/04/2020. se reprogramó fecha de auditoría para el 29/05/2020 con memorando 2020IE5156 del 19Mar2020
Se reprograma nuevamente para el día 19/06/2020
Se reprograma nuevamente para el día 31/08/2020
Se reprograma nuevamente para el día 24/09/2020
Se reprograma nuevamente para el día 29/10/2020</t>
        </r>
      </text>
    </comment>
    <comment ref="K55" authorId="1" shapeId="0">
      <text>
        <r>
          <rPr>
            <b/>
            <sz val="9"/>
            <color indexed="81"/>
            <rFont val="Tahoma"/>
            <family val="2"/>
          </rPr>
          <t>En razón al aislamiento obligatorio generado por el virus COVID-19, y de acuerdo a lo informado en el Comité Institucional de Control Interno, se revisará todo el Plan anual de Auditorías 2020 y se evaluará la conveniencia de reprogramar la actividad o eliminarla definitivamente del Plan de la presente vigencia.
Anterior fecha fin: 30/06/2020
Se reprograma la nueva fecha final para el 30/11/2020</t>
        </r>
      </text>
    </comment>
    <comment ref="K58" authorId="2" shapeId="0">
      <text>
        <r>
          <rPr>
            <b/>
            <sz val="9"/>
            <color indexed="81"/>
            <rFont val="Tahoma"/>
            <family val="2"/>
          </rPr>
          <t>Ivonne Torres:</t>
        </r>
        <r>
          <rPr>
            <sz val="9"/>
            <color indexed="81"/>
            <rFont val="Tahoma"/>
            <family val="2"/>
          </rPr>
          <t xml:space="preserve">
La fecha anterior era el 29Jul, se modificó por carga laboral</t>
        </r>
      </text>
    </comment>
    <comment ref="K65" authorId="3" shapeId="0">
      <text>
        <r>
          <rPr>
            <b/>
            <sz val="9"/>
            <color indexed="81"/>
            <rFont val="Tahoma"/>
            <family val="2"/>
          </rPr>
          <t>Personal:</t>
        </r>
        <r>
          <rPr>
            <sz val="9"/>
            <color indexed="81"/>
            <rFont val="Tahoma"/>
            <family val="2"/>
          </rPr>
          <t xml:space="preserve">
La fecha final propuesta por Planeación para el cumplimiento de esta actividad fue el 09 de junio de 2020</t>
        </r>
      </text>
    </comment>
    <comment ref="J67" authorId="2" shapeId="0">
      <text>
        <r>
          <rPr>
            <b/>
            <sz val="9"/>
            <color indexed="81"/>
            <rFont val="Tahoma"/>
            <family val="2"/>
          </rPr>
          <t xml:space="preserve">Ivonne Torres:
</t>
        </r>
        <r>
          <rPr>
            <sz val="9"/>
            <color indexed="81"/>
            <rFont val="Tahoma"/>
            <family val="2"/>
          </rPr>
          <t>Se modifica la fecha de inicio de acuerdo con el memorando 2020IE6888 del 27Jul2020</t>
        </r>
      </text>
    </comment>
    <comment ref="K67" authorId="2" shapeId="0">
      <text>
        <r>
          <rPr>
            <b/>
            <sz val="9"/>
            <color indexed="81"/>
            <rFont val="Tahoma"/>
            <family val="2"/>
          </rPr>
          <t>Ivonne Torrres:</t>
        </r>
        <r>
          <rPr>
            <sz val="9"/>
            <color indexed="81"/>
            <rFont val="Tahoma"/>
            <family val="2"/>
          </rPr>
          <t xml:space="preserve">
Se modifica la fecha del 10Ago2020 al 05Oct2020, el reporte se hace trimestralmente</t>
        </r>
      </text>
    </comment>
    <comment ref="K88" authorId="4" shapeId="0">
      <text>
        <r>
          <rPr>
            <b/>
            <sz val="9"/>
            <color indexed="81"/>
            <rFont val="Tahoma"/>
            <family val="2"/>
          </rPr>
          <t>Fecha final anterior 11/03/2020
Se reprograma de nuevo, se había modificado para el 19Jun2020
Se reprograma para el dia 25/11/2020</t>
        </r>
      </text>
    </comment>
    <comment ref="J97" authorId="4" shapeId="0">
      <text>
        <r>
          <rPr>
            <b/>
            <sz val="9"/>
            <color indexed="81"/>
            <rFont val="Tahoma"/>
            <family val="2"/>
          </rPr>
          <t>Fecha inicial propuesta 01/09/2020 pero de acuerdo al memorando 2020IE7387 del día 26Ago2020 donde se solicita el segundo seguimiento al Mapa de Riesgos y Paac 2020, se decide dejar fecha inical 26/08/2020</t>
        </r>
      </text>
    </comment>
    <comment ref="K97" authorId="4" shapeId="0">
      <text>
        <r>
          <rPr>
            <b/>
            <sz val="9"/>
            <color indexed="81"/>
            <rFont val="Tahoma"/>
            <family val="2"/>
          </rPr>
          <t>Fecha final propuesta para el 14/09/2020
Actividad que se reprograma para el 15/10/2020 ya que en el Comité Institucional de Coordinación de Control Interno en sesión del 18Sep2020, se presentaron resultados del segundo seguimiento a las acciones de tratamiento del riesgo (actividades de control) del mapa de riesgos con corte al 31Ago2020, los cuales no fueron satisfactorios para algunos procesos. en dicho comité se decide realizar de nuevo el seguimiento, verificando las evidencias del avance de las acciones en conjunto con los enlaces designados por cada proceso y los auditores de control interno.</t>
        </r>
      </text>
    </comment>
    <comment ref="J98" authorId="4" shapeId="0">
      <text>
        <r>
          <rPr>
            <b/>
            <sz val="9"/>
            <color indexed="81"/>
            <rFont val="Tahoma"/>
            <family val="2"/>
          </rPr>
          <t>Fecha inicial propuesta 01/09/2020 pero de acuerdo al memorando 2020IE7387 del día 26Ago2020 donde se solicita el segundo seguimiento al Mapa de Riesgos y Paac 2020, se decide dejar fecha inical 26/08/2020</t>
        </r>
      </text>
    </comment>
    <comment ref="K98" authorId="4" shapeId="0">
      <text>
        <r>
          <rPr>
            <b/>
            <sz val="9"/>
            <color indexed="81"/>
            <rFont val="Tahoma"/>
            <family val="2"/>
          </rPr>
          <t>Fecha final propuesta para el 14/09/2020
Actividad que se reprograma para el 15/10/2020 ya que en el Comité Institucional de Coordinación de Control Interno en sesión del 18Sep2020, se presentaron resultados del segundo seguimiento a las acciones de tratamiento del riesgo (actividades de control) del mapa de riesgos con corte al 31Ago2020, los cuales no fueron satisfactorios para algunos procesos. en dicho comité se decide realizar de nuevo el seguimiento, verificando las evidencias del avance de las acciones en conjunto con los enlaces designados por cada proceso y los auditores de control interno.</t>
        </r>
      </text>
    </comment>
    <comment ref="K100" authorId="2" shapeId="0">
      <text>
        <r>
          <rPr>
            <b/>
            <sz val="9"/>
            <color indexed="81"/>
            <rFont val="Tahoma"/>
            <family val="2"/>
          </rPr>
          <t>FAMILIA ESTRATO:</t>
        </r>
        <r>
          <rPr>
            <sz val="9"/>
            <color indexed="81"/>
            <rFont val="Tahoma"/>
            <family val="2"/>
          </rPr>
          <t xml:space="preserve">
Se modifica la feca por carga laboral. Antes estaba el 24Jun2020</t>
        </r>
      </text>
    </comment>
    <comment ref="J109" authorId="0" shapeId="0">
      <text>
        <r>
          <rPr>
            <sz val="9"/>
            <color indexed="81"/>
            <rFont val="Tahoma"/>
            <family val="2"/>
          </rPr>
          <t>Fecha anterior: 04/05/2020, se modifica, porque por el aislamiento, no se ha realizado la solicitud por parte de la OAP y se reasigna a nuevo contratista</t>
        </r>
      </text>
    </comment>
    <comment ref="K109" authorId="0" shapeId="0">
      <text>
        <r>
          <rPr>
            <sz val="9"/>
            <color indexed="81"/>
            <rFont val="Tahoma"/>
            <family val="2"/>
          </rPr>
          <t>Fecha anterior: 29/05/2020.  Se reprograma la fecha para el mes jun y se asigna a nuevo contratista.
Se reprograma de nuevo del 25Jun2020 al 24Sep2020</t>
        </r>
      </text>
    </comment>
    <comment ref="K129" authorId="2" shapeId="0">
      <text>
        <r>
          <rPr>
            <b/>
            <sz val="9"/>
            <color indexed="81"/>
            <rFont val="Tahoma"/>
            <family val="2"/>
          </rPr>
          <t>Ivonne Torres:</t>
        </r>
        <r>
          <rPr>
            <sz val="9"/>
            <color indexed="81"/>
            <rFont val="Tahoma"/>
            <family val="2"/>
          </rPr>
          <t xml:space="preserve">
Fecha anterior 29Jul2020. Se reprograma por carga laboral</t>
        </r>
      </text>
    </comment>
    <comment ref="K130" authorId="2" shapeId="0">
      <text>
        <r>
          <rPr>
            <b/>
            <sz val="9"/>
            <color indexed="81"/>
            <rFont val="Tahoma"/>
            <family val="2"/>
          </rPr>
          <t>Ivonne Torres:</t>
        </r>
        <r>
          <rPr>
            <sz val="9"/>
            <color indexed="81"/>
            <rFont val="Tahoma"/>
            <family val="2"/>
          </rPr>
          <t xml:space="preserve">
Se reprograma la entrega del 27Oct2020 al 26Nov2020 por retraso en el informe trimestral anterior</t>
        </r>
      </text>
    </comment>
    <comment ref="K141" authorId="2" shapeId="0">
      <text>
        <r>
          <rPr>
            <b/>
            <sz val="9"/>
            <color indexed="81"/>
            <rFont val="Tahoma"/>
            <family val="2"/>
          </rPr>
          <t>Ivonne Torres:</t>
        </r>
        <r>
          <rPr>
            <sz val="9"/>
            <color indexed="81"/>
            <rFont val="Tahoma"/>
            <family val="2"/>
          </rPr>
          <t xml:space="preserve">
Se modifica la entrega del 07Sep2020 al 10Sep2020 por aislameinto que retrasa los tiempos</t>
        </r>
      </text>
    </comment>
    <comment ref="K143" authorId="4" shapeId="0">
      <text>
        <r>
          <rPr>
            <b/>
            <sz val="9"/>
            <color indexed="81"/>
            <rFont val="Tahoma"/>
            <family val="2"/>
          </rPr>
          <t>Fecha Final anterior 05/03/20</t>
        </r>
      </text>
    </comment>
    <comment ref="K144" authorId="2" shapeId="0">
      <text>
        <r>
          <rPr>
            <b/>
            <sz val="9"/>
            <color indexed="81"/>
            <rFont val="Tahoma"/>
            <family val="2"/>
          </rPr>
          <t>Ivonne Torres:</t>
        </r>
        <r>
          <rPr>
            <sz val="9"/>
            <color indexed="81"/>
            <rFont val="Tahoma"/>
            <family val="2"/>
          </rPr>
          <t xml:space="preserve">
Se cambió la fecha del 31Mar al 30Sep
Se reprograma nuevamente para el 29/10/2020</t>
        </r>
      </text>
    </comment>
    <comment ref="K151" authorId="4" shapeId="0">
      <text>
        <r>
          <rPr>
            <b/>
            <sz val="9"/>
            <color indexed="81"/>
            <rFont val="Tahoma"/>
            <family val="2"/>
          </rPr>
          <t>FechaFinal anterior 27/03/2020</t>
        </r>
      </text>
    </comment>
    <comment ref="K157" authorId="4" shapeId="0">
      <text>
        <r>
          <rPr>
            <b/>
            <sz val="9"/>
            <color indexed="81"/>
            <rFont val="Tahoma"/>
            <family val="2"/>
          </rPr>
          <t>Fecha final anterior
28/04/2020</t>
        </r>
      </text>
    </comment>
    <comment ref="J165" authorId="0" shapeId="0">
      <text>
        <r>
          <rPr>
            <sz val="9"/>
            <color indexed="81"/>
            <rFont val="Tahoma"/>
            <family val="2"/>
          </rPr>
          <t>Fecha anterior: 05/04/2020, se modificó la fecha en razón a que el informe final de la auditoría de regularidad fue entregado el 18/05/2020</t>
        </r>
      </text>
    </comment>
    <comment ref="K165" authorId="0" shapeId="0">
      <text>
        <r>
          <rPr>
            <sz val="9"/>
            <color indexed="81"/>
            <rFont val="Tahoma"/>
            <family val="2"/>
          </rPr>
          <t>Fecha anterior: 27/05/2020, se reprograma en razón a que la auditoría de regularidad se amplió hasta el 27/05/2020 y las acciones incumplidas deberán cargarse máximo hasta el 03/07/2020</t>
        </r>
      </text>
    </comment>
    <comment ref="H180" authorId="0" shapeId="0">
      <text>
        <r>
          <rPr>
            <sz val="9"/>
            <color indexed="81"/>
            <rFont val="Tahoma"/>
            <family val="2"/>
          </rPr>
          <t xml:space="preserve">Se reasigna actividad el 08/06/2020, antes estaba Ángelo
</t>
        </r>
      </text>
    </comment>
    <comment ref="J180" authorId="0" shapeId="0">
      <text>
        <r>
          <rPr>
            <sz val="9"/>
            <color indexed="81"/>
            <rFont val="Tahoma"/>
            <family val="2"/>
          </rPr>
          <t>Fecha anterior: 01/06/2020, se reprograma porque el seguimiento anterior se entregó tarde el 27/05/2020</t>
        </r>
      </text>
    </comment>
    <comment ref="K180" authorId="0" shapeId="0">
      <text>
        <r>
          <rPr>
            <sz val="9"/>
            <color indexed="81"/>
            <rFont val="Tahoma"/>
            <family val="2"/>
          </rPr>
          <t>Fecha anterior: 24/06/2020, se reprograma para finalizar a mediados de julio para completar cuatro seguimientos en el año</t>
        </r>
      </text>
    </comment>
    <comment ref="K186" authorId="1" shapeId="0">
      <text>
        <r>
          <rPr>
            <sz val="9"/>
            <color indexed="81"/>
            <rFont val="Tahoma"/>
            <family val="2"/>
          </rPr>
          <t>Fecha final era 30/03/20 y de acuerdo a la reunión con la ing, queda nueva fecha final para el día 6/04/20</t>
        </r>
      </text>
    </comment>
    <comment ref="K191" authorId="0" shapeId="0">
      <text>
        <r>
          <rPr>
            <sz val="9"/>
            <color indexed="81"/>
            <rFont val="Tahoma"/>
            <family val="2"/>
          </rPr>
          <t>Fecha anterior: 15/04/2020. se reprogramó fecha de auditoría para el 29/05/2020 con memorando 2020IE5156 del 19Mar2020
Se reprograma nuevamente para el día 19/06/2020
Se reprograma nuevamente para el día 31/08/2020
Se reprograma nuevamente para el día 24/09/2020
Se reprograma nuevamente para el día 29/10/2020</t>
        </r>
      </text>
    </comment>
    <comment ref="K192" authorId="0" shapeId="0">
      <text>
        <r>
          <rPr>
            <sz val="9"/>
            <color indexed="81"/>
            <rFont val="Tahoma"/>
            <family val="2"/>
          </rPr>
          <t>Fecha anterior: 15/04/2020. se reprogramó fecha de auditoría para el 29/05/2020 con memorando 2020IE5156 del 19Mar2020
Se reprograma nuevamente para el día 19/06/2020
Se reprograma nuevamente para el día 31/08/2020
Se reprograma nuevamente para el día 24/09/2020
Se reprograma nuevamente para el día 29/10/2020</t>
        </r>
      </text>
    </comment>
    <comment ref="AA222" authorId="1" shapeId="0">
      <text>
        <r>
          <rPr>
            <b/>
            <sz val="9"/>
            <color indexed="81"/>
            <rFont val="Tahoma"/>
            <family val="2"/>
          </rPr>
          <t>total del "Aporte al Avance del  PAA"</t>
        </r>
      </text>
    </comment>
  </commentList>
</comments>
</file>

<file path=xl/sharedStrings.xml><?xml version="1.0" encoding="utf-8"?>
<sst xmlns="http://schemas.openxmlformats.org/spreadsheetml/2006/main" count="2535" uniqueCount="746">
  <si>
    <t>Nombre de la Entidad</t>
  </si>
  <si>
    <t>Nombre del Jefe de Control Interno o quien  haga sus veces</t>
  </si>
  <si>
    <t>Objetivo del PAA:</t>
  </si>
  <si>
    <t>Alcance del PAA:</t>
  </si>
  <si>
    <t>Criterios:</t>
  </si>
  <si>
    <t>Recursos:</t>
  </si>
  <si>
    <t>Código</t>
  </si>
  <si>
    <t xml:space="preserve"> 208-CI-Ft-04</t>
  </si>
  <si>
    <t>Versión</t>
  </si>
  <si>
    <t>Vigente desde</t>
  </si>
  <si>
    <t>Vigencia del Plan</t>
  </si>
  <si>
    <t>Fecha de Aprobación</t>
  </si>
  <si>
    <t>Tipo de Proceso</t>
  </si>
  <si>
    <t>Fecha Programada</t>
  </si>
  <si>
    <t>Cronograma</t>
  </si>
  <si>
    <t>Seguimiento</t>
  </si>
  <si>
    <t>Evidencias</t>
  </si>
  <si>
    <t>Observaciones</t>
  </si>
  <si>
    <t>Actividad</t>
  </si>
  <si>
    <t>Responsable o Líder de la Auditoría</t>
  </si>
  <si>
    <t>Equipo Auditor
Responsable de la Actividad</t>
  </si>
  <si>
    <t>Responsable Líder del proceso auditado</t>
  </si>
  <si>
    <t>ENE</t>
  </si>
  <si>
    <t>FEB</t>
  </si>
  <si>
    <t>MAR</t>
  </si>
  <si>
    <t>ABR</t>
  </si>
  <si>
    <t>MAY</t>
  </si>
  <si>
    <t>JUN</t>
  </si>
  <si>
    <t>JUL</t>
  </si>
  <si>
    <t>AGO</t>
  </si>
  <si>
    <t>SEP</t>
  </si>
  <si>
    <t>OCT</t>
  </si>
  <si>
    <t>NOV</t>
  </si>
  <si>
    <t>DIC</t>
  </si>
  <si>
    <t>Fecha Inicio</t>
  </si>
  <si>
    <t>Fecha Fin</t>
  </si>
  <si>
    <t xml:space="preserve">Fecha  de Cierre de la Actividad </t>
  </si>
  <si>
    <t>Productos Esperados</t>
  </si>
  <si>
    <t>Avance Actividad</t>
  </si>
  <si>
    <t>PLAN ANUAL DE AUDITORÍAS</t>
  </si>
  <si>
    <t>Cargo</t>
  </si>
  <si>
    <t>Caja de la Vivienda Popular</t>
  </si>
  <si>
    <t>Ivonne Andrea Torres Cruz</t>
  </si>
  <si>
    <t>Liderazgo Estratégico</t>
  </si>
  <si>
    <t>Informes de Ley</t>
  </si>
  <si>
    <t>Enfoque hacia la Prevención</t>
  </si>
  <si>
    <t>Relación con entes de control externos</t>
  </si>
  <si>
    <t>Seguimiento a Planes de Mejoramiento</t>
  </si>
  <si>
    <t>Graciela Zabala Rico</t>
  </si>
  <si>
    <t>Profesionales</t>
  </si>
  <si>
    <t>Ponderación</t>
  </si>
  <si>
    <t>Auditoría</t>
  </si>
  <si>
    <t>Evaluación de la Gestión del Riesgo</t>
  </si>
  <si>
    <t>Adicionales</t>
  </si>
  <si>
    <t>Actividades</t>
  </si>
  <si>
    <t>Lider</t>
  </si>
  <si>
    <t>Aporte al Avance del  PAA</t>
  </si>
  <si>
    <t>Ponderación
de la Actividad</t>
  </si>
  <si>
    <t>Entrega, publicación o socialización de resultados</t>
  </si>
  <si>
    <t>Trabajo de campo</t>
  </si>
  <si>
    <t>Diseño o planeación de la acción</t>
  </si>
  <si>
    <t>Ejecución de la acción planteada</t>
  </si>
  <si>
    <t>CRITERIO1</t>
  </si>
  <si>
    <t>CRITERIO2</t>
  </si>
  <si>
    <t>CRITERIO3</t>
  </si>
  <si>
    <t>CRITERIO4</t>
  </si>
  <si>
    <t>CRITERIO5</t>
  </si>
  <si>
    <t>CRITERIO6</t>
  </si>
  <si>
    <t>CRITERIO7</t>
  </si>
  <si>
    <t>CRITERIO8</t>
  </si>
  <si>
    <t>Cuadro de Ponderación</t>
  </si>
  <si>
    <t>Proceso</t>
  </si>
  <si>
    <t>Dependencia responsable</t>
  </si>
  <si>
    <t>Líder responsable</t>
  </si>
  <si>
    <t>Gestión Estratégica</t>
  </si>
  <si>
    <t xml:space="preserve">Jefe Oficina Asesora de Planeación </t>
  </si>
  <si>
    <t>Dirección Jurídica</t>
  </si>
  <si>
    <t>Gestión del Talento Humano</t>
  </si>
  <si>
    <t>Subdirección Administrativa</t>
  </si>
  <si>
    <t>Subdirector Administrativo</t>
  </si>
  <si>
    <t>Gestión Tecnología de la Información y Comunicaciones</t>
  </si>
  <si>
    <t>Reasentamientos Humanos</t>
  </si>
  <si>
    <t>Urbanizaciones y Titulación</t>
  </si>
  <si>
    <t>Mejoramiento de Barrios</t>
  </si>
  <si>
    <t>Mejoramiento de Vivienda</t>
  </si>
  <si>
    <t>Dirección de Mejoramiento de Vivienda</t>
  </si>
  <si>
    <t>Director de Mejoramiento de Vivienda</t>
  </si>
  <si>
    <t>Director de Gestión Corporativa y CID</t>
  </si>
  <si>
    <t>Gestión Administrativa</t>
  </si>
  <si>
    <t>Gestión Documental</t>
  </si>
  <si>
    <t>Gestión Financiera</t>
  </si>
  <si>
    <t>Evaluación de la Gestión</t>
  </si>
  <si>
    <t>Gestión del Control Interno Disciplinario</t>
  </si>
  <si>
    <t>Informe presupuestal a Personería</t>
  </si>
  <si>
    <t>Informe cuenta mensual SIVICOF</t>
  </si>
  <si>
    <t>Informe cuenta anual SIVICOF</t>
  </si>
  <si>
    <t>Informe Directiva 003 de 2013 Alcaldía Mayor de Bogotá</t>
  </si>
  <si>
    <t>Seguimiento a los indicadores de gestión y por proceso</t>
  </si>
  <si>
    <t>Estratégico</t>
  </si>
  <si>
    <t>Apoyo</t>
  </si>
  <si>
    <t>Seguimiento y Evaluación</t>
  </si>
  <si>
    <t>Todos los Procesos</t>
  </si>
  <si>
    <t>Todas las dependencias</t>
  </si>
  <si>
    <t>Misional</t>
  </si>
  <si>
    <t>Planeación - Comunicación de envío</t>
  </si>
  <si>
    <t>Planeación - Listas de verificación</t>
  </si>
  <si>
    <t>Planeación - Plan de auditoría</t>
  </si>
  <si>
    <t>Trabajo de campo - Recolección de Evidencias</t>
  </si>
  <si>
    <t>Trabajo de campo - Análisis de Información</t>
  </si>
  <si>
    <t>Informe preliminar - Comunicación de envío</t>
  </si>
  <si>
    <t>Informe preliminar - Revisado por ACI</t>
  </si>
  <si>
    <t>Informe preliminar - Reunión de validación de hallazgos</t>
  </si>
  <si>
    <t>Planeación - Reunión de apertura</t>
  </si>
  <si>
    <t>Informe preliminar - Elaboración</t>
  </si>
  <si>
    <t>Informe Final - Revisión de evidencias nuevas</t>
  </si>
  <si>
    <t>Informe Final - Elaboración</t>
  </si>
  <si>
    <t>Informe Final - Comunicación de envío</t>
  </si>
  <si>
    <t>Trámite de cuentas de ACI</t>
  </si>
  <si>
    <t>Arqueo Caja menor</t>
  </si>
  <si>
    <t>Arqueo Caja fuerte</t>
  </si>
  <si>
    <t>Informe PQR's - Ley 1474 de 2011</t>
  </si>
  <si>
    <t>Ingeniero</t>
  </si>
  <si>
    <t>Codigo Color</t>
  </si>
  <si>
    <t>Rol</t>
  </si>
  <si>
    <t>Cantidad personas que conforman la entidad</t>
  </si>
  <si>
    <t>Personas de CI</t>
  </si>
  <si>
    <t>N° Aux Administrativos</t>
  </si>
  <si>
    <t>N° de Técnicos</t>
  </si>
  <si>
    <t>N° Profesionales</t>
  </si>
  <si>
    <t>N° Prof. Especializados</t>
  </si>
  <si>
    <t>N° Asesores</t>
  </si>
  <si>
    <t>Talento Humano
Cantidad</t>
  </si>
  <si>
    <t>Informe</t>
  </si>
  <si>
    <t xml:space="preserve">Diseño y gestión de capacitaciones para el fortalecimiento y aplicación del principio de autocontrol  </t>
  </si>
  <si>
    <t>Roles 
Decreto 948 de 2017</t>
  </si>
  <si>
    <t>Oficina Asesora de Planeación</t>
  </si>
  <si>
    <t>Prevención del Daño Antijurídico y Representación Judicial</t>
  </si>
  <si>
    <t xml:space="preserve">Director Jurídico </t>
  </si>
  <si>
    <t xml:space="preserve">Gestión de Comunicaciones </t>
  </si>
  <si>
    <t xml:space="preserve">Jefe Oficina Asesora de Comunicaciones </t>
  </si>
  <si>
    <t xml:space="preserve">Oficina Asesora de Comunicaciones </t>
  </si>
  <si>
    <t>Jefe Oficina de Tecnologías de la Información y las Comunicaciones</t>
  </si>
  <si>
    <t>Oficina Tecnologías de la Información y las Comunicaciones</t>
  </si>
  <si>
    <t>Director de Reasentamientos Humanos</t>
  </si>
  <si>
    <t>Dirección de Reasentamientos Humanos</t>
  </si>
  <si>
    <t>Director de Urbanizaciones y Titulación</t>
  </si>
  <si>
    <t>Dirección de Urbanizaciones y Titulación</t>
  </si>
  <si>
    <t>Director de Mejoramiento de Barrios</t>
  </si>
  <si>
    <t>Dirección de Mejoramiento de Barrios</t>
  </si>
  <si>
    <t xml:space="preserve">Servicio al Ciudadano </t>
  </si>
  <si>
    <t>Adquisición de Bienes y Servicios</t>
  </si>
  <si>
    <t>Subdirector Financiero</t>
  </si>
  <si>
    <t>Subdirección Financiera</t>
  </si>
  <si>
    <t>Asesor de Control Interno</t>
  </si>
  <si>
    <t>Asesoría de Control Interno</t>
  </si>
  <si>
    <t>Seguimiento al Comité de Conciliación</t>
  </si>
  <si>
    <t>Todos</t>
  </si>
  <si>
    <t>Asesora de Control Interno - Código 105 - Grado 01</t>
  </si>
  <si>
    <t>Firma: IVONNE ANDREA TORRES CRUZ - ASESORA DE CONTROL INTERNO - CAJA DE LA VIVIENDA POPULAR</t>
  </si>
  <si>
    <t>Recepción de solicitud</t>
  </si>
  <si>
    <t>Reparto de solicitud</t>
  </si>
  <si>
    <t>Revisión de respuesta y soportes</t>
  </si>
  <si>
    <t>Entrega a ente de control y copia en Control Interno</t>
  </si>
  <si>
    <r>
      <rPr>
        <b/>
        <sz val="9"/>
        <color theme="1"/>
        <rFont val="Arial"/>
        <family val="2"/>
      </rPr>
      <t>Humanos:</t>
    </r>
    <r>
      <rPr>
        <sz val="9"/>
        <color theme="1"/>
        <rFont val="Arial"/>
        <family val="2"/>
      </rPr>
      <t xml:space="preserve"> Equipo multidisciplinario de trabajo de la Asesoría de Control Interno
</t>
    </r>
    <r>
      <rPr>
        <b/>
        <sz val="9"/>
        <color theme="1"/>
        <rFont val="Arial"/>
        <family val="2"/>
      </rPr>
      <t>Tecnológicos:</t>
    </r>
    <r>
      <rPr>
        <sz val="9"/>
        <color theme="1"/>
        <rFont val="Arial"/>
        <family val="2"/>
      </rPr>
      <t xml:space="preserve"> Equipos de cómputo, acceso a los Sistemas de Información de la entidad en modo de consulta y conectividad
</t>
    </r>
    <r>
      <rPr>
        <b/>
        <sz val="9"/>
        <color theme="1"/>
        <rFont val="Arial"/>
        <family val="2"/>
      </rPr>
      <t>Financieros</t>
    </r>
    <r>
      <rPr>
        <sz val="9"/>
        <color theme="1"/>
        <rFont val="Arial"/>
        <family val="2"/>
      </rPr>
      <t>: presupuesto asignado</t>
    </r>
  </si>
  <si>
    <t>liderazgo estratégico</t>
  </si>
  <si>
    <t>enfoque hacia la prevención</t>
  </si>
  <si>
    <t>evaluación de la gestión del riesgo</t>
  </si>
  <si>
    <t>relación con entes externos de control</t>
  </si>
  <si>
    <t>evaluación y seguimiento</t>
  </si>
  <si>
    <t>Marcela Urrea Jaramillo</t>
  </si>
  <si>
    <t>Andrea Sierra Ochoa</t>
  </si>
  <si>
    <t>Economista</t>
  </si>
  <si>
    <t>Contador 1</t>
  </si>
  <si>
    <t>Contador 2</t>
  </si>
  <si>
    <t>Auxiliar</t>
  </si>
  <si>
    <t>Abogado</t>
  </si>
  <si>
    <t>Técnico</t>
  </si>
  <si>
    <t>Alexandra Álvarez Mantilla</t>
  </si>
  <si>
    <t>Ivonne Andrea Torres Cruz
Asesora de Control Interno</t>
  </si>
  <si>
    <t>Recolección y Análisis de Información</t>
  </si>
  <si>
    <t>Asignación de actividad</t>
  </si>
  <si>
    <t>Elaboración de solicitud</t>
  </si>
  <si>
    <t>Actividad ejecutada (revisada y entregada a solicitante)</t>
  </si>
  <si>
    <t>Planeación - Definir metodología y cronograma de trabajo</t>
  </si>
  <si>
    <t>Planeación - Revisión previa del tema a evaluar</t>
  </si>
  <si>
    <t>Trabajo de campo - Recolección de Información</t>
  </si>
  <si>
    <t>Informe - Elaboración</t>
  </si>
  <si>
    <t>Informe - Revisión por ACI</t>
  </si>
  <si>
    <t>Informe - Comunicación de envío</t>
  </si>
  <si>
    <t>Informe - Publicación (web,intranet y/o carpeta de calidad)</t>
  </si>
  <si>
    <t>Informe Final - Publicación (web,intranet y/o carpeta de calidad)</t>
  </si>
  <si>
    <t>Planeación - Revisión previa del tema del informe</t>
  </si>
  <si>
    <t>Planeación del trabajo</t>
  </si>
  <si>
    <t>Planeación - Revisión previa del tema</t>
  </si>
  <si>
    <t>Informe - Elaboración de producto</t>
  </si>
  <si>
    <t>Entrega producto final</t>
  </si>
  <si>
    <t>Planeación - Revisión estado del PM a hacer seguimiento</t>
  </si>
  <si>
    <t>Dirección de Gestión Corporativa y CID</t>
  </si>
  <si>
    <t>Líderes de Cada Proceso</t>
  </si>
  <si>
    <t>Auditoría Interna de Calidad bajo el estándar ISO 9001:2015</t>
  </si>
  <si>
    <t>Gestionar el proceso de contratación de la Auditoría Interna de Calidad bajo el estándar ISO 9001:2015</t>
  </si>
  <si>
    <t>Seguimiento al plan de implementación del MIPG</t>
  </si>
  <si>
    <t xml:space="preserve">Seguimiento al Plan de Mejoramiento Interno </t>
  </si>
  <si>
    <t>Seguimiento a Plan de Mejoramiento Externo</t>
  </si>
  <si>
    <t>Revisión y/o actualización del normograma proceso Evaluación de la Gestión</t>
  </si>
  <si>
    <t>Página web actualizada</t>
  </si>
  <si>
    <t>Contratos de CI perfeccionados y en ejecución</t>
  </si>
  <si>
    <t>diferencia</t>
  </si>
  <si>
    <t>Total general</t>
  </si>
  <si>
    <t>Suma de Aporte al Avance del  PAA</t>
  </si>
  <si>
    <t>Suma de Ponderación</t>
  </si>
  <si>
    <t>roles Dec 648 de 2017</t>
  </si>
  <si>
    <t>Asesoría en la formulación de planes de mejoramiento internos y en la modificación de las acciones ya propuestas</t>
  </si>
  <si>
    <t>Dar respuesta a derechos de petición y solicitudes de información de partes interesadas</t>
  </si>
  <si>
    <t>Realizar los trámites pertinentes para lograr la liquidación del contrato N° 471-2019 suscrito con Applus Colombia Ltda.</t>
  </si>
  <si>
    <t xml:space="preserve">Planes de mejoramiento formulados o actualizados en matriz </t>
  </si>
  <si>
    <t>Valores</t>
  </si>
  <si>
    <t>Rótulos de fila</t>
  </si>
  <si>
    <t>Rol Control Interno</t>
  </si>
  <si>
    <t>Avance al</t>
  </si>
  <si>
    <t xml:space="preserve">Auditoría </t>
  </si>
  <si>
    <t xml:space="preserve">Enfoque hacia la Prevención </t>
  </si>
  <si>
    <t xml:space="preserve">Adicionales </t>
  </si>
  <si>
    <t>TOTAL</t>
  </si>
  <si>
    <t>Evaluación y Seguimiento
(informes de ley y PM)</t>
  </si>
  <si>
    <t>Diseñar el plan de acción de Comité Institucional de Coordinación de Control Interno y entregarlo a los miembros del comité para su revisión y posterior aprobación</t>
  </si>
  <si>
    <t>Plan de trabajo</t>
  </si>
  <si>
    <t>Matriz de seguimiento</t>
  </si>
  <si>
    <t>Reporte</t>
  </si>
  <si>
    <t>Informe, presentación y evidencias</t>
  </si>
  <si>
    <t>Actas de comité con soportes</t>
  </si>
  <si>
    <t>Reporte SUIT</t>
  </si>
  <si>
    <t>Elizabeth Sáenz Sáenz</t>
  </si>
  <si>
    <t>Asesora de Control Interno</t>
  </si>
  <si>
    <t>Atender, dar trámite y cargar las acciones incumplidas del Plan de Mejoramiento de la Contraloría</t>
  </si>
  <si>
    <t>Certificado de recepción de información de SIVICOF</t>
  </si>
  <si>
    <t>Realizar primer seguimiento a la racionalización de trámites y OPAs en el SUIT
Realizar segundo seguimiento a la racionalización de trámites y OPAs en el SUIT</t>
  </si>
  <si>
    <t>Acta de liquidación tramitada y expediente cerrado</t>
  </si>
  <si>
    <t>correo electrónico</t>
  </si>
  <si>
    <t>Correos electrónicos, actas de reunión, memorandos</t>
  </si>
  <si>
    <t>Acta de Reunión - Comité Institucional de Coordinación de Control Interno</t>
  </si>
  <si>
    <t>Ángelo Díaz Rodríguez</t>
  </si>
  <si>
    <t>Andrés Farias Pinzón</t>
  </si>
  <si>
    <t>Cuentas de Contratistas Radicadas e información en el SECOP I ó II</t>
  </si>
  <si>
    <t>Normograma revisado, actualizado y enviado a la OAP</t>
  </si>
  <si>
    <t>Recibir, analizar y dar trámite a las solicitudes de modificación de las acciones del plan de mejoramiento de la contraloría</t>
  </si>
  <si>
    <t>Evaluación anual por dependencias. Artículo 39 Ley 909 de 2005 - Circular 004 de 2005 Consejo Asesor del Gobierno Nacional en Materia de Control Interno</t>
  </si>
  <si>
    <t>Austeridad en el gasto. Decretos Reglamentarios 1737 de 1998 y 984 de 2012; Directiva Presidencial 03 de 2012 y Artículo 2.8.4.8.2 del Decreto Único Reglamentario 1068 de 2015</t>
  </si>
  <si>
    <t xml:space="preserve">Informe Pormenorizado del Sistema de Control Interno. Artículo 9 Ley 1474 de 2011, modificado por el Artículo 156 del Decreto Nacional 2106 de 2019. Circular Externa 100-006 de 2019 </t>
  </si>
  <si>
    <t>Formulación Plan de Acción  de Gestión - Plan Anual de Auditorías - Parágrafo 1 Artículo 38 - Decreto 807 de 2019</t>
  </si>
  <si>
    <t>Matriz de formulación PAA y PAG</t>
  </si>
  <si>
    <t>Seguimiento al Plan de Acción  de Gestión - Plan Anual de Auditorías - Parágrafo 1, Artículo 38 - Decreto 807 de 2019</t>
  </si>
  <si>
    <t>Reporte de Seguimiento</t>
  </si>
  <si>
    <t>Atención a la contraloría - auditoría de regularidad</t>
  </si>
  <si>
    <t>Atención a la contraloría - auditoría de desempeño 1: Cartera hipotecaria</t>
  </si>
  <si>
    <t>Atención a la contraloría - auditoría de desempeño 3: Conv. 044-2014 FDL Usme</t>
  </si>
  <si>
    <t>Revisión y mantenimiento al botón de transparencia - Ley 1712 de 2014 numeral 7 a cargo de control interno</t>
  </si>
  <si>
    <t>Presentación, listado de Asistencia y correos</t>
  </si>
  <si>
    <t>Realizar evaluación 2019 y concertación 2020 planta temporal</t>
  </si>
  <si>
    <t>Realizar evaluación 2019 y concertación 2020 planta fija</t>
  </si>
  <si>
    <t>Evaluación y concertación</t>
  </si>
  <si>
    <t>Evaluación Matriz de riesgos de corrupción y por proceso 2019</t>
  </si>
  <si>
    <t>Evaluación Plan Anticorrupción y de Atención al Ciudadano 2019. Decreto 124 de 2016</t>
  </si>
  <si>
    <t>Seguimiento Matriz de riesgos de corrupción y por proceso 2020</t>
  </si>
  <si>
    <t>Seguimiento Plan Anticorrupción y de Atención al Ciudadano 2020. Decreto 124 de 2016</t>
  </si>
  <si>
    <t>Reportar la información sobre la utilización del software a través del aplicativo que disponga la Dirección Nacional de Derechos de Autor - DNDA. Directivas presidenciales 01 de 1999 y 02 de 2002; Circular 17 de 2011 de la DNDA</t>
  </si>
  <si>
    <t>Revisión por la Dirección ISO 9001:2015 - información a cargo de control interno</t>
  </si>
  <si>
    <t xml:space="preserve">Informe de seguimiento a la Sostenibilidad Contable - Resolución DDC-00003 del 05 de diciembre de 2018 </t>
  </si>
  <si>
    <t>Revisión expedientes contractuales cuya supervisión se encuentra a cargo de control interno</t>
  </si>
  <si>
    <t>Actas de comité y listados de asistencia</t>
  </si>
  <si>
    <t>Revisión de los procedimientos del proceso Evaluación de la Gestión</t>
  </si>
  <si>
    <t>Procedimientos normalizados en el SGC</t>
  </si>
  <si>
    <t>Diseñar, preparar, aplicar, tabular y realizar informe con oportunidades de mejora de la implementación y aplicación del estatuto interno del auditor y del código de ética del auditor</t>
  </si>
  <si>
    <t>Memorandos y/o Oficios</t>
  </si>
  <si>
    <t>Diligenciamiento de los autodiagnósticos de las políticas del MIPG que sean solicitados por las partes interesadas</t>
  </si>
  <si>
    <t>Matriz</t>
  </si>
  <si>
    <t>Participación e intervención en los comités:
Comité técnico de inventarios de  bienes inmuebles
Comité técnico de inventarios de  bienes muebles
Comité técnico de sostenibilidad contable
Comité de conciliación
Comité financiero
Comité directivo
Comité de gestión y desempeño
Comité distrital de auditoría</t>
  </si>
  <si>
    <t>Dar respuesta a las solicitudes de información con fines disciplinarios que soliciten las partes interesadas</t>
  </si>
  <si>
    <t>Realizar seguimiento al Comité Institucional de Coordinación de Control Interno (presentaciones, actas de comité, anexos y demás documentos)
1. Planeación: revisión de la información a presentar en el comité, listados de asistencia, asistir a la sesión del comité
2. Trabajo de campo: preparar presentación y documentos anexos, elaborar proyecto de acta de cada comité
3. Organización y archivo: hacer seguimiento a los compromisos derivados del comité, tramitar las firmas de las actas, organizar el archivo digital de las actas y cooperar con la auxiliar administrativa en el archivo físico de la información según TRD</t>
  </si>
  <si>
    <t>Verificación de la oportunidad y contenido de las herramientas de gestión de la CVP y su seguimiento: PAG, PAAC y mapa de riesgos</t>
  </si>
  <si>
    <t>Seguimiento al Plan Institucional de Archivos - PINAR. Decreto 612 de 2018</t>
  </si>
  <si>
    <t>Seguimiento al Plan Anual de Vacantes. Decreto 612 de 2018</t>
  </si>
  <si>
    <t>Seguimiento al Plan de Previsión de Recursos Humanos. Decreto 612 de 2018</t>
  </si>
  <si>
    <t>Seguimiento al Plan Estratégico de Talento Humano. Decreto 612 de 2018</t>
  </si>
  <si>
    <t>Seguimiento al Plan Institucional de Capacitación - PIC. Decreto 612 de 2018</t>
  </si>
  <si>
    <t>Seguimiento al Plan de Incentivos Institucionales. Decreto 612 de 2018</t>
  </si>
  <si>
    <t>Seguimiento al Plan Estratégico de Tecnologías de la Información y las Comunicaciones - PETI</t>
  </si>
  <si>
    <t xml:space="preserve">Plan de Tratamiento de Riesgos de Seguridad y Privacidad de la Información </t>
  </si>
  <si>
    <t>Plan de Seguridad y Privacidad de la Información</t>
  </si>
  <si>
    <t>Auditoría - Decreto 1072 de 2015 - SGSST - Sistema de Gestión de la Seguridad y Salud en el Trabajo</t>
  </si>
  <si>
    <t>Auditoría Proceso de Mejoramiento de Barrios
Decreto 371 de 2010 - Artículo 2 - de los procesos de contratación en el distrito capital</t>
  </si>
  <si>
    <t>Auditoría Proceso de Mejoramiento de Vivienda
Decreto 371 de 2010 - Artículo 2 - de los procesos de contratación en el distrito capital</t>
  </si>
  <si>
    <t>Auditoría Proceso de Reasentamientos Humanos
Decreto 371 de 2010 - Artículo 2 - de los procesos de contratación en el distrito capital</t>
  </si>
  <si>
    <t>Auditoría Proceso de Urbanizaciones y Titulación
Decreto 371 de 2010 - Artículo 2 - de los procesos de contratación en el distrito capital</t>
  </si>
  <si>
    <t>Seguimiento al Comité técnico de inventarios de bienes inmuebles</t>
  </si>
  <si>
    <t>Seguimiento al Comité técnico de inventarios de bienes muebles</t>
  </si>
  <si>
    <t>Seguimiento a Comité Técnico de Sostenibilidad Contable
Seguimiento al Comité financiero</t>
  </si>
  <si>
    <t>Auditoría de seguimiento a tutelas y notificaciones</t>
  </si>
  <si>
    <t xml:space="preserve">Programación 2020 </t>
  </si>
  <si>
    <t>Elaborar el informe de la Oficina de Control Interno vigencia 2019 - documento CBN 1038</t>
  </si>
  <si>
    <t>Informe de verificación RNMC - Código Nacional de Policía - Artículo 183</t>
  </si>
  <si>
    <t>Control Interno Contable CBN - 1019 durante la vigencia 2019. Resolución 193 de 2016 de la CGN; Resolución Reglamentaria 11 de 2014 de la Contraloría de Bogotá, modificada por la Resolución Reglamentaria 23 de 2016.</t>
  </si>
  <si>
    <t>Informe cuenta anual SIVICOF. Cargue del informe de control interno contable - CBN - 1019</t>
  </si>
  <si>
    <t>Director de Gestión Corporativa y CID
Director de Mejoramiento de Vivienda</t>
  </si>
  <si>
    <t>Director de Gestión Corporativa y CID
Director de Mejoramiento de Barrios</t>
  </si>
  <si>
    <t>Director de Gestión Corporativa y CID
Director de Reasentamientos Humanos</t>
  </si>
  <si>
    <t>Director de Gestión Corporativa y CID
Director de Urbanizaciones y Titulación</t>
  </si>
  <si>
    <t>Adquisición de bienes y servicios
Mejoramiento de Vivienda</t>
  </si>
  <si>
    <t>Adquisición de bienes y servicios
Mejoramiento de Barrios</t>
  </si>
  <si>
    <t>Adquisición de bienes y servicios
Reasentamientos Humanos</t>
  </si>
  <si>
    <t>Servicio al Ciudadano 
Mejoramiento de Vivienda</t>
  </si>
  <si>
    <t>Adquisición de bienes y servicios
Urbanizaciones y Titulación</t>
  </si>
  <si>
    <t xml:space="preserve">Servicio al Ciudadano
Mejoramiento de Barrios </t>
  </si>
  <si>
    <t>Servicio al Ciudadano 
Urbanizaciones y Titulación.</t>
  </si>
  <si>
    <t xml:space="preserve">Servicio al Ciudadano 
Reasentamientos Humanos </t>
  </si>
  <si>
    <t>\\10.216.160.201\control interno\2019\4. APOYO\12. Normograma\11. Normograma\12. diciembre</t>
  </si>
  <si>
    <t>\\10.216.160.201\control interno\2020\00. APOYO\12 Normograma</t>
  </si>
  <si>
    <t>La información recopilada en desarrollo del seguimiento se encuentra en la carpeta compartida de Control Interno en la siguiente ruta: 
\\10.216.160.201\control interno\2020\INF.  DE GESTIÓN\SEG.COMITE CONCILIACION
Las actas se encuentran pendientes de publicación en el aplicativo SIPROJWEB por parte de la Secretaría técnica del Comité de Conciliación de la CVP.</t>
  </si>
  <si>
    <t>La evidencia se encuentra en la ruta: \\10.216.160.201\control interno\2020\19.04 INF.  DE GESTIÓN\PQRDS\II SEM 2019 y pagina web https://www.cajaviviendapopular.gov.co/?q=72-reportes-de-control-interno#
Memorando 2020IE835
Informe PQRS II Sem  2019</t>
  </si>
  <si>
    <t>Memorando 2020IE379 del 17 de enero de 2020 ubicado en la siguiente ruta: \\10.216.160.201\control interno\2020\19.04 INF.  DE GESTIÓN\RNMC</t>
  </si>
  <si>
    <t>Información en la ruta: \\10.216.160.201\control interno\2019\4. APOYO\3. Contratación</t>
  </si>
  <si>
    <t>1. Correo de entrega del seguimiento a la OAP del 28Ene2019.
2. Ruta último seguimiento de 2018: \\10.216.160.201\control interno\2018\1. 068 AUDITORÍAS\068.1 INTERNAS\0. ProgramaAnualAuditorías</t>
  </si>
  <si>
    <t>Se realizó verificación de la oportunidad en la entrega del Plan Anticorrupción y de Atención al Ciudadano y Mapa de Riesgos de los procesos de la entidad.
Se realizó verificación de la oportunidad en la entrega del seguimiento y evaluación del Plan de Acción de Gestión del III y IV seguimiento de 2019.</t>
  </si>
  <si>
    <t>Las evidencias se encuentran en la carpeta compartida en el servidor: \\10.216.160.201\control interno\2019\19.04 INF.  DE GESTIÓN\PAAC\III_SEG
Cuadro de Oportunidad de entrega tercer seguimiento PAAC 2019.
Las evidencias se encuentran en la carpeta compartida en el servidor: \\10.216.160.201\control interno\2019\28.03 PAA\05. IV_Seg_2019
Registro de Reunión - Oportunidad Plan de Acción de Gestión III y IV SEG 2019.</t>
  </si>
  <si>
    <t xml:space="preserve">La información se encuentra en la ruta: \\10.216.160.201\control interno\2020\19.04 INF.  DE GESTIÓN\PORMENORIZADO
y https://www.cajaviviendapopular.gov.co/sites/default/files/Informe Pormenorizado noviembre - diciembre  2019.pdf
Memorando 2020IE837 del día 31/01/2020 </t>
  </si>
  <si>
    <t>La información se encuentra en la ruta: \\10.216.160.201\control interno\2020\28.03 PAA
Correo electrónico del día 31/01/20 sobre Aprobación del Plan Anual de Auditorías 2020 -(CICCI)-Martes 28 de enero de 2020
Memorando 2020IE809 con fecha del día 31/01/2020
Correo electrónico del día 31/01/2020 donde se solicita la publicación en pagina web de la Formulación del PAA 2020.</t>
  </si>
  <si>
    <t>Se realizó Formulación Plan de Acción  de Gestión - Plan Anual de Auditorías 2020, el cual fue aprobado en la sesión del Comité Institucional de Coordinación de Control Interno (CICCI) del día 28/01/20, el cual fue remitido por correo electrónico a la OAP el día 31/01/2020 y la solicitud de publicación en la carpeta de calidad se realizó mediante por memorando 2020IE809 con fecha del día 31/01/2020. Así mismo se solicita la publicación en la pagina web mediante correo electrónico del día 31/01/2020</t>
  </si>
  <si>
    <t>Se realizó el Tercer Informe pormenorizado de control interno del 01/11/2019 a 31/12/2019 cumpliendo con la circular externa 100-006 de 2019 del DAFP y en cumplimiento del decreto 2106 de 2019, el cual fue enviado mediante correo electrónico el día 31/01/2020 y memorando 2020IE837.</t>
  </si>
  <si>
    <t>Se diseñó el plan de trabajo del Comité Institucional de Coordinación de Control Interno, el cual fue entregado y aprobado en el comité ICCI del 28/01/20.
El acta se proyectó, se remitió por correo el 03Feb2020 a los asistentes, se les dio plazo de realizar observaciones hasta el 06Feb2020. El acta se firmó el 10Feb2020</t>
  </si>
  <si>
    <t>Archivo que contiene el certificado de rendición de la cuenta mensual de diciembre de 2019
\\10.216.160.201\control interno\2019\19.01 INF.  A  ENTID. DE CONTROL Y VIG\SIVICOF\CUENTA MENSUAL\DICIEMBRE_2019</t>
  </si>
  <si>
    <t>Eficacia</t>
  </si>
  <si>
    <t>Se realizó Comité Institucional de Coordinación de Control Interno el día 28/1/20, se realizó presentación, listados de asistencia, y participación de la sesión, se envió PAA 2020 para aprobación, fue aprobado el 30/01/20, se envió para publicación en página web y en carpeta de calidad, se realizó el proceso de gestión documental tanto en físico como en digital.</t>
  </si>
  <si>
    <t>Se solicitó la información por correo electrónico, los responsables entregaron la información certificada.</t>
  </si>
  <si>
    <t>La información se encuentra en la ruta: \\10.216.160.201\control interno\2020\19.01 INF.  A  ENTID. DE CONTROL Y VIG\SIVICOF\CUENTA ANUAL</t>
  </si>
  <si>
    <t>Se valido información en la herramienta Strom-User, se solicita firma digital y se carga información.</t>
  </si>
  <si>
    <t>Se validó información en la herramienta Strom-User, se solicita firma digital y se carga información.</t>
  </si>
  <si>
    <t xml:space="preserve">La información se encuentra en la ruta: \\10.216.160.201\control interno\2020\19.01 INF.  A  ENTID. DE CONTROL Y VIG\SIVICOF\CUENTA MENSUAL\ENERO_2020
</t>
  </si>
  <si>
    <t>La información se encuentra en la ruta: \\10.216.160.201\control interno\2020\28.05 PM\EXTERNO\IV SEG 2019</t>
  </si>
  <si>
    <t>La información se encuentra en la ruta:\\10.216.160.201\control interno\2020\28.05 PM\INTERNO\III_Seg_2019
Memorandos 2020IE128 - a Dirección Administrativa, 2020IE127 a TIC y OAP y 2020IE125 
Informe III_Seg_PM_por_Procesos - Corte 31Dic2019 V3.0</t>
  </si>
  <si>
    <t>Seguimiento a los procesos judiciales - SIPROJ</t>
  </si>
  <si>
    <t>Base correspondencia 2019 y 2020
\\10.216.160.201\control interno\2019
\\10.216.160.201\control interno\2020
\\10.216.160.201\control interno\2019\4. APOYO\9. Seg.  Informe Cordis Vencidos
FUID C. I.  2019 FORMULADO - ACT.
2020IE995 RTA 2020IE851 EVAL. FINAL PP
Evaluación ESS II Sem 2019
2020IE3003 Concertación</t>
  </si>
  <si>
    <t>Información en la ruta: \\10.216.160.201\control interno\2020\00. APOYO\04. planta\concertación 2020\Graciela Zabala Rico\Evidencias y Evaluación II 2019
2020IE1004 EVAL. GRACIELA Z
2020IE2970 Concertación</t>
  </si>
  <si>
    <t>La información se encuentra en la ruta:
\\10.216.160.201\control interno\2019\19.01 INF.  A  ENTID. DE CONTROL Y VIG\SIVICOF\CUENTA ANUAL
1. Memo sol 2019IE176 del 14Ene2019.
2. Evidencias de solicitudes, respuestas e informes finales presentados en la ruta: \\10.216.160.201\control interno\2019\2. 036 INFORMES\19.01 INF.  A  ENTIDADES DE CONTROL Y VIG\SIVICOF\CUENTA ANUAL.
3. Certificado de Recepción de Información.
4. Certificado de reporte Cuenta Anual 2019</t>
  </si>
  <si>
    <t>Información en la ruta: \\10.216.160.201\control interno\2020\19.01 INF.  A  ENTID. DE CONTROL Y VIG\SIVICOF\CUENTA ANUAL
CNB-1038 Informe_de_la_Oficina_de_Control_Interno</t>
  </si>
  <si>
    <t>Se realiza el informe de la Oficina de Control Interno vigencia 2019, el cual se encuentra publicado en página web.</t>
  </si>
  <si>
    <t>Se realizó visita de inspección de historias labolares en las instalaciones de Talento Humano, con el fin de verificar los expedientes laborales de trece (13) directivos.
Se verificaron las cédulas en la página de la Policía Nacional y se realizó el informe de resultados y conclusiones mediante memorando 2020IE379 del 17 de enero de 2020.</t>
  </si>
  <si>
    <t>Se realizó evaluación del 01/08/19 al 31/01/20, se realizó concertación del 01/02/20 al 30/06/20, se elaboraron memorandos y se radicaron en la subdirección administrativa.</t>
  </si>
  <si>
    <t>Se realizó el último seguimiento del PAA del 2019 dando cumplimiento al 99,78% a sus actividades  pactadas por cada uno de sus integrantes.</t>
  </si>
  <si>
    <t>Se realizaron los certificados de cumplimiento de los contratistas: Andrea Sierra, Marcela Urrea, Ángelo Díaz y Andrés Farias de las cuentas del mes de febrero 2020.
Cuentas de cobro de contratistas: Andrea Sierra, Marcela Urrea, Ángelo Díaz y Andrés Farias del mes de febrero 2020 radicadas en la Dirección de Gestión Corporativa y CID y en la Subdirección Financiera.</t>
  </si>
  <si>
    <t>La información se encuentra en la ruta: \\10.216.160.201\control interno\2020\00. APOYO\03. Contratación en la carpeta de cada contratista.</t>
  </si>
  <si>
    <t>Se realizaron los certificados de cumplimiento de los contratistas: Andrea Sierra, Marcela Urrea, Ángelo Díaz y Andrés Farias de las cuentas del mes de marzo 2020.
Cuentas de cobro de contratistas: Andrea Sierra, Marcela Urrea, Ángelo Díaz y Andrés Farias del mes de marzo 2020 radicadas en la Dirección de Gestión Corporativa y CID y en la Subdirección Financiera.</t>
  </si>
  <si>
    <t>Se obtuvo certificado de reporte de la información, se solicito publicación del mismo a la página web de la entidad.</t>
  </si>
  <si>
    <t>La información se encuentra en la ruta: \\10.216.160.201\control interno\2020\02.01 ACTAS COMITE C. I\28ener2020
Acta firmada se encuentra en ruta arriba indicada</t>
  </si>
  <si>
    <t>Cuentas de cobro de contratistas del mes de marzo 2020 radicadas en la Subdirección Financiera, mediante dos (2) correos electrónicos.</t>
  </si>
  <si>
    <t>Se realizaron los certificados de cumplimiento de los contratistas: Andrea Sierra, Marcela Urrea y Andrés Farias de las cuentas del mes de abril 2020.
Cuentas de cobro de contratistas: Andrea Sierra, Marcela Urrea y Andrés Farias del mes de abril 2020 radicadas en la Dirección de Gestión Corporativa y CID y en la Subdirección Financiera.</t>
  </si>
  <si>
    <t>Información en la ruta: \\10.216.160.201\control interno\2020\19.04 INF.  DE GESTIÓN\PAAC\I- Seg</t>
  </si>
  <si>
    <t>Ruta seguimiento PAA 2020 con corte a 31Mar2020: \\10.216.160.201\control interno\2020\PAA
Matriz 208-CI-Ft-04 PAA 2020 V2.0 Seg2020 (Corte 31Mar2020) diligenciada</t>
  </si>
  <si>
    <t xml:space="preserve">Se realizó seguimiento del PAA 2020 con corte al 31Mar2020 dando cumplimiento del 99,06% a sus actividades pactadas por cada uno de sus integrantes.
Igualmente se realiza seguimiento al Plan de Acción de Gestión del primer trimestre 2020, mediante el diligenciamiento de la matriz 208-CI-Ft-04 PAA 2020 V2.0 Seg2020 (Corte 31Mar2020) </t>
  </si>
  <si>
    <t>Se realiza informe, el cual es enviado para revisión por parte de la Ing.
Se realizaron ajustes al informe de acuerdo a observaciones de la Asesora de CI, se socializó a través de correo electrónico de Comunicaciones a todos los funcionarios y contratistas de la CVP el Estatuto de auditoría interna y código de ética del auditor, se sensibilizó a equipo auditor de los resultados del informe. Pendiente por suscripción de firmas, publicación en carpeta de calidad y remisión a integrantes del comité.
Se remite informe de resultados de encuesta de percepción del grado de cumplimiento del Estatuto
de Auditoría Interna y Código de ética del auditor de la Caja de la Vivienda Popular-CVP a los integrantes e invitados del mismo.</t>
  </si>
  <si>
    <t>Correo remisorio del Informe de Seguimiento al Marco Normativo Contable (MNC) Primer Trimestre de la vigencia 2020 y solicitud de formulación de plan de mejoramiento - Memorando 2020IE5528 del 30-04-2020.
Correo del 11 de mayo de 2020 - Plan de mejoramiento en firme.</t>
  </si>
  <si>
    <t>Se realizó el informe al Marco Normativo Contable con corte al primer trimestre de la vigencia 2020; se solicitó formulación de plan de mejoramiento el cual quedó en firme el 11 de mayo de 2020.</t>
  </si>
  <si>
    <t>La información se encuentra en la ruta: \\10.216.160.201\control interno\2020\19.04 INF. DE GESTIÓN\AUSTERIDAD\I TRIM</t>
  </si>
  <si>
    <t>Se solicitó información a través de memorando 2020IE5250 de fecha 02/04/2020. El informe se entregó el 30Abr2020 con memorando 2020IE5534 dirigido al Director General y Corporativa, Administrativa, Planeación, Comunicaciones y Oficina TIC</t>
  </si>
  <si>
    <t>Se remitió actualización del normograma el día 09/01/2020 a Javier Cruz - Jefe de Planeación por correo electrónico</t>
  </si>
  <si>
    <t>Se remitió actualización del normograma el día 10/02/2020 a Javier Cruz - Jefe de Planeación por correo electrónico</t>
  </si>
  <si>
    <t>Se remitió actualización del normograma el día 09/03/2020 a Catalina Nagy - Jefe de Planeación por correo electrónico</t>
  </si>
  <si>
    <t>Se remitió actualización del normograma el día 08/04/2020 a Catalina Nagy - Jefe de Planeación por correo electrónico</t>
  </si>
  <si>
    <t>La información se encuentra en la ruta: \\10.216.160.201\control interno\2020\00. APOYO\03. Contratación.</t>
  </si>
  <si>
    <t>Contratación 2020 contratistas ACI
(contratos de enero a marzo)</t>
  </si>
  <si>
    <t>Contratación 2020 contratistas ACI
(adición del contrato de marzo)</t>
  </si>
  <si>
    <t>Contratación 2020 contratistas ACI
(nuevo contrato hasta junio)</t>
  </si>
  <si>
    <t>Contratación 2020 contratistas ACI
(adición del contrato de junio a julio)</t>
  </si>
  <si>
    <t>Contratación 2020 contratistas ACI
(nuevas contrataciones)</t>
  </si>
  <si>
    <t>Etiquetas de fila</t>
  </si>
  <si>
    <t>Auditoría Proceso de Mejoramiento de Vivienda
Auditoría al servicio No Conforme (numeral 8.7 ISO 9001:2015)</t>
  </si>
  <si>
    <t>Auditoría Proceso de Mejoramiento de Vivienda
Revisión de la aplicación de las políticas contables de los procedimientos del proceso</t>
  </si>
  <si>
    <t>Auditoría Proceso de Mejoramiento de Vivienda
Revisión de Riesgos e indicadores</t>
  </si>
  <si>
    <t>\\10.216.160.201\control interno\2020\19.04 INF.  DE GESTIÓN\SEG.COMITE DE CONCILIACION</t>
  </si>
  <si>
    <t>Correo electrónico de solicitud de los temas a evaluar (11 de mayo de 2020), correo electrónico remitiendo matriz de temas a evaluar y memorando de solicitud de información del 12 de mayo de 2020.</t>
  </si>
  <si>
    <t>Correo electrónico dirigido a la Subdirección Administrativa y Memorando 2020IE5752 del 15 de mayo de 2020. 
Correo electrónico remitido por la Subdirección Administrativa y memorando de respuesta 2020IE5852 del 22 de mayo de 2020.</t>
  </si>
  <si>
    <t>Se realiza revisión y verificación de la oportunidad de entrega de la formulación y primer seguimiento de las herramientas de gestión de la CVP, con respecto al PAG, PAAC y Mapa de Riesgos de todos los procesos. Seguimiento registrado en el informe de seguimiento y evaluación a la matriz y de riesgos y PAAC 2020 con corte al 30Abr2020, y en la tabla de oportunidad en la entrega de la formulación del PAG.</t>
  </si>
  <si>
    <t>\\10.216.160.201\control interno\2020\00. APOYO\12. Normograma</t>
  </si>
  <si>
    <t>Se realizaron los cargues en información en el Sistema de Vigilancia y Control Fiscal-SIVICOF, resultado tres (3) certificados de recepción de información los días 12, 14 y 15 de mayo de 2020, cada uno fue enviado a los solicitantes, a través de correo institucional.</t>
  </si>
  <si>
    <t>La información se encuentra en carpeta compartida en el link: \\10.216.160.201\control interno\2020\28.05 PM\EXTERNO\CONTRALORIA\03. I SEG 2020</t>
  </si>
  <si>
    <t>Se llevo a cabo la atención del ente de control a través de las solicitudes realizadas de manera escrita, verbal y correo institucional, y la formulación de plan de mejoramiento. Se realizó verificación de los equipos y puestos de trabajo, asignados al ente de control.</t>
  </si>
  <si>
    <t>Enero</t>
  </si>
  <si>
    <t>Febrero</t>
  </si>
  <si>
    <t>Marzo</t>
  </si>
  <si>
    <t>Abril</t>
  </si>
  <si>
    <t>Mayo</t>
  </si>
  <si>
    <t>Se realizaron los certificados de cumplimiento de los contratistas: Andrea Sierra, Marcela Urrea y Andrés Farias de las cuentas del mes de mayo 2020.
Cuentas de cobro de contratistas: Andrea Sierra, Marcela Urrea y Andrés Farias del mes de mayo 2020 radicadas en la Dirección de Gestión Corporativa y CID y en la Subdirección Financiera.</t>
  </si>
  <si>
    <t>Información que se encuentra en la ruta: \\10.216.160.201\control interno\2020\00. APOYO\14. Transparencia</t>
  </si>
  <si>
    <t>Se inicia con la revisión y mantenimiento al botón de transparencia - Ley 1712 de 2014 numeral 7 a cargo de control interno, mediante la comparación de los temas de informes de auditorías de la matriz del plan de mejoramiento interno por procesos con respecto a los publicados en la página web.</t>
  </si>
  <si>
    <t>Se presentó la cuenta mensual en sus componentes deuda pública, financiera y contratación, el segundo día hábil y séptimo vigente.</t>
  </si>
  <si>
    <t>Se genera informe de Revisión por la Dirección 2020, información a cargo de Control Interno, enviado a la ing. para revisión el día 27/06/20 mediante correo electrónico.</t>
  </si>
  <si>
    <t>El informe se encuentra en etapa de desarrollo, con un avance del 60%.</t>
  </si>
  <si>
    <t>Se realizó solicitud de información para el informe de Seguimiento al Plan Estratégico de Gestión del Talento Humano – vigencias 2019 – 2020.
De acuerdo con la ampliación de términos otorgada por Control Interno, la Subdirección Administrativa manifestó, a través de correo electrónico del 01 de julio de 2020 que entregará la información el 07 de agosto de 2020.</t>
  </si>
  <si>
    <t>Junio</t>
  </si>
  <si>
    <t>Trim</t>
  </si>
  <si>
    <t>I Trim</t>
  </si>
  <si>
    <t>II Trim</t>
  </si>
  <si>
    <t>III Trim</t>
  </si>
  <si>
    <t>IV Trim</t>
  </si>
  <si>
    <t>% Acumulado Planeado por Trimestre - para el PAG</t>
  </si>
  <si>
    <t>% Acumulado Ejecutado por Trimestre - para el PAG</t>
  </si>
  <si>
    <t>%</t>
  </si>
  <si>
    <t>Mes</t>
  </si>
  <si>
    <t>Sin avance</t>
  </si>
  <si>
    <t>ESTADO REVISIÓN</t>
  </si>
  <si>
    <t>QUEDA IGUAL</t>
  </si>
  <si>
    <t>NUEVA QUE SE INCLUYE</t>
  </si>
  <si>
    <t>SE DEBE ELIMINAR</t>
  </si>
  <si>
    <t xml:space="preserve">Auditoria Especializada Destinación de Recursos y de Procesos de Contratación </t>
  </si>
  <si>
    <t>Evaluar la capacidad de la entidad para continuar la operación bajo las nuevas condiciones que le impone la crisis</t>
  </si>
  <si>
    <t>Seguimiento a los planes de acción que comienzan a surgir como contingencia</t>
  </si>
  <si>
    <t>NO</t>
  </si>
  <si>
    <t>ACTIVIDAD A DESARROLLAR (INCLUIR EN EL PAA)</t>
  </si>
  <si>
    <t>TEMA A EVALUAR</t>
  </si>
  <si>
    <t>SUBTEMAS</t>
  </si>
  <si>
    <t>Verificación de incumplimientos</t>
  </si>
  <si>
    <t>Lineamientos Decreto 491 de 2020</t>
  </si>
  <si>
    <t>Lineamientos en Materia de la Administración Publica</t>
  </si>
  <si>
    <t xml:space="preserve"> Circular Externa 01 del 2020 expedida por el Archivo General de la Nación</t>
  </si>
  <si>
    <t>Resolución 2461 de 2020 CVP</t>
  </si>
  <si>
    <t>Protocolo de Bioseguridad de la CVP</t>
  </si>
  <si>
    <t>* EL SEGUIMIENTO A LAS MEDIDAS ADOPTADAS: La Oficina de Control Interno deberá hacer seguimiento permanente al cumplimiento de las medidas
adoptadas en la presente Resolución y su anexo técnico y hará las recomendaciones a que  haya lugar una vez evidencie su posible incumplimiento.</t>
  </si>
  <si>
    <t>Resolución 666 del 24 de abril de 2020 del Ministerio de Protección Social</t>
  </si>
  <si>
    <t xml:space="preserve"> Adopta el protocolo general de bioseguridad para mitigar, controlar y realizar el adecuado manejo de la pandemia del Coronavirus Covid-19, para todas las actividades económicas, sociales y sectores de la administración publica.</t>
  </si>
  <si>
    <t>* Responsabilidades a cargo del empleador o contratante respecto de la adopción del protocolo, su capacitación a trabajadores y contratistas, acciones que permitan la continuidad de las actividades y la protección integral de los trabajadores y contratistas, medidas de control administrativo, reportar a las EPS y ARL casos sospechosos de COVID-19, Incorporar canales oficiales de comunicación. ETC
* Responsabilidades a cargos del trabajador contratista: Cumplir protocolos de bioseguridad; Reportar al empleador cualquier caso de contagio en su trabajo o en su familia; tomar medidas de cuidado en su salud y reportar a su empleador o contratante alteraciones en su estado de salud.</t>
  </si>
  <si>
    <t xml:space="preserve"> Circular Externa No. 100-009 de 2020 suscrita por el Ministerio de Salud y Protección Social</t>
  </si>
  <si>
    <t>Acciones para la adopción de las directrices desarrolladas en los Decretos Legislativos 491 y 539 de 2020 , y en la Resolución 666 del 24 de abril de 20201 emitida por el Ministerio de Salud y Protección Social, hasta la vigencia de la emergencia sanitaria</t>
  </si>
  <si>
    <t>Plan de Continuidad del Negocio de la entidad </t>
  </si>
  <si>
    <t>CUMPLIDA</t>
  </si>
  <si>
    <t>Creación en el catálogo general de cuentas del marco normativo para Entidades de Gobierno, las subcuentas para el registro o reporte del impuesto solidario por el COVID-19 y el aporte solidario voluntario por el COVID 19.</t>
  </si>
  <si>
    <t>Implementación del impuesto solidario y las donaciones del Decreto legislativo 568 de 2020 y las donaciones para el sistema Distrital "Bogotá Solidaria en Casa".</t>
  </si>
  <si>
    <t>Circular externa 001 de mayo 13 de 2020 CGN</t>
  </si>
  <si>
    <t>Seguimiento a los lineamientos contables relacionados con el COVID 19</t>
  </si>
  <si>
    <t xml:space="preserve">Seguimiento a los lineamientos contables relacionados con el COVID 19 </t>
  </si>
  <si>
    <t>Planes de acción relacionados con el COVID 19</t>
  </si>
  <si>
    <t>* Ampliación de términos para atender las peticiones</t>
  </si>
  <si>
    <t>*Actividades que cumplen los contratistas de prestación de servicios profesionales y de apoyo a la gestión.</t>
  </si>
  <si>
    <t>* Prestación de servicios durante el período de aislamiento preventivo obligatorio.
* Contratos de prestación de servicios administrativos</t>
  </si>
  <si>
    <t>* Notificación o comunicación de actos administrativos (por medios electrónicos)
* Suspensión de términos de las actuaciones administrativas o jurisdiccionales en sede administrativa</t>
  </si>
  <si>
    <t>* Reportes a las Aseguradoras de Riesgos Laborales</t>
  </si>
  <si>
    <t>Gestión TIC</t>
  </si>
  <si>
    <t>Servicio al ciudadano</t>
  </si>
  <si>
    <t>Hacer seguimiento a los planes de acción que comienzan a surgir como contingencia, verificando el cumplimiento de normas que se han proferido a partir de la declaratoria de la emergencia sanitaria a causa del COVID-19, tanto nacionales como locales (Laborales, tributarias, de salud, de atención).</t>
  </si>
  <si>
    <t>Atención a la contraloría - auditoría de desempeño 2: Proyectos VIP - VIS: Arborizadora Baja, MZ 54-55; La Casona</t>
  </si>
  <si>
    <t>Atención a la contraloría - auditoría de desempeño 3: Convenio 103-2013 FDL San Cristóbal Sur</t>
  </si>
  <si>
    <t>Contadora Cto</t>
  </si>
  <si>
    <t>Ingeniera</t>
  </si>
  <si>
    <t>Abogada</t>
  </si>
  <si>
    <t>Administrador</t>
  </si>
  <si>
    <t>Auditor</t>
  </si>
  <si>
    <t>Ingeniera
Economista</t>
  </si>
  <si>
    <t>Lineamientos para la administración de expedientes y comunicaciones oficiales.</t>
  </si>
  <si>
    <t>Guía para la preparación de las TIC, para la continuidad del negocio, emitida por Min Tic</t>
  </si>
  <si>
    <t>Información a reportar en formulario adicional (COVID 19) en la categoría "Información Contable Pública Convergencia".</t>
  </si>
  <si>
    <t>Aprobado por: Ivonne Andrea Torres Cruz - Asesora de Control Interno</t>
  </si>
  <si>
    <t>Elaborado por: Equipo de trabajo Asesoría de Control Interno</t>
  </si>
  <si>
    <t>Martes 28 de julio de 2020</t>
  </si>
  <si>
    <t>Soporte de Aprobación Versión 2</t>
  </si>
  <si>
    <t>118 funcionarios + 196 contratistas = 314 personas</t>
  </si>
  <si>
    <t>Evaluar de forma sistemática, autónoma, objetiva e independiente el SCI, MIPG y las medidas adoptadas por la Alta Dirección para mantener en funcionamiento la entidad y la operación de los procesos misionales de la Caja de la Vivienda Popular a raíz de la emergencia Económica, Social y Ecológica declarada en todo el territorio Nacional por el Presidente de la República mediante los Decretos 417 de 2020 y 637 de 2020, mediante actividades de aseguramiento y consultoría basados en riesgos y con enfoque hacia la prevención, proponiendo las recomendaciones y sugerencias que contribuyan al mejoramiento continuo del SCI.</t>
  </si>
  <si>
    <t>El Plan Anual de Auditorías se ejecutará sobre los 16 procesos identificados en la resolución interna 4978 de 2017</t>
  </si>
  <si>
    <t>1. Resultado de cumplimento de la gestión: adecuada formulación y cumplimiento de las acciones formuladas en las herramientas de gestión
2. Estado del Plan de Mejoramiento interno y externo
3. Estado de implementación y sostenibilidad del MIPG - MECI 
4. Normatividad para atender la emergencia sanitaria</t>
  </si>
  <si>
    <t>Jhoana Rodríguez Silva</t>
  </si>
  <si>
    <t>Joan Gaitán Ferrer</t>
  </si>
  <si>
    <t>Carlos Vargas Hernández</t>
  </si>
  <si>
    <t>De acuerdo con la solicitud realizada por la Asesora de Control Interno mediante correo electrónico del 11 de mayo de 2020, se definieron los temas a evaluar en la auditoría al proceso de Mejoramiento de Barrios</t>
  </si>
  <si>
    <t>2020IE1167 Solic. Reunión
- 2020IE2745 Com. Apertura
- Acta de Reunión apertura
- Listado de Asistentes a la apertura
- 2020IE2968 Solic Información OAP
- Cartas de representación de los siguientes procesos: TIC, Financiera, Sub. AMD y Corporativa.
-Solicitudes de información por correo electrónico.
- Papeles de trabajo ajam
- Informe preliminar 
-Entrega de informe preliminar cordis 2020IE5509
-Análisis de respuestas al informe preliminar, ruta:\\10.216.160.201\control interno\2020\19.03 INF. auditorías C. I\19.03 INTERNAS\Mejoramiento de Vivienda\5. Resultados de la auditoría\Análisis de después inf. prelimi por auditor
- Proyección de informe Final, ruta: \\10.216.160.201\control interno\2020\19.03 INF. auditorías C. I\19.03 INTERNAS\Mejoramiento de Vivienda\5. Resultados de la auditoría\informe final, correo electrónico 22may2020</t>
  </si>
  <si>
    <t>Se cuenta con memorando 2020IE2745 del día 19/02/20, donde se comunica la apertura de la auditoría al proceso de mejoramiento de vivienda.
Se cuenta con acta donde se realiza reunión de apertura el día 20/02/20 y listado de asistentes.
Se cuenta con memorando 2020IE2968 del día 21/02/20 donde se realiza solicitud de información a la OAP para el desarrollo de la auditoría.
Se cuenta con cartas de representación de los siguientes procesos: TIC, Financiera, Sub. AMD y Corporativa.
Verificación en el aplicativo Secop I y Secop II, del universo de contratación del 1/01/19 al 31/12/19 a fin de tomar la muestra representativa y posteriormente solicitar los expedientes contractuales para su análisis.
Como respuesta al Memorando N° 2020IE3066, la Dirección de Gestión Corporativa, envía la remisión de 15 expedientes los cuales eran objeto de análisis, sin embargo teniendo en cuenta la actual situación de aislamiento obligatorio, se revisará la información publicada para cada expediente contractual en el aplicativo Secop II.
Una vez verificada u consolidada la información necesaria, se remitió el aporte jurídico de la auditoría a la profesional Alexandra Álvarez el 24 de abril de 2020.
El día 28 de abril a través de memorando Cordis N° 2020IE5509 se remitió el informe preliminar de auditoría a las áreas responsables de los hallazgos a fin que se ejercitara el derecho de contradicción frente a los mismos, dando fecha para tal actividad el día 14 de mayo de 2020</t>
  </si>
  <si>
    <t>El proceso de auditoría aun no ha dado inicio, en razón a la solicitud de aplazamiento de la Oficina Asesora de Planeación</t>
  </si>
  <si>
    <t>Auditoría Proceso de Mejoramiento de Vivienda
Decreto 371 de 2010 - Artículo 3 - de los procesos de atención al ciudadano, los sistemas de información y atención de las peticiones, quejas, reclamos y sugerencias de los ciudadanos, en el distrito capital</t>
  </si>
  <si>
    <t>Se cuenta con memorando 2020IE2745 del día 19/02/20, donde se comunica la apertura de la auditoría al proceso de mejoramiento de vivienda.
Se cuenta con acta donde se realiza reunión de apertura el día 20/02/20 y listado de asistentes.
Se cuenta con memorando 2020IE2968 del día 21/02/20 donde se realiza solicitud de información a la OAP para el desarrollo de la auditoría.
Se cuenta con cartas de representación de los siguientes procesos: TIC, Financiera, Sub. AMD y Corporativa.
Verificación en el aplicativo Secop I y Secop II, del universo de contratación del 1/01/19 al 31/12/19 a fin de tomar la muestra representativa y posteriormente solicitar los expedientes contractuales para su análisis.
Como respuesta al Memorando N° 2020IE3066, la Dirección de Gestión Corporativa, envía la remisión de 15 expedientes los cuales eran objeto de análisis, sin embargo teniendo en cuenta la actual situación de aislamiento obligatorio, se revisará la información publicada para cada expediente contractual en el aplicativo Secop II.
Una vez verificada u consolidada la información necesaria, se remitió el aporte jurídico de la auditoría a la profesional Alexandra Álvarez el 24 de abril de 2020.
El día 28 de abril a través de memorando Cordis N° 2020IE5509 se remitió el informe preliminar de auditoría a las áreas responsables de los hallazgos a fin que se ejercitara el derecho de contradicción frente a los mismos, dando fecha para tal actividad el día 14 de mayo de 2020.
Se reciben las respuestas, se analizan y se responden.
Esta pendiente aprobación del informe final y pendiente cierre de la auditoría.</t>
  </si>
  <si>
    <t>Auditoría Proceso de Mejoramiento de Barrios
Decreto 371 de 2010 - Artículo 3 - de los procesos de atención al ciudadano, los sistemas de información y atención de las peticiones, quejas, reclamos y sugerencias de los ciudadanos, en el distrito capital</t>
  </si>
  <si>
    <t>Auditoría Proceso de Reasentamientos Humanos
Decreto 371 de 2010 - Artículo 3 - de los procesos de atención al ciudadano, los sistemas de información y atención de las peticiones, quejas, reclamos y sugerencias de los ciudadanos, en el distrito capital</t>
  </si>
  <si>
    <t>Auditoría Proceso de Urbanizaciones y Titulación
Decreto 371 de 2010 - Artículo 3 - de los procesos de atención al ciudadano, los sistemas de información y atención de las peticiones, quejas, reclamos y sugerencias de los ciudadanos, en el distrito capital</t>
  </si>
  <si>
    <t>La información se encuentra en la ruta: \\10.216.160.201\control interno\2020\19.04 INF. DE GESTIÓN\AUSTERIDAD\IV TRIM 2019
Informe de Austeridad del Gasto (Cuarto Trimestre)
Memorando 2020IE833
Correo de solicitud de publicación en página web</t>
  </si>
  <si>
    <t>Se realizó el informe de Austeridad en el gasto, correspondiente al cuarto trimestre 2019, entregado a la Dirección General, mediante memorando 2020IE833 del día  31/01/20, así mismo se cuenta con correo de solicitud de publicación del informe en pagina web.</t>
  </si>
  <si>
    <t>Ruta de la información: \\10.216.160.201\control interno\2020\02.01 ACTAS COMITE C. I\Plan de trabajo CICCI
Correo electrónico del 11/03/2020 de Comunicaciones socializando a todos los funcionarios y contratistas el estatuto y Código de ética.
Correo electrónico del 12/03/2020 adjuntando informe de cumplimiento del Estatuto de auditoría interna  y Código de ética del auditor.
Presentación de sensibilización a equipo auditor.
Registro de reunión y capacitación en el tema a toda la entidad.
Memorando No :2020IE5544 y correo electrónico del 30 abril de 2020</t>
  </si>
  <si>
    <t>La información se encuentra en la ruta: \\10.216.160.201\control interno\2020\00. APOYO\03. Contratación\Cto 471 de 2019 Applus auditoría calidad\Postcontractual
2020IE1051 SOLIC. EXPEDIENTE
Memo 2020IE5466 del 24abr2020 se remitió a la Dirección de Gestión Corporativa el acta de liquidación del Contrato 471 de 2020, para su revisión.</t>
  </si>
  <si>
    <t>Se remitió memorando 2020IE1051 del día 11/02/20 donde se solicita el expediente a la Dirección de Gestión Corporativa.
Una vez entregado el expediente a esta asesoría, se verificó y analizó en búsqueda de los soportes que dieran cuenta de cada una de las obligaciones contractuales.
Evidenciados los soportes, se ordenaron en un archivo, de conformidad al numero de obligaciones.
Se envía correo electrónico dirigido al representante de Applus, donde se le indica la manera de cargar los soportes en el Secop y se le solicita además el cargue adicional del clausulado de la póliza de cumplimiento.
Una vez confirmado el cargue de la información por parte de la empresa APPLUS, se inicia el proceso de verificación de la información y elaboración del acta.
Con el fin de iniciar el proceso de contratación de la AIC 2020 y de acuerdo al trámite administrativo precontractual, se realizan las siguientes actividades:
Se revisaron los documentos previstos de la AUC del año 2019 y se pasó la información al formato
El día 24 de abril a través de memorando cordis N° 2020IE5466, se remitió a la Dirección de Gestión Corporativa el acta de liquidación del Contrato 471 de 2020, para su revisión.
El día 21 de mayo de 2020, la Dirección Corporativa remitió mediante correo electrónico el acta de liquidación aprobada para continuar con su respectivo tramite.
Es así como a través de correo electrónico se le remitió a la empresa APPLUS para que verificara la misma y la devolviera suscrita, para dar finalización al trámite de liquidación, a la fecha (4-06-2020) no se ha recibido respuesta por parte de la empresa, por cuanto me encuentro atenta a su respuesta que de no darse se realizará de manera unilateral.
Durante el periodo objeto del presente informe se proyectaron los siguientes informes de seguimiento:
•	Informe de Seguimiento Siproj, periodo 1° julio a 31 diciembre de 2019
•	Informe de Seguimiento Comité de Conciliación y Defensa Judicial. Periodo 1° julio de 2019 a 30 de abril de 2020
Respecto del desarrollo de la auditoría al Procedimiento Acción de Tutela 208-DJ-Pr-04) y notificaciones realizadas por la Dirección Jurídica de la Caja de la Vivienda Popular, se han adelantado las siguientes actividades:
Reunión de apertura auditoría al Procedimiento Acción de Tutela 208-DJ-Pr-04) y notificaciones realizadas por la Dirección Jurídica.  1° de junio de 2020
Solicitud a la Dirección Jurídica a través de correo electrónico, requiriendo los insumos necesarios para adelantar la gestión propia de la auditoría al procedimiento de Tutelas y Notificaciones.
Reunión virtual con la Asesora de Control Interno, Director Jurídico y la Doctora Yamile Castiblanco, a fin de dispersar dudas respecto de la posición de la Dirección Jurídica frente a la labor de notificaciones de actos administrativos que actualmente adelanta en la entidad.
Solicitud a la Dirección Jurídica a través de correo electrónico, requiriendo las imágenes de los documentos que soportan la notificación de cada uno de los 20 actos administrativos, tomados como muestra para realizar la respectiva evaluación y verificación de la información. 
Proyección del memorando de radicado Cordis N° 2020IE6395 – anunciando al área líder del procedimiento auditado la Ampliación Auditoría de Gestión Tutelas y notificaciones - Dirección Jurídica vigencia 2019.
Asistir como apoyo de la Asesora de control Interno al Comité de Conciliación realizado el día 23 de junio de 2020 a través de sesión virtual, donde se presentó el informe de gestión durante el periodo comprendido entre enero – junio de 2020, dando cumplimiento a lo previsto en el numeral 3 del artículo 2.2.4.3.1.2.6. del Decreto 1069 de 2015 y el numeral 5 del artículo 26 del Reglamento Interno del Comité.
Asistir como apoyo de la Asesora de control Interno al Comité de Conciliación realizado el día 30 de junio de 2020 a través de Google meet virtual, donde se presentó por parte de la Dirección Jurídica los avances del tema de Parque Metropolitano.
Actualización del normograma del proceso de evaluación de la gestión correspondiente al mes de mayo de 2020.
El día 10 de junio de 2020, remití al Contratista Applus, copia del acta de liquidación del Contrato 471 de 2019, aprobado por la Dirección Corporativa y CID., a fin de que fuera objeto de revisión por parte de contratista y en caso se encontrase en concordancia con el contenido del documento, se firme y vía correo electrónico se remita para dar devuelva vía por terminada la gestión de liquidación.
El mismo día una represéntate de la firma Applus, respondió el mensaje remitiendo la correspondiente acta  suscrita; misma que se envió vía correo electrónico al grupo de contratos para dar por terminada la gestión de liquidación del contrato N° 471 de 2019.</t>
  </si>
  <si>
    <t>Auditoría Proceso de Mejoramiento de Vivienda
Informe de seguimiento y recomendaciones sobre el cumplimiento de las metas del PDD - Presupuesto - FUSS - Plan Anual de Adquisidores</t>
  </si>
  <si>
    <t>Se cuenta con memorando 2020IE2745 del día 19/02/20, donde se comunica la apertura de la auditoría al proceso de mejoramiento de vivienda.
Se cuenta con acta donde se realiza reunión de apertura el día 20/02/20 y listado de asistentes.
Se cuenta con memorando 2020IE2968 del día 21/02/20 donde se realiza solicitud de información a la OAP para el desarrollo de la auditoría.
Se cuenta con cartas de representación de los siguientes procesos: TIC, Financiera, Sub. AMD y Corporativa.
Verificación en el aplicativo Secop I y Secop II, del universo de contratación del 1/01/19 al 31/12/19 a fin de tomar la muestra representativa y posteriormente solicitar los expedientes contractuales para su análisis.
Como respuesta al Memorando N° 2020IE3066, la Dirección de Gestión Corporativa, envía la remisión de 15 expedientes los cuales eran objeto de análisis, sin embargo teniendo en cuenta la actual situación de aislamiento obligatorio, se revisará la información publicada para cada expediente contractual en el aplicativo Secop II.
Una vez verificada u consolidada la información necesaria, se remitió el aporte jurídico de la auditoría a la profesional Alexandra Álvarez el 24 de abril de 2020.
El día 28 de abril a través de memorando Cordis N° 2020IE5509 se remitió el informe preliminar de auditoría a las áreas responsables de los hallazgos a fin que se ejercitara el derecho de contradicción frente a los mismos, dando fecha para tal actividad el día 14 de mayo de 2020.
Se realizó análisis de respuestas  de acuerdo al procedimiento, de las diferentes áreas, por parte del equipo auditor.
Se consolidaron las respuestas para el informe  final y fue remitido proyección de éste,  por correo electrónico al equipo de Control Interno, para revisión y posterior generación de archivo final de auditoría.
Esta pendiente entregar informe final al proceso de Mejoramiento de Vivienda y cerrar la auditoría.</t>
  </si>
  <si>
    <t>Auditoría Proceso de Mejoramiento de Barrios
Informe de seguimiento y recomendaciones sobre el cumplimiento de las metas del PDD - Presupuesto - FUSS - Plan Anual de Adquisidores</t>
  </si>
  <si>
    <t>Ruta:\\10.216.160.201\control interno\2020\19.03 INF. auditorías C. I\19.03 INTERNAS\Mejoramiento de Barrios</t>
  </si>
  <si>
    <t>Se solicito información para el seguimiento a metas proyectos de inversión a través de los memorandos 2020IE5616, para la OAP y memorando No 2020IE5622, para subdirección Financiera; el área financiera dio respuesta al mismo entregando la información el día 11may2020 con memorando No 2020IE5658, la OAP, solicito plazo para la entrega de ésta.
No se ha realizado apertura de la auditoría a solicitud de la  Oficina Asesora de planeación  a través de correo electrónico del 07 de mayo de 2020, en respuesta al memorando 2020IE5616</t>
  </si>
  <si>
    <t>Auditoría Proceso de Reasentamientos Humanos
Informe de seguimiento y recomendaciones sobre el cumplimiento de las metas del PDD - Presupuesto - FUSS - Plan Anual de Adquisidores</t>
  </si>
  <si>
    <t>Auditoría Proceso de Urbanizaciones y Titulación
Informe de seguimiento y recomendaciones sobre el cumplimiento de las metas del PDD - Presupuesto - FUSS - Plan Anual de Adquisidores</t>
  </si>
  <si>
    <t>La información se encuentra en la ruta:\\10.216.160.201\control interno\2020\19.03 INF. auditorías C. I\19.03 INTERNAS\02. Tutelas y Notificaciones</t>
  </si>
  <si>
    <t>Se cuenta con memorando 2020IE2745 del día 19/02/20, donde se comunica la apertura de la auditoría al proceso de mejoramiento de vivienda.
Se cuenta con acta donde se realiza reunión de apertura el día 20/02/20 y listado de asistentes.
Se cuenta con memorando 2020IE2968 del día 21/02/20 donde se realiza solicitud de información a la OAP para el desarrollo de la auditoría.
Se cuenta con cartas de representación de los siguientes procesos: TIC, Financiera, Sub. AMD y Corporativa.
Verificación en el aplicativo Secop I y Secop II, del universo de contratación del 1/01/19 al 31/12/19 a fin de tomar la muestra representativa y posteriormente solicitar los expedientes contractuales para su análisis.
Como respuesta al Memorando N° 2020IE3066, la Dirección de Gestión Corporativa, envía la remisión de 15 expedientes los cuales eran objeto de análisis, sin embargo teniendo en cuenta la actual situación de aislamiento obligatorio, se revisará la información publicada para cada expediente contractual en el aplicativo Secop II.
Una vez verificada u consolidada la información necesaria, se remitió el aporte jurídico de la auditoría a la profesional Alexandra Álvarez el 24 de abril de 2020.
El día 28 de abril a través de memorando Cordis N° 2020IE5509 se remitió el informe preliminar de auditoría a las áreas responsables de los hallazgos a fin que se ejercitara el derecho de contradicción frente a los mismos, dando fecha para tal actividad el día 14 de mayo de 2020
Se reciben las respuestas, se analizan y se responden, concluyendo que se dejan en firme los hallazgos evidenciados por el tema de Servicio No conforme.
Esta pendiente aprobación del informe final y pendiente cierre de la auditoría.</t>
  </si>
  <si>
    <t>En enero se desarrolló el análisis de la información remitida por la Dirección de Gestión corporativa y CID y la OAP.
Se remitió informe definitivo de la Ley 1474 de 2011 y el Decreto 371/2010 el día 31/01/20 mediante memorando 2020IE835, dirigido a la Directora General encargada, Director de Gestión corporativa y CID y la OAP, además en el mismo se solicitó formulación del plan de mejoramiento.</t>
  </si>
  <si>
    <t>La información se encuentra en la ruta: \\10.216.160.201\control interno\2020\00. APOYO\04. planta\concertación 2020\Alexandra Álvarez
Memorando 2020IE1001 Eval. de gestión
Memorando 2020IE2721 CONC. ALEXANDRA</t>
  </si>
  <si>
    <t>la actividad terminada para el mes de mayo de 2020, fue remitida a la Asesora de Control Interno a través de correo electrónico el día 05 de mayo de 2020.</t>
  </si>
  <si>
    <t>La actividad terminada para el mes de junio de 2020, fue remitida a la Asesora de Control Interno a través de correo electrónico el día 05 de mayo de 2020.</t>
  </si>
  <si>
    <t>Cuentas de cobro de contratistas del mes de diciembre 2019 radicadas en la Dirección de Gestión Corporativa y Cid y en la Subdirección Financiera, mediante Formato de Radicación Ángelo Díaz DIC 2019 y Formato de Radicación Marcela - Andrea - Andrés DIC 2019 en la ruta: \\10.216.160.201\control interno\2019\4. APOYO\3. Contratación</t>
  </si>
  <si>
    <t>Se realizaron los trámites de las cuentas de cobro para lograr el pago de los honorarios de los contratistas de la Asesoría de Control Interno según el procedimiento adoptado. Asbleydi Andrea Sierra Ochoa, Marcela Urrea Jaramillo, Ángelo Maurizio Diaz Rodríguez y Manuel Andrés Farias Pinzón.</t>
  </si>
  <si>
    <t>Memorando 2020IE460 con fecha del día 21 de enero de 2020.
Expediente radicado a la Dirección Corporativa y CID de los contratistas Andrea Sierra, Marcela Urrea, Ángelo Díaz y Andrés Farias.
Información en la ruta: \\10.216.160.201\control interno\2020\00. APOYO\03. Contratación</t>
  </si>
  <si>
    <t>Se realizó solicitud de expedición de viabilidad y CDP de los contratistas Andrea Sierra, Marcela Urrea, Ángelo Díaz y Andrés Farias, mediante memorando 2020IE460 con fecha del día 21 de enero de 2020, con el fin de complementar el trámite administrativo precontractual de acuerdo con el nuevo contrato el cual tendrá duración hasta el 30 de marzo 2020.
*Se realizó trámite administrativo precontractual de los contratistas Andrea Sierra, Marcela Urrea, Ángelo Díaz y Andrés Farias, radicando el expediente en físico con los documentos correspondientes de cada uno de ellos a la Dirección Corporativa y CID, esto con el fin de legalizar nuevo contrato con duración hasta el 30 de marzo 2020.</t>
  </si>
  <si>
    <t>La información se encuentra en la ruta: \\10.216.160.201\control interno\2020\00. APOYO\03. Contratación\Contratación Aud Interna 2020\Etapa Precontractual
208-DGC-Ft-44 ESTUDIOS PREVIOS MINIMA CUANTIA V3, junto con el Anexo Técnico.
208-DGC-Ft-78 FORMATO DE ANALISIS DEL SECTOR V2.
208-DGC-Ft-81 MATRIZ DE ANÁLISIS, ESTIMACIÓN Y TIPIFICACIÓN DE RIESGOS V1.
Matriz de cotizaciones.
2020IE1402 Memorando solicitud viabilidad y CDP para auditoría SGC Feb 2020.
Consulta de empresas acreditadas por la ONAC.
Formato de carta de presentación de la propuesta.
Formato oferta económica.
SISCO 411-2020.
2020IE2429 Memorando Solicitud para inicio del proceso.
Carpeta de Consultas SECOP I y II.
Carpeta de Correos enviados.
Carpeta de Cotizaciones recibidas.
Carpeta de Cuestionarios diligenciados.
Memorando 2020IE3410 Evaluación Técnica inicial de la Propuesta NYCE COLOMBIA
Memorando 2020IE3913 Evaluación Técnica Final de la Propuesta NYCE COLOMBIA
Memorando 2020IE3930 Evaluación Técnica inicial de la Propuesta GLOBAL COLOMBIA
Memorando 2020IE4541 Evaluación Técnica final de la Propuesta GLOBAL COLOMBIA
Memorando 2020IE4543 Evaluación Técnica inicial de la Propuesta BUREAU VERITAS
Memorando 2020IE4919 Evaluación Técnica final de la Propuesta BUREAU VERITAS
Memorando 2020IE4920 Evaluación Técnica inicial de la Propuesta APPLUS
Memorando 2020IE5033 Evaluación Técnica final de la Propuesta APPLUS
Memorando 2020IE5023 Evaluación Técnica inicial de la Propuesta COTECNA
Memorando 2020IE5105 Evaluación Técnica final de la Propuesta COTECNA</t>
  </si>
  <si>
    <t>Con el fin de iniciar el proceso de contratación de la AIC 2020 y de acuerdo al trámite administrativo precontractual, se realizan las siguientes actividades:
Se revisaron los documentos previstos de la AIC del año 2019 y se pasó la información al formato correspondiente en su nueva versión:
208-DGC-Ft-44 ESTUDIOS PREVIOS MINIMA CUANTIA V3, junto con el Anexo Técnico.
208-DGC-Ft-78 FORMATO DE ANALISIS DEL SECTOR V2.
208-DGC-Ft-81 MATRIZ DE ANÁLISIS, ESTIMACIÓN Y TIPIFICACIÓN DE RIESGOS V1.
- Se realiza consulta de empresas acreditadas por la ONAC que prestan servicios de auditoría interna de calidad.
- Se realiza solicitud de cotizaciones mediante correo electrónico a las empresas: Cotecna, Bureau Veritas, Global Colombia Certificación, Applus, SGS, QUA y Consejo Colombiano de Seguridad; de las cuales solamente se tuvieron en cuenta para el análisis del sector las cuatro (4) cotizaciones entregadas mas eficientemente y que cumplían con los requerimientos establecidos en el anexo técnico (Cotecna, Bureau Veritas, Applus y Consejo Colombiano de Seguridad). Dicha información se encuentra en la Carpeta de Correos enviados, Carpeta de Cuestionarios diligenciados y en la Carpeta de Cotizaciones recibidas.
- De acuerdo a las cotizaciones recibidas, se realiza la Matriz de Cotizaciones, la cual contiene la relación de empresas, fechas de recibido y precios.
- Se realizan consultas en la página SECOP I y SECOP II para conocer las entidades del sector (Hábitat) y otras entidades (Agencia Nacional de Infraestructura, Cuerpo Oficial de Bomberos de Bogotá, Instituto Distrital de Turismo y Secretaria Jurídica Distrital) que contrataron los servicios de auditoría interna de calidad en vigencias inmediatamente anteriores.
- Se realiza Memorando 2020IE1402 para la solicitud de viabilidad y CDP para auditoría interna de calidad del Sistema de Gestión de Calidad de la entidad.
- Se realiza Formato de carta de presentación de la propuesta.
- Se realiza Formato oferta económica.
- Se realiza certificado SISCO 411-2020.
- Se imprimen todos los soportes correspondientes a la parte precontractual y se organiza la carpeta expediente.
- Se cuenta con Viabilidad y CDP 
- Se realiza Memorando 2020IE2429 Solicitud para inicio del proceso
- Se radica carpeta expediente con 91 folios en la Dirección Corporativa el día 17 de febrero de 2020 a las 4:20 pm.
- Se realizan correcciones a las observaciones realizadas por el área de contratación el día 19/02/20
- Se definen las  personas que conformarán el comité técnico para la revisión del presente proceso son: Manuel Andrés Farías Pinzón - Control Interno / Asbleydi Andrea Sierra Ochoa - Control Interno / Ivonne Andrea Torres Cruz - Control Interno / 
Jonnathan Andrés Lara Herrera - Oficina Asesora de Planeación.
- Se realiza evaluación técnica de la propuesta presentada por NYCE COLOMBIA, mediante memorando 2020IE3410, donde se solicita subsanar (Correo de subsanación). Una vez recibida la respuesta de la subsanación realizada por NYCE COLOMBIA, se revisa nuevamente la parte técnica y económica, donde siguen incumpliendo en la totalidad de requisitos, por ende se remite respuesta de evaluación técnica final mediante memorando 2020IE3913.
- Se realiza evaluación técnica de la propuesta presentada por GLOBAL COLOMBIA, mediante memorando 2020IE3930, donde se solicita subsanar (Correo de subsanación). Una vez recibida la respuesta de la subsanación realizada por GLOBAL COLOMBIA, se revisa nuevamente la parte técnica y económica, donde siguen incumpliendo en la totalidad de requisitos, por ende se remite respuesta de evaluación técnica final mediante memorando 2020IE4541.
- Se realiza evaluación técnica de la propuesta presentada por BUREAU VERITAS, mediante memorando 2020IE4543, donde se solicita subsanar (Correo de subsanación). Una vez recibida la respuesta de la subsanación realizada por BUREAU VERITAS, se revisa nuevamente la parte técnica y económica, donde siguen incumpliendo en la totalidad de requisitos, por ende se remite respuesta de evaluación técnica final mediante memorando 2020IE4919.
- Se realiza evaluación técnica de la propuesta presentada por APPLUS, mediante memorando 2020IE4920, donde se solicita subsanar (Correo de subsanación). Una vez recibida la respuesta de la subsanación realizada por APPLUS, se revisa nuevamente la parte técnica y económica, donde siguen incumpliendo en la totalidad de requisitos, por ende se remite respuesta de evaluación técnica final mediante memorando 2020IE5033.
- Se realiza evaluación técnica de la propuesta presentada por COTECNA, mediante memorando 2020IE5023, donde se informa el cumplimiento total de los requisitos de la parte técnica, pero la parte jurídica solicita subsanar (Correo de subsanación). Una vez recibida la respuesta de la subsanación realizada por COTECNA, se revisa nuevamente la parte técnica y económica donde siguen cumpliendo en la totalidad de requisitos, por ende se remite respuesta de evaluación técnica final mediante memorando 2020IE5105.
De acuerdo al cumplimiento de los requisitos tanto técnicos como jurídicos, queda COTECNA como la empresa que va a realizar la auditoría interna de calidad mediante contrato 333-2020.</t>
  </si>
  <si>
    <t>Se realizaron los certificados de cumplimiento de los contratistas: Andrea Sierra, Marcela Urrea, Ángelo Díaz y Andrés Farias de las cuentas del mes de enero 2020.
Cuentas de cobro de contratistas: Andrea Sierra, Marcela Urrea, Ángelo Díaz y Andrés Farias del mes de enero 2020 radicadas en la Dirección de Gestión Corporativa y CID y en la Subdirección Financiera.
Se realizó el certificado de cumplimiento del contratista Andrés Farias correspondiente a la cuenta de cobro del mes de febrero 2020 de los últimos dos días (1 y 2 de febrero 2020) del contrato 737-2019, donde ya se cumplió en tiempo, objeto y las actividades a cabalidad.
Cuenta de cobro del contratista Andrés Farias del mes de febrero 2020 correspondiente a los últimos dos días (1 y 2 de febrero 2020) del contrato 737-2019 radicada en la Dirección de Gestión Corporativa y CID y en la Subdirección Financiera.</t>
  </si>
  <si>
    <t xml:space="preserve">Se realizó solicitud de expedición de viabilidad y CDP de los contratistas Andrea Sierra, Marcela Urrea y Andrés Farias, para adición del contrato hasta el 28 de abril mediante memorando 2020IE5173 del 24Mar2020. Adición y prórroga de Andrés Farias con memorando 2020IE5209 del 28Mar2020. Adición y prórroga de Marcela Urrea con memorando 2020IE5211 del 28Mar2020. Adición y prórroga de Andrea Sierra con memorando 2020IE5210 del 28Mar2020. </t>
  </si>
  <si>
    <t>Se realizó evaluación del periodo de prueba del 08/08/19 al 07/02/20, se realizó memorando 2020IE995 y se radicó en la subdirección administrativa.
Se realiza concertación mediante memorando 2020IE3003 del día 21Feb2020.
Se realiza seguimiento a Cordis.
Manejo de archivo físico y digital.</t>
  </si>
  <si>
    <t>Se realizó evaluación del periodo de prueba del 01/08/19 al 31/01/20, se realizó memorando 2020IE1004 y se radicó en la subdirección administrativa.
Se realiza concertación mediante memorando 2020IE2970 del día 21Feb2020.</t>
  </si>
  <si>
    <t xml:space="preserve">Actualmente me encuentro proyectando el informe de seguimiento al comité de Conciliación vigencia 2019.
Mediante memorando de radicado Cordis N° 2020IE6409 del 30 de junio de 2020, se le remitió al Director General el informe final de seguimiento al Comité de Conciliación.
El día 30 de junio de 2020, se remitió correo electrónico al Web master de la CVP, solicitando la publicación del informe, situación que se verificó posteriormente en la pagina web la entidad. </t>
  </si>
  <si>
    <t>Las evidencias se encuentran en la carpeta compartida en el servidor:\\10.216.160.201\control interno\2019\19.04 INF.  DE GESTIÓN\PAAC\III_SEG\Seguimiento
Informe del tercer seguimiento y evaluación del PAAC 2019, remitido el día 17/01/20 a todos los procesos, mediante memorando 2020IE349 y se publico en la pagina web en el link: https://www.cajaviviendapopular.gov.co/sites/default/files/Informe%20de%203er%20Seg.%20PAAC%202019.pdf</t>
  </si>
  <si>
    <t>Se realizó tercer seguimiento cuatrimestral y evaluación final del Plan Anticorrupción y de Atención al Ciudadano, junto con el Mapa de Riesgos de todos los procesos de la entidad, tal como se planificó en el Memorando 2019IE23161 con cronograma de visitas de seguimiento y evaluación al PAAC 2019.
Se realizó Matriz de Seguimiento PAAC control Interno 3er cuatrimestre 2019.
Se realizó Mapa de Riesgos cod 208-PLA-Ft-78
Se elaboraron 16 registros de reunión, correspondientes a los 16 procesos a los cuales se les realizó el tercer seguimiento y evaluación del PAAC 2019 y Mapa de Riesgos 2019.
Se realizó informe del tercer seguimiento y evaluación del PAAC 2019, el cual se remitió el día 17/01/20 a todos los procesos, mediante memorando 2020IE349 y se publico en la pagina web en el link: https://www.cajaviviendapopular.gov.co/sites/default/files/Informe%20de%203er%20Seg.%20PAAC%202019.pdf</t>
  </si>
  <si>
    <t>Se realiza seguimiento a la Matriz de riesgos de corrupción y por proceso 2020, así como también al Plan Anticorrupción y de Atención al Ciudadano 2020 con corte al 30Abr2020, mediante revisión del seguimiento registrado por cada proceso y verificación del porcentaje de cumplimiento de cada actividad.
Se realiza informe de seguimiento y evaluación a la matriz y de riesgos y PAAC 2020 con corte al 30Abr2020.
Informe publicado en pagina web</t>
  </si>
  <si>
    <t>Información en la ruta: \\10.216.160.201\control interno\2020\19.04 INF.  DE GESTIÓN\SEG COMITE INV. BIENES INMUEBLES
Se solicitó información el 16-03-2020 mediante memorando 2020IE4995.
Se recibió información el 19-03-2020 mediante memorando 2020IE5152.
Informe enviado a los integrantes del comité el día mediante memorando 2020IE5226 del día 30Mar2020 y publicado en pagina web</t>
  </si>
  <si>
    <t>Se cuenta con el informe de seguimiento al Comité técnico de inventarios de bienes inmuebles, el cual fue enviado mediante memorando 2020IE5226 del día 30Mar2020 a todos los integrantes del comité y publicado en pagina web.</t>
  </si>
  <si>
    <t>Información en la ruta: \\10.216.160.201\control interno\2020\19.04 INF.  DE GESTIÓN\EVALUACIÓN POR DEPENDENCIAS
Memo 2020IE2976 Oficina Tecnologías de la Información y las Comunicaciones
Memo 2020IE2974 Oficina Asesora de Planeación
Memo 2020IE2975 Oficina Asesora de Comunicaciones
Memo 2020IE2979 Dirección de Reasentamientos
Memo 2020IE2978 Dirección de Urbanizaciones y Titulación
Memo 2020IE2980 Dirección de Mejoramiento de Vivienda
Memo 2020IE2996 Dirección de Mejoramiento de Barrios
Memo 2020IE2995 Dirección Jurídica
Memo 2020IE2977 Dirección de Gestión Corporativa y CID
Memos 2020IE2981 - 2020IE3000 Subdirección Administrativa
Memo 2020IE2988 Subdirección Financiera
Memo 2020IE3001 Dirección General
Asesoría de Control Interno
Publicación de todas las evaluaciones de dependencias 2019 en pagina web.</t>
  </si>
  <si>
    <t>En desarrollo de esta actividad y de conformidad de lo dispuesto en el Inciso 2do del Artículo 39 de la Ley 909 de 2004, (entre otras normas) se realizó la evaluación por dependencias y se comunicó a las siguientes áreas mediante memorandos:
Memo 2020IE2976 Oficina Tecnologías de la Información y las Comunicaciones
Memo 2020IE2974 Oficina Asesora de Planeación
Memo 2020IE2975 Oficina Asesora de Comunicaciones
Memo 2020IE2979 Dirección de Reasentamientos
Memo 2020IE2978 Dirección de Urbanizaciones y Titulación
Memo 2020IE2980 Dirección de Mejoramiento de Vivienda
Memo 2020IE2996 Dirección de Mejoramiento de Barrios
Memo 2020IE2995 Dirección Jurídica
Memo 2020IE2977 Dirección de Gestión Corporativa y CID
Memos 2020IE2981 - 2020IE3000 Subdirección Administrativa
Memo 2020IE2988 Subdirección Financiera
Memo 2020IE3001 Dirección General
Asesoría de Control Interno
Una vez remitidos los correspondientes memorandos a cada una de las dependencias de la entidad, mediante correo electrónico de fecha 25Feb2020, igualmente se solicita al web master de la CVP la publicación de la información en la pagina web de la entidad, pero es publicada por parte del Web Master el día 24Mar2020, pero quedan mal cargadas por ende, se solicita correcta publicación el mismo día, donde responden el día 25Mar2020 que se publican de la forma correcta.
Se verifica publicación correcta el día 24 de marzo de 2020, sin embargo desde el 25 de febrero se envió correo a comunicaciones por parte de Manuel Farias, solicitando la publicación de la información.</t>
  </si>
  <si>
    <t>Información en la ruta: \\10.216.160.201\control interno\2020\19.04 INF.  DE GESTIÓN\DNDA
Memorando 2020IE3398 solicitud información a Tic</t>
  </si>
  <si>
    <t>Se realiza solicitud de la información a Tic mediante memorando 2020IE3398 del día 03Mar2020
Información reportada por la Ing Ivonne Torres.</t>
  </si>
  <si>
    <t>La información se encuentra en la ruta: \\10.216.160.201\control interno\2020\19.04 INF.  DE GESTIÓN\REVISIÓN POR LA DIR
Registro de reunión del día 15/01/20 capacitación análisis causal formulación de planes de mejoramiento
Registro de capacitación Titulación del 20</t>
  </si>
  <si>
    <t xml:space="preserve">Información en la ubicación: \\10.216.160.201\control interno\2019\19.01 INF.  A  ENTID. DE CONTROL Y VIG\PERSONERIA\12. DICIEMBRE
memorando 2020EE253 </t>
  </si>
  <si>
    <t>Se consolidó la información enviada por Financiera y Corporativa, se envía Informe presupuestal a la Personería en físico el día 13/1/20 con memorando 2020EE253.</t>
  </si>
  <si>
    <t>Información en carpeta compartida: \\10.216.160.201\control interno\2020\19.01 INF.  A  ENTID. DE CONTROL Y VIG\PERSONERIA
2020EE1700 Inf. Enero</t>
  </si>
  <si>
    <t>Se cuenta con correo electrónico del día 6/02/20, donde se realiza la solicitud de información a Financiera y corporativa.
Se realiza informe presupuestal a la personería, radicado con memorando 2020EE1700 del día 12/2/20</t>
  </si>
  <si>
    <t>Se envió con radicado No 2020EE2982 el 10 de marzo de 2020.El cual se encuentra en la ruta: CI 2020 Inf. A entidades de control - Personería febrero.</t>
  </si>
  <si>
    <t>Se envió con radicado No 2020EE2982 El cual se encuentra en la ruta: CI 2020 Inf. A entidades de control - Personería febrero.</t>
  </si>
  <si>
    <t>Se envió con radicado No 2020EE3964 el 15 de abril de 2020. El cual se encuentra en la ruta: CI 2020 Inf. A entidades de control - Personería marzo.</t>
  </si>
  <si>
    <t>Se envió con radicado No 2020EE4261 el 12 de MAYO  de 2020. El cual se encuentra en la ruta: CI 2020 Inf. A entidades de control - Personería ABRIL.</t>
  </si>
  <si>
    <t>Se envió con radicado No 2020EE4939 el 16 de JUNIO  de 2020. El cual se encuentra en la ruta: CI 2020 Inf. A entidades de control - Personería  MAYO .</t>
  </si>
  <si>
    <t>La información se encuentra en la ruta: \\10.216.160.201\control interno\2020\19.04 INF.  DE GESTIÓN\CONTROL INTERNO CONTABLE\2019
Memorando 2019IE23334 del día 24/12/2019 donde se realiza solicitud de información.
Memorando 2020IE1 del día 2/01/2020 donde Urbanizaciones y Titulaciones entrega la respuesta.
Memorando 2020IE1131 RTA 2019IE23334_1
Informe Anual de Evaluación del Control Interno Contable 2019, publicado en pagina web.
Certificado de reporte de Control Interno Contable 2019</t>
  </si>
  <si>
    <t>Se solicitó información el día 24/12/2019 mediante memorando 2019IE23334.
Se recibió información del Urbanizaciones y Titulaciones mediante memorando 2020IE1 del día 2/01/2020.
Se recibió información de financiera mediante Memorando 2020IE1131 RTA 2019IE23334_1
Se realiza informe Anual de Evaluación del Control Interno Contable 2019, el cual se encuentra publicado en pagina web.
Se cuenta con Certificado de reporte de Control Interno Contable 2019</t>
  </si>
  <si>
    <t>La información se encuentra en la ruta: \\10.216.160.201\control interno\2020\19.04 INF.  DE GESTIÓN\CONTROL INTERNO CONTABLE\2019
Memorando 2019IE23334 del día 24/12/2019 donde se realiza solicitud de información.
Memorando 2020IE1 del día 2/01/2020 donde Urbanizaciones y Titulaciones entrega la respuesta.
Memorando 2020IE1131 RTA 2019IE23334_1
Informe de Control Interno Contable 2019</t>
  </si>
  <si>
    <t>Se solicitó información el día 24/12/2019 mediante memorando 2019IE23334.
Se recibió información del Urbanizaciones y Titulaciones mediante memorando 2020IE1 del día 2/01/2020.
Se recibió información de financiera mediante Memorando 2020IE1131 RTA 2019IE23334_1
Se realiza informe de Control Interno Contable 2019 el cual se encuentra publicado en la pagina web</t>
  </si>
  <si>
    <t xml:space="preserve">Se realiza solicitud de información mediante correo electrónico el día 24Abr2020 con memorando 2020IE5461 del 23Abr2020.
Se recibió respuesta de Administrativa mediante memorando 2020IE5614 del día 06May2020 y de Corporativa el 06May2020 mediante memorando 2020IE5609.
Correo remisorio del 14 de mayo de 2020 - Oficio 2020EE4326 - Informe de seguimiento Directiva 003 de 2013. Período del 15Nov2019 al 14Nov2020 - Caja de la Vivienda Popular. Remitido a la Dirección Distrital de Asuntos Disciplinarios. </t>
  </si>
  <si>
    <t>Se realiza solicitud de información mediante correo electrónico el día 24Abr2020 con memorando 2020IE5461 del 23Abr2020.
Se recibió respuesta de Administrativa mediante memorando 2020IE5614 del día 06May2020 y de Corporativa el 06May2020 mediante memorando 2020IE5609.
Correo remisorio del 14 de mayo de 2020 - Oficio 2020EE4326 - Informe de seguimiento Directiva 003 de 2013. Período del 15Nov2019 al 14Nov2020 - Caja de la Vivienda Popular. Remitido a la Dirección Distrital de Asuntos Disciplinarios.</t>
  </si>
  <si>
    <t>La información se encuentra en la ruta: \\10.216.160.201\control interno\2020\02.01 ACTAS COMITE C. I\28ener2020
Acta firmada del día 28/01/20</t>
  </si>
  <si>
    <t>Mediante memorando 2020IE6045 del día 03Jun2020 se envió informe de socialización de resolución del comité de control interno para integrantes.
El día 23Jun2020 se realizó sesión del Comité Institucional de Coordinación de Control Interno
El 26Jun2020, se remitió el proyecto de acta a los miembros del comité para sus observaciones, plazo vence el 03Jul2020.
Adicionalmente: Se solicitó creación en carpeta compartida de calidad de la subcarpeta de Comité Institucional de Coordinación de Control Interno, se generó informe de socialización de Resolución 5658 del CICCI para integrantes y Director General y  entrega de  informe de resultados de encuesta estatuto de auditoría a integrantes del Comité y se solicitó publicación en la página web de formulación y seguimiento al Plan de trabajo CICCI 2019 y formulación del plan de trabajo del 2020.</t>
  </si>
  <si>
    <t>Evidencia en la ruta: \\10.216.160.201\control interno\2020\19.04 INF.  DE GESTIÓN\MIPG
Archivo en Excel Autodiagnóstico 7-controlinterno Rta Control Interno</t>
  </si>
  <si>
    <t>El autodiagnóstico se empezó a elaborar y por motivos de carga laboral no se ha podido terminar, donde se encuentran 57 preguntas que se deben responder con respecto a la política de control interno.</t>
  </si>
  <si>
    <t>La ruta de  la información se encuentra en: \\10.216.160.201\control interno\2020\19.04 INF.  DE GESTIÓN\PETI</t>
  </si>
  <si>
    <t>Se genera informe de seguimiento al PETI, enviado a la ing. para revisión el día 13/03/20, mediante correo electrónico, igualmente se cuenta con memorando en proyección para enviar a responsables.
Actualmente se encuentra en revisión por parte de la Ing. Ivonne Torres.</t>
  </si>
  <si>
    <t>Memorando 2020IE6273 del 18 de junio de 2020, dirigido a la Subdirección Administrativa.
\\10.216.160.201\control interno\2020\19.04 INF.  DE GESTIÓN\PLAN ESTRATEGICO DE TH
Correo electrónico del 01 de julio de 2020, remitido por la Subdirección Administrativa de asunto: Alcance términos respuestas solicitudes de Control Interno.</t>
  </si>
  <si>
    <t>Las evidencias de las solicitudes y sus respuestas se encuentra en la ruta \\10.216.160.201\control interno\2020\19.03 INF. auditorías C. I\19.03 EXTERNAS\01. PAD (2020) CÓDIGO 56, en un total de 19 solicitudes, se incluyen las escritas, verbales y a través e correo institucional , se recibió informe preliminar bajo radicado 2-2020-06723 del 16/04/2020, respuesta informe preliminar bajo radicado  2020EE4042 del 23/04/2020, alcance a repuesta  informe preliminar bajo radicado 2020EE4042 del 23/04/2020 y informe final bajo radicado 2-2020-08264 del 18/05/2020, adicional se realizaron mesas de trabajo para la asesoría a la construcción de la formulación del plan de mejoramiento de las semanas del 20 al 29 de mayo.</t>
  </si>
  <si>
    <t>Se cuenta con certificado de reporte Cuenta Anual 2019, del día 21Feb2020</t>
  </si>
  <si>
    <t>Se valido información en el Storm User, se solicito firma al Director General y se cargaron los documentos correspondientes a Deuda Pública, Financiera y Contratación al Sistema de Vigilancia y Control Fiscal SIVICOF</t>
  </si>
  <si>
    <t>Se realizó modificación de cuatro (4) solicitudes de los hallazgos 3.1.5.1, 3.1.5.2, 3.1.5.3, 3.3.1.2, 3.3.1.3, 3.3.1.4 código 23.Hallazgo 4.1.4 código 30. Hallazgo 3.2.1 código 30. Hallazgos 3.3.5.1, 3.3.5.3 acciones 1 y 2, 3.3-6.3 código 35.</t>
  </si>
  <si>
    <t>Se validó información en el Storm User, se solicito firma al Director General y se cargaron los documentos correspondientes a Deuda Pública, Financiera y Contratación al Sistema de Vigilancia y Control Fiscal SIVICOF</t>
  </si>
  <si>
    <t xml:space="preserve">La deuda pública se cargó el segundo día hábil y los demás componentes el séptimo día hábil, de ello se cuenta con certificado de recepción de información, el cual se encuentra publicado en la página web de la entidad en el link https://www.cajaviviendapopular.gov.co/?q=71-informes-de-gesti%C3%B3n-evaluaci%C3%B3n-y-auditor%C3%ADas </t>
  </si>
  <si>
    <t xml:space="preserve">La deuda pública se cargó con los demás componentes el séptimo día hábil, de ello se cuenta con certificado de recepción de información, el cual se encuentra publicado en la página web de la entidad en el link https://www.cajaviviendapopular.gov.co/?q=71-informes-de-gesti%C3%B3n-evaluaci%C3%B3n-y-auditor%C3%ADas </t>
  </si>
  <si>
    <t>La información se encuentra en la carpeta compartidas en el siguiente enlace: \\10.216.160.201\control interno\2020\19.01 INF.  A  ENTID. DE CONTROL Y VIG\SIVICOF\CUENTA MENSUAL\MAYO_2020</t>
  </si>
  <si>
    <t>Las evidencias de esta actividad se encuentra en la ruta: \\10.216.160.201\control interno\2020\28.05 PM\INTERNO\05. REAS
Reg. Reunión Acomp. REAS_1
Reg. Reunión Revisión de planes de mejoramiento PQRS REAS</t>
  </si>
  <si>
    <t>Se realizan dos (2) asesorías en la formulación de planes de mejoramiento internos de REAS el día 04/02/2020 y 06/02/2020.</t>
  </si>
  <si>
    <t>Se realizó seguimiento a plan de mejoramiento interno por procesos, igualmente se proyectaron los memorandos 2020IE128 - a Dirección Administrativa, 2020IE127 a TIC y OAP y 2020IE125 a los otros procesos solicitando el tercer seguimiento a planes de mejoramiento y junto con el Instructivo seguimiento plan de mejoramiento 208-CI-Ft-05, los cuales fueron enviados por correo electrónico el día 08/01/2020
Se recibieron los soportes de los procesos, los cuales fueron revisados con corte al 31/12/2019 y se realizó la revisión de las evidencias para el seguimiento en la matriz del plan.
Se generó informe del tercer seguimiento Plan de Mejoramiento por Procesos con corte al 31dic2020, el cual se revisado y aprobado por parte de la Ing. Ivonne. y se encuentra publicado en página web.</t>
  </si>
  <si>
    <t>Se solicitó información mediante memorando 2019IE23098 del 18Dic2019 a la Dirección de Gestión Corporativa y CID, Dirección de Mejoramiento de Barrios, Dirección de Mejoramiento de Vivienda, Dirección de Reasentamientos y Dirección de Urbanizaciones y Titulación, Dirección Jurídica, Oficina Asesora de Planeación, Subdirección Administrativa y Subdirección Financiera para que se realizara el cargue de las evidencias en la carpeta en la ruta: \\serv-cv11\Plan de mejoramiento en la entidad.
Los registros de reunión fueron enviados a los correos institucionales a cada uno de los Directivos y sus (enlaces) en formato Pdf.
Se entregó cronograma y se hicieron registros de reunión. Se revisaron las evidencias y se calificaron las acciones en la matriz del plan de mejoramiento.
Se elaboró informe y se radico a la Dirección General bajo radicado 2020IE2705 DEL 19/02/2020. El mismo junto con la matriz de seguimiento fue solicitado la publicación en la página web a través de correo electrónico el día 19/02/20.</t>
  </si>
  <si>
    <t>La información se encuentra en la ruta: \\10.216.160.201\control interno\2020\19.04 INF.  DE GESTIÓN\SIPROJ
Memorando de solicitud de información para realizar el seguimiento al Sistema de Información de Procesos Judiciales de Bogotá SIPROJ - Web D.C del día 18Feb2020 con respuesta 2020IE2727 del día 19Feb2020</t>
  </si>
  <si>
    <t xml:space="preserve">Se cuenta con memorando 2020IE2619 del día 18Feb2020, dirigido a la Subdirección Financiera, donde se realiza solicitud de información para realizar el seguimiento al Sistema de Información de Procesos Judiciales de Bogotá SIPROJ - Web D.C
Se recibe respuesta al memorando 2020IE2619 por parte de la Subdirección Financiera mediante memorando 2020IE2727 del día 19Feb2020
Se analizó la información remitida por Financiera y la extraída del Sistema de Información de Procesos Judiciales de Bogotá SIPROJ - Web D.C
Una vez se tiene toda la información necesaria para la construcción del informe de Siproj, actualmente se esta proyectando el mismo, a fin de remitirle a la Asesora de control Interno para su conocimiento y observaciones.
Actualmente me encuentro proyectando el informe de Seguimiento a los procesos judiciales - SIPROJ
El 30 de junio de 2020, mediante memorando N° 2020IE6407, se remitió al  Director General de la CVP, el Informe final de Seguimiento al Sistema de Información de procesos Judiciales de Bogotá SIPROJ–WEB D.C. para el periodo 1° de julio de 2019 al 31 de diciembre de 2019
El día 30 de junio de 2020, se remitió correo electrónico al Web master de la CVP, solicitando la publicación del informe, situación que se verificó posteriormente en la pagina web la entidad. </t>
  </si>
  <si>
    <t>La información se encuentra en la ruta:\\10.216.160.201\control interno\2020\28.05 PM\INTERNO\I_Seg_2020
Correo electrónico del día 08May2020 dirigido a la Ing. Ivonne Torres.
Informe de seguimiento al plan de Mejoramiento Interno por Procesos con corte al 15Abr2020.
Matriz 208-CI-Ft-05 Seguimiento PM 2020 diligenciada
Correo de publicación en pagina web</t>
  </si>
  <si>
    <t>Se realiza revisión en magnético de planes faltantes en matriz y revisión de actividades de acuerdo al ultimo plan de mejoramiento aprobado por memorando.
Se realiza elaboración de memorandos: 
- Memo 2020IE5372 1er Seg PM 2020 ADM-DUT-REAS-OAP donde se solicita el seguimiento a cada proceso, con fecha de entrega el día 21Abr2020
- Memo 2020IE5373 1er Seg PM 2020 JUR-TIC-COMUN-FINAN-CORP donde se solicita el seguimiento a cada proceso, con fecha de entrega el día 17Abr2020
Se realiza seguimiento al cumplimiento de cada actividad de acuerdo a los soportes entregados por cada proceso.
Se elabora informe de seguimiento al plan de Mejoramiento Interno por Procesos con corte al 15Abr2020, enviado a la ing el día 08May2020.
Igualmente se cuenta con Matriz 208-CI-Ft-05 Seguimiento PM 2020 diligenciada.
Se solicita publicación del informe y la matriz al área de comunicaciones mediante correo electrónico del día 29/05/2020. Informe publicado en página web.</t>
  </si>
  <si>
    <t>Se realiza en el Sisco los siguientes documentos con respecto a la contratación de los 4 contratistas: Andrea Sierra, Marcela Urrea, Ángelo Diaz y Andrés Farias: 
*Siscos 462 - 464 - 465 - 466
*Estudios previos
*Carta de ausencia de personal
*Selección de contratista
*Solicitud de ausencia
Se imprime documentación de cada contratista y se arma expediente de cada uno, se revisan y aprueban por parte de la Ing. Ivonne Torres.
Se realiza gestión correspondiente para legalizar los nuevos contratos, se suscriben nuevos contratos el día 30Abr2020 y se elaboran actas de inicio, las cuales se suben a SECOP II.
El día 13May2020 se suscribe acta de inicio de Andrea Sierra
Se realiza organización de la carpeta de documentos de Joan Gaitán (contratista nuevo), así mismo se elaboran los documentos propios del Sisco para la contratación del contratista Joan Gaitán: 
-Sisco 464
-Estudios previos
-Carta de ausencia de personal
-Selección de contratista
-Solicitud de ausencia
-Matriz de riesgo
-Solicitud elaboración de contrato
Se realiza memorando 2020IE5948 del día 28May2020 Solicitud contratación Joan Gaitán (2 meses) Control Interno.</t>
  </si>
  <si>
    <t>La información se encuentra en la ruta: \\10.216.160.201\control interno\2020\00. APOYO\03. Contratación en la carpeta de cada contratista.
Memorando 2020IE5869 del día 22May2020 Solicitud de expedición de viabilidad y CDP para realizar adiciones y prórrogas a los contratos CVP-CTO-409-2020 y CVP-CTO-460-2020, Técnico y Abogada de Control Interno y solicitud de modificación del Plan Anual de Adquisiciones – PAA.
Memorando 2020IE5858 del día 22May2020 solicitud prorroga Marcela Urrea - CTO 413-2020
Justificación modificación contrato Marcela Urrea 413-2020.
Memorando 2020IE5957 del día 28May2020 solicitud adición y prorroga CTO 409-2020 Andrés Farias.
Justificación modificación CTO 409-2020 Andrés Farias.
Memorando 2020IE5958 del día 28May2020 solicitud adición y prorroga CTO 460-2020 Andrea Sierra.
Justificación modificación contrato 460-2020 Andrea Sierra.</t>
  </si>
  <si>
    <t>Se realiza Memorando 2020IE5869 del día 22May2020 Solicitud de expedición de viabilidad y CDP para realizar adiciones y prórrogas a los contratos CVP-CTO-409-2020 y CVP-CTO-460-2020, Técnico y Abogada de
Control Interno y solicitud de modificación del Plan Anual de Adquisiciones – PAA.
Se realiza memorando 2020IE5858 del día 22May2020 solicitud prorroga Marcela Urrea - CTO 413-2020.
Se realiza justificación modificación contrato Marcela Urrea 413-2020.
Se realiza memorando 2020IE5957 del día 28May2020 solicitud adición y prorroga CTO 409-2020 Andrés Farias.
Se realiza justificación modificación CTO 409-2020 Andrés Farias.
Se realiza memorando 2020IE5958 del día 28May2020 solicitud adición y prorroga CTO 460-2020 Andrea Sierra.
Se realiza justificación modificación contrato 460-2020 Andrea Sierra.</t>
  </si>
  <si>
    <t>SE ELIMINA</t>
  </si>
  <si>
    <t>NUEVA</t>
  </si>
  <si>
    <t>SE MANTIENE</t>
  </si>
  <si>
    <t xml:space="preserve"> Auditoría </t>
  </si>
  <si>
    <t xml:space="preserve"> Relación con entes de control externos</t>
  </si>
  <si>
    <t xml:space="preserve"> Evaluación de la Gestión del Riesgo</t>
  </si>
  <si>
    <t xml:space="preserve"> Enfoque hacia la Prevención </t>
  </si>
  <si>
    <t xml:space="preserve"> Liderazgo Estratégico</t>
  </si>
  <si>
    <t xml:space="preserve"> Adicionales </t>
  </si>
  <si>
    <t xml:space="preserve"> Evaluación y Seguimiento
 (informes de ley y PM)</t>
  </si>
  <si>
    <t>ROL CONTROL INTERNO</t>
  </si>
  <si>
    <t>AVANCE AL 31-Jul-2020</t>
  </si>
  <si>
    <t>QUE SE DEBE HACER EN ESTE CORTE</t>
  </si>
  <si>
    <t>TERMINA MES</t>
  </si>
  <si>
    <t>lo que debería llevar</t>
  </si>
  <si>
    <t>Filtrar en fecha de finalización lo que termina en el mes inmediatamente anterior, incluyendo los meses anteriores</t>
  </si>
  <si>
    <t>Hacer seguimiento a esas acciones, si no han terminado entonces el color será siempre ROJO, si ya terminó, entonces será verde</t>
  </si>
  <si>
    <t>Retirar filtro y filtrar por fecha de inicio, todo lo que debió haber empezado en el mes inmediatamente anterior, pero que tiene fecha de finalizacion posterior al mes de seguimiento</t>
  </si>
  <si>
    <t>Quitar el filtro</t>
  </si>
  <si>
    <t>Lo que no requiere seguimiento en el corte, no lleva diligenciadas las columnas AG-AH-AI-AJ (calculos de lo que deberia llevar)</t>
  </si>
  <si>
    <t>Las que estan vencidas en rojo no lleva diligenciadas las columnas AG-AH-AI-AJ (calculos de lo que deberia llevar)</t>
  </si>
  <si>
    <t>deberia llevar</t>
  </si>
  <si>
    <t>Avance real</t>
  </si>
  <si>
    <t>La información se encuentra en la ruta: \\10.216.160.201\control interno\2020\02.01 ACTAS COMITE C. I\23jun2020
Se cuenta con las siguientes evidencias:
-01. 2020IE6035 solicitud presentación estados financieros
-02. formula Plan de acción del CICCI 2020 (1)
-03. Presentación EEFF al 30-04-2020
-graficas
-02. Informe Pormenorizado noviembre - diciembre  2019
-05. Informe Directiva 003 de 2013 15 nov 2019 al 14 de may 2020 Caja de la Vivienda Popular
-Inf. Seg. PETI 2019 - 2020
-Informe Austeridad I_Trim_V1 (2)
-Informe CIC corte Dic 2019 V2.0
-Informe de Primer Seguimiento Plan Anticorrupción 2020 (Ing Final) Con ajustes
-Informe de Seg (MNC) - I Trim
La información se encuentra en la ruta: \\10.216.160.201\control interno\2020\02.01 ACTAS COMITE C. I\23jun2020
Se cuenta con las siguientes evidencias:
-01. 2020IE6035 solicitud presentación estados financieros
-02. formula Plan de acción del CICCI 2020 (1)
-03. Presentación EEFF al 30-04-2020
-graficas
-02. Informe Pormenorizado noviembre - diciembre  2019
-05. Informe Directiva 003 de 2013 15 nov 2019 al 14 de may 2020 Caja de la Vivienda Popular
-Inf. Seg. PETI 2019 - 2020
-Informe Austeridad I_Trim_V1 (2)
-Informe CIC corte Dic 2019 V2.0
-Informe de Primer Seguimiento Plan Anticorrupción 2020 (Ing Final) Con ajustes
-Informe de Seg (MNC) - I Trim
-Informe Evaluación Audiencia rendición de Cuentas CVP 2019
-Informe PQRS II Sem  2019
-INFORME RNMC V2.0
-Presentación evaluación por dependencias
-1.Orden del día 08Jjun2020
-2. Convocatoria (CICCI)-Lunes 08 de junio de 2020
-3.Presentación CICCI 08JUN2020 V1
-4. cancelación CICCI 08jun2020
-5. Informe 2 sesión Comité Institucional de Coordinación de Control Interno
-6. Solicitud de agenda para CICCI
-7.Evento cancelado con nota_ Comité vie 19 de jun de 2020 
-8.Invitación_ Comité Institucional de Coordinación de Control Interno -... mié 24 de jun de 2020 
-9.Invitación actualizada_ CICCI. mar 23 de jun de 2020 9_15am - 11_15am 
-10.Presentación CICCI 23JUN2020 V2
-11.2020IE3258 Rta a  solic.  cto jurídico  - derog. de resol. 1498
Adicionalmente:
1. Sol.de Creación de carpeta para (CICCI)-En carpeta de Calidad de la CVP, Ruta: \\10.216.160.201\control interno\2020\02.01 ACTAS COMITE C. I
Ruta: \\10.216.160.201\control interno\2020\02.01 ACTAS COMITE C. I\Plan de trabajo CICCI
1. Memorando -2020IE5544 entrega informe de resultados de encuesta estatuto de auditoría-Correo electrónico 30abri2020y 23jun2020
2. Informe encuesta estatuto audit interna y código ética
3. Memorando- 2020IE6045 entrega socialización resolución comité control interno integrantes. Correo electrónico 03 y 23 de junio de 2020
4. Informe socialización resolución CICCI integrantes
5.Memorando 2020IE6046 entrega socialización resolución comité control interno Director general. Correo electrónico 03jun2020
6.Informe socialización resolución comité control interno Director general
Ruta:\\10.216.160.201\control interno\2020\02.01 ACTAS COMITE C. I\Plan de trabajo CICCI\Publicación web plan de trabajo CICCI
1.publica formul  Plan CICCI 2019 
2.publica seguim Plan CICCI 2019 
3. formula Plan de acción del CICCI 2020
4.Solicitud de publicación en página WEB-Plan de trabajo CICCI-Correo electrónico 04jun2020
Seguimiento:
Requerimiento efectuado mediante correo institucional por la Oficina de Control Interno, los archivos han sido publicados en la carpeta de Calidad, como se evidencia en la siguiente ruta:
Ruta: 
\\10.216.160.201\calidad\42. COMITÉ INSTITUCIONAL DE COORDINACIÓN DE CONTROL INTERNO\3. AÑO 2020\ACTA 2. 23 JUNIO-2020</t>
  </si>
  <si>
    <t xml:space="preserve">La información se encuentra en la ruta: \\10.216.160.201\control interno\2020\02.01 ACTAS COMITE C. I\03. 30jul2020
Se cuenta con las siguientes evidencias:
- 01. Correo - Solicitud temas Comité Institucional de Coordinación de C I del 22 de julio de 2020
- 02. 2020IE6681 Solicitud presentación estados financieros al 30Jun2020
- 03. 2020IE6680 - Solicitud Información Planeación para el Comité CICCI
- 04. Correo - Convocatoria tercera sesión ordinaria (CICCI) – miércoles 22 de julio de 2020
- 05. Correo - Solicitud seguimiento a compromisos del Comité Institucional de Coordinación de Control Interno del 23Jun2020
- 07. Correo RTA DUT Solicitud seguimiento a compromisos del C I CC I del 23Jun2020
- 08. Correo RTA FINANCIERA -seguimiento a compromisos
- 09. Correo RTA 2020IE6681 - Solicitud presentación de estados financieros corte a 30 de junio de 2020
- 10. Presentación EEFF al 31-05-2020
- 11. Presentación CICCI 30JUL2020
- 11. Presentación CICCI 30JUL2020 V2
- 12. Informe Compromiso 1 DGC Comité́ CICCI
- 13. Correo RTA DGC -seguimiento a compromisos
Adicionalmente
1. Consolidado de hallazgos 2020 por dependencias y temas.
2. Plan Anual de Auditorías 2020 - Versión 2 del 30Jul2020.
</t>
  </si>
  <si>
    <t>La información se encuentra en la ruta: \\10.216.160.201\control interno\2020\19.04 INF.  DE GESTIÓN\SEGUIM. PLAN  TRATAM. RIESG. DE SEGUR. PRIVAC INF
Memo 2020IE6667 del día 13Jul2020 Solicitud de Información.
Respuesta mediante correo electrónico del día 17Jul2020</t>
  </si>
  <si>
    <t xml:space="preserve">1- Se realizó la solicitud de la información a los lideres de los procesos mediante memorando 2020IE6693 del 14 de julio de 2020 y se remitió la matriz en Excel para ser diligenciada y remitida con las evidencias respectivas.
2-	Se realizó la evaluación de la información remitida por los responsables de los procesos mediante los siguientes medios: 
-	Correo electrónico del 23 de julio de 2020 de la Dirección de Gestión Corporativa y CID.
-	Memorando 2020IE6872 de la Oficina TIC.
-	Correo electrónico del 23 de julio de 2020 de la Oficina Asesora de Comunicaciones.
-	Memorando 2020IE6866 del 23 de julio de 2020 de la Oficina Asesora de Planeación.
-	Memorando 2020IE6875 del 23 de julio de 2020 de la Subdirección Administrativa.
-	Memorando 2020IE6693 del 23 de julio de 2020 de la Dirección Jurídica.
3-	Se realizó mesa de trabajo con la oficina asesora de comunicaciones el 24 de julio de 2020 a través de Google meet.
4-	Se solicito a la oficina TIC ampliación de la información mediante correo electrónico del 29 de julio de </t>
  </si>
  <si>
    <t>1-	Informe de Evaluación del Sistema de Control Interno primer semestre vigencia 2020 remitido a la Dirección General con memorando 2020IE6972 del 30 de julio y correo electrónico a los Lideres de los procesos, de igual manera se público en la pagina oficial de la Entidad.</t>
  </si>
  <si>
    <t>Memorando de solicitud de información 2020IE5272 del 03-04-2020; se recibió información con memorando 2020IE5547 del 30-04-2020.
Correo electrónico remitiendo a la Asesora de Control Interno el Informe de Seguimiento al Plan Institucional de archivos – PINAR – Vigencia 2019 e informe adjunto. (29 de mayo de 2020).
Publicación en la ruta: https://www.cajaviviendapopular.gov.co/?q=71-informes-de-gesti%C3%B3n-evaluaci%C3%B3n-y-auditor%C3%ADas</t>
  </si>
  <si>
    <t>Memorando de solicitud de información para Seguimiento al Plan Institucional de Archivos – PINAR, vigencia 2019. 2020IE5272 del 03-04-2020; se recibió información con memorando 2020IE5547 del 30-04-2020.
Se realizó el análisis de la información remitida en memorando 2020IE5547 del 30 de abril de 2020 sobre el PINAR, se consultó la carpeta de calidad, la página oficial de la Entidad y a la especialista (restauradora) del proceso de Gestión Documental y se realizó el Informe de Seguimiento al Plan Institucional de archivos – PINAR – Vigencia 2019.
El Informe de Seguimiento al Plan Institucional de Archivos – PINA.R – vigencia 2019 fue remitido a los responsables de los procesos con memorando 2020IE6994 del 31 de julio de 2020 y publicado en la página oficial de la Entidad.</t>
  </si>
  <si>
    <t>Correo electrónico dirigido a la Subdirección Administrativa y Memorando 2020IE5634 del 08 de mayo de 2020.
Correo electrónico remitido por la Subdirección Administrativa y memorando de respuesta información 2020IE5762 del 15052020.
Correo electrónico del 17 de junio de 2020 dirigido a la Subdirección Administrativa.
Correo electrónico del 17 de junio de 2020 dirigido a la Oficina Asesora de Planeación.
Memorando 2020IE6274 del 18-06-2020, dirigido a la Subdirección Administrativa.
Correo electrónico del 01 de julio de 2020, remitido por la Subdirección Administrativa de asunto: Alcance términos respuestas solicitudes de Control Interno.
Publicado en la ruta: https://www.cajaviviendapopular.gov.co/?q=71-informes-de-gesti%C3%B3n-evaluaci%C3%B3n-y-auditor%C3%ADas</t>
  </si>
  <si>
    <t>Respuesta requerimiento Cordis Nr: 2020IE5634 Solicitud Información – Seguimiento Plan Anual de Vacantes – Vigencias 2019 y 2020
Se realizó solicitud de información adicional a la Subdirección Administrativa y a la Oficina Asesora de Planeación el 17 de junio de 2020.
Se realizó el análisis de la información recibida por correo electrónico el 18 de junio de la Oficina Asesora de Planeación y el 19 de junio de la Subdirección Administrativa.
Se realizó la solicitud de información No 2  a la Subdirección Administrativa con memorando 2020IE6274 del 18 de junio de 2020; de acuerdo con la ampliación de términos otorgada por Control Interno, la Subdirección Administrativa manifestó, a través de correo electrónico del 01 de julio de 2020 que entregará la información el 07 de agosto de 2020.
Se realizó el trabajo con la información disponible y con correo del 30Jun2020, se envió a la Asesora el informe y el memorando remisorio con solicitud de formulación de PM para revisión.
Informe de Seguimiento al Plan Anual de Vacantes – Vigencias 2019 y 2020, remitido a los responsables de los procesos con memorando 2020IE6439 del 01 de julio de 2020.
Planes de mejoramiento formalizados por los responsables de los procesos de la Oficina Asesora de Planeación con memorando 2020IE6632 del 10 de julio de 2020 y la Subdirección Administrativa con memorando 2020IE6696 del 14 de julio de 2020.</t>
  </si>
  <si>
    <t>La información se encuentra en la ruta: \\10.216.160.201\control interno\2020\00. APOYO\12. Normograma\05. julio</t>
  </si>
  <si>
    <t>Mediante correo electronico dirigido a la Asesora de Control Interno se le remitio la actualización del normograma del proceso de evaluación de la gestión correspondiente al mes de junio de 2020, con sus correspondientes normas justificantes.</t>
  </si>
  <si>
    <t>Lainformación se encuentra en la ruta: \\10.216.160.201\control interno\2020\19.04 INF.  DE GESTIÓN\AUSTERIDAD\II TRIM</t>
  </si>
  <si>
    <t>El 31 de julio se presenta informe de austeridad del gasto del segunto trimestre de la vigencia 2020, se remite a la Dirección Genral y se publica en página web por parte de la Asesora de Control Interno.</t>
  </si>
  <si>
    <t>No se han recepcionando peticiones, ni solicitud de cargue de información al sistema de vigilancia y control fiscal SIVICOF con corte a 30 de abril de 2020.
Junio: 
La información se encuentra en la carpeta compartidas en el siguiente enlace: \\10.216.160.201\control interno\2020\19.01 INF.  A  ENTID. DE CONTROL Y VIG\SIVICOF\CUENTA MENSUAL\Incumplidas
Julio: No se han recepcionando peticiones, ni solicitud de cargue de información al sistema de vigilancia y control fiscal SIVICOF con corte a 31 de Julio de 2020.</t>
  </si>
  <si>
    <t>No se han recepcionando peticiones, ni solicitud de cargue de información al sistema de vigilancia y control fiscal SIVICOF con corte a 30 de abril de 2020.
Junio: 
Se realizaron las observaciones a los memorando 2020IE6286 del 18/06/2020, se contestó bajo radiado 2020IE6377 del 25/06/2020 para Dirección de Reasentamientos, respuesta memorando 2020IE6238 del 16/06/2020 se contestó bajo radicado 2020IE6348 del 25/06/2020 para la Dirección de Gestión Corporativa y CID;  y se sostuvo reunión virtual con las Direcciones de Gestión Corporativa y CID y Reasentamientos, en la conclusión y presentación de la información a entregar a la Contraloría de Bogotá.
Julio: No se han recepcionando peticiones, ni solicitud de cargue de información al sistema de vigilancia y control fiscal SIVICOF con corte a 31 de Julio de 2020.</t>
  </si>
  <si>
    <t>Se dio trámite de cargue y certificado de recepción de información en el Sistema de Vigilancia y Control Fiscal-SIVICOF, en el segundo y séptimo día hábil.</t>
  </si>
  <si>
    <t>Se realizó trabajo de campo y elaboración de matriz e informe.
Se informó por medio de memorando el seguimiento bajo radicado 2020IE5625, alistamiento carpeta compartida plan de mejoramiento en la entidad (carpeta 10.código_auditoría_35), registros de reunión de la semana del 11 al 15 de las dependencias: subdirección administrativa, Dirección de Gestión Corporativa y CID, Dirección de Mejoramiento de Barrios, Dirección de Urbanización y Titulación, Dirección Jurídica, Dirección de Reasentamientos y Subdirección Financiera, matriz con cortes 18 de mayo y 30 de abril de 2020, y informe primer seguimiento 2020.
Informe que se encuentra publicado en pagina web y en carpeta de calidad.</t>
  </si>
  <si>
    <t>Información en la ruta: \\10.216.160.201\control interno\2019\4. APOYO\3. Contratación y en carpeta compartida en DRIVE</t>
  </si>
  <si>
    <t>Se realizó el trámite de cuentas de cobro de contratistas de ACI, correspondientes al mes de junio de 2020, donde dicha actividad quedó cumplida en su totalidad de la siguiente manera:
Cuentas de cobro de contratistas: Andrea Sierra, Marcela Urrea, Joan Gaitán y Andrés Farias del mes de junio 2020 radicadas en carpeta compartida en DRIVE establecida por la Subdirección Financiera.</t>
  </si>
  <si>
    <t>*Las evidencias se encuentran en la carpeta compartida en el servidor: Ruta: \\10.216.160.201\control interno\2020\28.03 PAA\03. II_Seg
-208-CI-Ft-04 Plan Anual de Auditorías 2020 V2.0 II seg2020 (Corte 30Jun2020).
*208-PLA-Ft-55 Plan de Acción de Gestión - Evaluación de la Gestión corte 30Jun2020.</t>
  </si>
  <si>
    <t>Se realizó el seguimiento al Plan de Acción de Gestión del proceso de Evaluación de la Gestión con corte al 30Jun2020.</t>
  </si>
  <si>
    <t xml:space="preserve">La información se encuentra en la ruta: \\10.216.160.201\control interno\2020\28.05 PM\INTERNO\10. II_Seg_2020
Memorando 2020IE6162 del 11Jun2020.
*Correo electrónico del 11Jun2020 solicitud creación carpeta vigencia 2020 Planes de Mejoramiento carpeta de calidad.
*Memorandos del 18Jun2020: 2020IE6282 (JUR – TIC – OAC – FIN - DGC) y 2020IE6283 (ADM-DUT-REAS-OAP).
-Matriz “208-CI-Ft-05 Seguimiento Plan de Mejoramiento Interno” con corte a 23Jun2020.
-Informe II Seg PM por Procesos - Corte  23Jun2020 (Andres Farias)
-208-CI-Ft-05 Consolidado PM 2020 Andres Farias (Tablas y graficas II seg 2020), con corte a 23Jun2020.
-Proyección de memorando para la entrega formal a los procesos, sobre el segundo seguimiento al Plan de Mejoramiento Interno por Procesos, con corte al 23Jun2020.
-Un (1) correo de entrega para la revisión del informe del segundo seguimiento al Plan de Mejoramiento Interno por Procesos, con corte al 23Jun2020, junto con el Consolidado PM 2020 y proyección de memorando para la entrega formal a los procesos.
</t>
  </si>
  <si>
    <t>Se realiza memorando 2020IE6162 del día 11Jun2020, donde se genera alerta de monitoreo y seguimiento a las actividades del Plan de Mejoramiento por Procesos vigencia 2020, dirigido a las áreas que tienen actividades para realizar seguimiento.
*Mediante correo electrónico del día 11Jun2020 se realiza solicitud al área de Planeación sobre la creación de la carpeta para la vigencia 2020 de Planes de Mejoramiento en la carpeta de calidad.
*Se realiza solicitud del segundo seguimiento al Plan de Mejoramiento Interno por Procesos, con corte al 23Jun2020 y solicitud de evidencias de actividades vencidas y próximas a vencer definidas en el formato “208-CI-Ft-05 Seguimiento Plan de Mejoramiento Interno” con corte a 23Jun2020, mediante memorandos del día 18Jun2020: 2020IE6282 (JUR – TIC – OAC – FIN - DGC) y 2020IE6283 (ADM-DUT-REAS-OAP).
-Se realiza consolidación de los seguimientos y verificación de evidencias de acuerdo a los soportes entregados por cada proceso, con respecto al segundo seguimiento al Plan de Mejoramiento Interno por Procesos 2020, mediante el diligenciamiento de la matriz “208-CI-Ft-05 Seguimiento Plan de Mejoramiento Interno” con corte a 23Jun2020.
Se cuenta con Matriz 208-CI-Ft-05 Seguimiento PM 2020 diligenciada.
Se realiza informe del segundo seguimiento al Plan de Mejoramiento Interno por Procesos, con corte al 23Jun2020, igualmente donde se registra avance en el plan de mejoramiento interno en el archivo “208-CI-Ft-05 Consolidado PM 2020 Andres Farias (Tablas y graficas II seg 2020), con corte a 23Jun2020”. Así mismo, se proyecta memorando para la entrega formal a los procesos del informe del segundo seguimiento al Plan de Mejoramiento Interno por Procesos, con corte al 23Jun2020.
Informe publicado en la pagina web y carpeta compartidad de calidad.</t>
  </si>
  <si>
    <t>Se envió con radicado No 2020EE5627 el 09 de Julio  de 2020. El cual se encuentra en la ruta: CI 2020 Inf. A entidades de control - Personería  Junio .</t>
  </si>
  <si>
    <t>julio</t>
  </si>
  <si>
    <t>agosto</t>
  </si>
  <si>
    <t>septiembre</t>
  </si>
  <si>
    <t>octubre</t>
  </si>
  <si>
    <t>noviembre</t>
  </si>
  <si>
    <t>diciembre</t>
  </si>
  <si>
    <t>junio</t>
  </si>
  <si>
    <t>prog</t>
  </si>
  <si>
    <t>Prog =</t>
  </si>
  <si>
    <t>Actividades que deberían haberse finalizado + actividades que deberían llevar algún grado de ejecución</t>
  </si>
  <si>
    <t>Alcance</t>
  </si>
  <si>
    <t>* Verificación de contratos celebrados durante el término de la declaración de la calamidad Publica.
* Verificación de los rubros que se están utilizando para atender las nuevas situaciones (adquisición de equipos de bioseguridad para cumplir con la misión de la entidad).
* Especial atención en la publicidad de los procesos de contratación.
* Actualización de la información en el SECOP.</t>
  </si>
  <si>
    <t>Contratos ya celebrados
Contratos a celebrar</t>
  </si>
  <si>
    <t>Abogada
Técnico</t>
  </si>
  <si>
    <t>* Canal para recibir denuncias o informes de la ciudadanía sobre eventuales riesgos de corrupción.</t>
  </si>
  <si>
    <t>Adquisición de Bienes y Servicios
Gestión Documental
Gestión Financiera (pagos)</t>
  </si>
  <si>
    <t>archivos predis y personería y secop I y II
Circular 100-10 de 2020
normas de la pandemia
Recoger todas las normas ingternas sobre contratacin, pagos y gestión documental</t>
  </si>
  <si>
    <t>Prevención del daño antijurídico
Dirección de Gestión Corporativa
Gestión del control interno disciplinario
Dirección de Reasentamientos
Dirección de Urbanizaciones y Titulación</t>
  </si>
  <si>
    <t>Revisar normas que nos hayan comunicado al respecto
Solicitar otras normas que hayan expedido
Solicitar procedimietnos notificación
Pedir universo de notificaciones</t>
  </si>
  <si>
    <t>qué se va a pedir</t>
  </si>
  <si>
    <t>Contadora PT
Administrador</t>
  </si>
  <si>
    <t>* Correos tramitados de soluciones caja</t>
  </si>
  <si>
    <t>Notificaciones Vigencia 2020 hasta el 31Jul
suspensión de términos administrativos</t>
  </si>
  <si>
    <t>1Ene al 30Jun 2020</t>
  </si>
  <si>
    <t>informe de PQRS's</t>
  </si>
  <si>
    <t>16Mar al 31Jul
PSP mayores a $7.5
los demás
Procesos en curso</t>
  </si>
  <si>
    <t>16Mar al 31Jul
PSP</t>
  </si>
  <si>
    <t>archivos predis y personería y secop I y II
Circular 100-10 de 2020
normas de la pandemia
Recoger todas las normas ingternas sobre contratacin, pagos y gestión documental
Pedir a todas las áreas</t>
  </si>
  <si>
    <t>Lineamientos Decreto 491 de 2020 - Art 18</t>
  </si>
  <si>
    <t>16Mar al 31Jul</t>
  </si>
  <si>
    <t>* Administración de Expedientes de contratación</t>
  </si>
  <si>
    <t>Administrador
Auxiliar</t>
  </si>
  <si>
    <t>* Administración de Comunicaciones Oficiales.
* Manejo de las TRD en cada dependencia</t>
  </si>
  <si>
    <t>Lineamientos en gestión documental
Pedir gestión de documentos (Reas y Vivienda)</t>
  </si>
  <si>
    <t>01Ene al 30Jun</t>
  </si>
  <si>
    <t>Desde la fecha de resolución hasta el 31Jul</t>
  </si>
  <si>
    <t>Gestión del Talento Humano
Gestión Administrativa</t>
  </si>
  <si>
    <t>Decreto 491 de 2020
Resolución 2147 del 24 de marzo de 2020</t>
  </si>
  <si>
    <t>* Protocolo General de Bioseguridad.
* Batería de riesgo psicosocial - realización de exámenes ocupacionales</t>
  </si>
  <si>
    <t>* Trabajo en Casa.</t>
  </si>
  <si>
    <t>* Desarrollar procedimientos específicos y guías de operación en caso de desastre para cada uno de los servicios críticos vitales especificados en el alcance del plan.
* Desarrollar e impartir la capacitación inicial para el correcto funcionamiento del plan.
* Establecer un plan de prueba, gestión y mantenimiento necesarias para garantizar los objetivos del Plan.</t>
  </si>
  <si>
    <t>* Establecer los tiempos mínimos de recuperación requeridos en los que no se vea afectado el negocio.
* Definir la funcionalidad mínima que requiere el negocio en caso de contingencia.
* Identificar los riesgos presentes para la continuidad.
* Establecer los elementos esenciales requeridos en el plan de recuperación de desastres.</t>
  </si>
  <si>
    <t>* Establecer procedimientos específicos que respondan a interrupciones del servicio, con el fin de proteger y recuperar las funciones criticas del negocio que se puedan ver comprometidas por eventos naturales, o sean ocasionados por el hombre.
* Identificar las aplicaciones y las plataformas consideradas críticas para la operación del negocio.
* Identificar al personal clave interno y externo requerido para la operación de las actividades críticas del negocio.</t>
  </si>
  <si>
    <t>Circular 100-10 de 2020
correo del 02Jul2020</t>
  </si>
  <si>
    <t>Circular 100-10 de 2020</t>
  </si>
  <si>
    <t>5. Hacer seguimiento a los planes de acción que comienzan a surgir como contingencia, verificando el cumplimiento de normas que se han proferido a partir de la declaratoria de la emergencia sanitaria a causa del COVID-19, tanto nacionales como locales (descuento y pago de S&amp;P (3% de pensión), incpacidades por COVID)</t>
  </si>
  <si>
    <t>Gestión Financiera
Gestión del Talento Humano</t>
  </si>
  <si>
    <t>Julio</t>
  </si>
  <si>
    <t>Agosto</t>
  </si>
  <si>
    <t>Eliminada</t>
  </si>
  <si>
    <t>Cumplida</t>
  </si>
  <si>
    <t>Vencida</t>
  </si>
  <si>
    <t>En ejecución</t>
  </si>
  <si>
    <t>Sin iniciar</t>
  </si>
  <si>
    <t>Etiquetas de columna</t>
  </si>
  <si>
    <t>Cuenta de ESTADO REVISIÓN</t>
  </si>
  <si>
    <t>Act prog</t>
  </si>
  <si>
    <t>Lineamientos Resolución 091 de mayo 08 de 2020 CGN</t>
  </si>
  <si>
    <t>Circular externa 008 de mayo 08 de 2020 SDH</t>
  </si>
  <si>
    <t>Realizar la revisión del formato y registro del normograma del proceso de Evaluación de la Gestión, de conformidad con solicitud 2020IE6888 del 27Jul2020 de la OAP y trabajar en conjunto con la Dir Jurídica, a fin de realizar el reporte de la actualización de manera trimestral.</t>
  </si>
  <si>
    <t>No requiere seguimiento</t>
  </si>
  <si>
    <t>No requiere seguimiento para este corte</t>
  </si>
  <si>
    <t>Diligenciar seguimiento</t>
  </si>
  <si>
    <t>Auditoría Especializada Destinación de Recursos y de Procesos de Contratación</t>
  </si>
  <si>
    <t>Se realizó el trámite de cuentas de cobro de contratistas de ACI, correspondientes al mes de julio de 2020, donde dicha actividad quedó cumplida en su totalidad de la siguiente manera:
Cuentas de cobro de contratistas: Andrea Sierra, Marcela Urrea, Joan Gaitán, Carlos Vargas, jhoana Rodriguez y Andrés Farias del mes de julio 2020 radicadas en carpeta compartida en DRIVE establecida por la Subdirección Financiera.</t>
  </si>
  <si>
    <t>Se realiza en el Sisco los siguientes documentos con respecto a la contratación de los 6 contratistas: Andrea Sierra, Marcela Urrea, Jhoana Rodriguez, Carlos Vargas, Joan Gaitan y Andres Farias: 
-Siscos 971 - 993 - 995 - 998 - 999 - 1213
-Estudios previos
-Carta de ausencia de personal
-Selección de contratista
-Solicitud de ausencia
-Solicitud de elaboración de contrato
-Se realiza matriz de riesgos de cada contratista.
-Se organiza documentación de cada contratista y se arma expediente digital de cada uno, se revisan y aprueban por parte de la Ing. Ivonne Torres.
-Se realiza memorando 2020IE6751 del día 15Jul2020 Solicitud contratación contadora Marcela Urrea Control Interno.
-Se realiza memorando 2020IE6776 del día 16Jul2020 Solicitud contratación contador Carlos Vargas Control Interno.
-Se realiza memorando 2020IE6798 del día 17Jul2020 Solicitud de elaboración de tres (3) contratos de prestación de servicios profesionales para la Asesoría de Control Interno con: Ingeniera Industrial - Jhoana Marcela Rodríguez Silva Abogada - Asbleydi Andrea Sierra Ochoa Técnico - Manuel Andres Farias Pinzón.
-Se realiza memorando 2020IE7169 del día 13Ago2020 Solicitud contratación Economista Joan Gaitan Control Interno.
-Se realiza gestión correspondiente para legalizar los nuevos contratos, se suscriben nuevos contratos y se elaboran actas de inicio, las cuales se suben a SECOP II y a la carpeta compartida en el DRIVE de nombre “7. CONTROL INTERNO”.
El día 18Jul2020 se suscribe acta de inicio de Marcela Urrea CTO 579-2020
El día 21Jul2020 se suscribe acta de inicio de Carlos Vargas CTO 601-2020
El día 22Jul2020 se suscribe acta de inicio de Andres Farias CTO 602-2020
El día 22Jul2020 se suscribe acta de inicio de Jhoana Rodriguez CTO 606-2020
El día 20Ago2020 se suscribe acta de inicio de Joan Gaitan CTO 792-2020
*Se realiza solicitud de afiliación a la ARL de los contratistas: Marcela Urrea, Jhoana Rodriguez, Carlos Vargas y Andres Farias, mediante tres (3) correos electrónicos de los días 18Jul2020, 21Jul2020 y 22Jul2020.
Se realiza acta de inicio de Andrea Sierra CTO 618-2020, suscrita el día 23Jul2020, la cual se sube a SECOP II y a la carpeta compartida en el DRIVE de nombre “7. CONTROL INTERNO”.
*Se realiza solicitud de afiliación a la ARL de la contratista Andrea Sierra mediante un (1) correo electrónico del día 23Jul2020.
*Se realiza solicitud de afiliación a la ARL del contratista Joan Gaitan mediante un (1) correo electrónico del día 20Ago2020.
Se realiza acta de inicio de Joan Gaitan CTO 792-2020, suscrita el día 20Ago2020, la cual se sube a SECOP II y a la carpeta compartida en el DRIVE de nombre “7. CONTROL INTERNO”.</t>
  </si>
  <si>
    <t>La información se encuentra en la ruta: \\10.216.160.201\control interno\2020\00. APOYO\03. Contratación en la carpeta de cada contratista.
-La información se encuentra en la carpeta compartida en el DRIVE de nombre “7. CONTROL INTERNO”, en la ruta: https://drive.google.com/drive/folders/166903f9zmZTXSXctJYoEGTuEnRl2W6Er
-Se anexan los siguientes documentos correspondientes a cada contratista:
-Siscos 971 - 993 - 995 - 998 - 999 - 1213
-Estudios previos
-Carta de ausencia de personal
-Selección de contratista
-Solicitud de ausencia
-Matriz de riesgo
-Solicitud elaboración de contrato
-Acta de inicio
-Memorando 2020IE6751 del día 15Jul2020 Solicitud contratación contadora Marcela Urrea Control Interno.
-Memorando 2020IE6776 del día 16Jul2020 Solicitud contratación contador Carlos Vargas Control Interno.
-Memorando 2020IE6798 del día 17Jul2020 Solicitud de elaboración de tres (3) contratos de prestación de servicios profesionales para la Asesoría de Control Interno con: Ingeniera Industrial - Jhoana Marcela Rodríguez Silva Abogada - Asbleydi Andrea Sierra Ochoa Técnico - Manuel Andres Farias Pinzón.
-Acta de inicio de Marcela Urrea CTO 579-2020.
-Acta de inicio de Carlos Vargas CTO 601-2020.
-Acta de inicio de Andres Farias CTO 602-2020.
-Acta de inicio de Jhoana Rodriguez CTO 606-2020.
*Tres (3) correos electrónicos donde se realiza la solicitud de afiliación a la ARL de los contratistas: Marcela Urrea, Jhoana Rodríguez, Carlos Vargas y Andres Farias.
-Acta de inicio de Andrea Sierra CTO 618-2020. 
*Un (1) correo electrónico del día 23Jul2020 donde se realiza solicitud de afiliación a la ARL de la contratista Andrea Sierra.
-Memorando 2020IE7169 del día 13Ago2020 Solicitud contratación Economista Joan Gaitan Control Interno.
-Acta de inicio de Joan Gaitan CTO 792-2020
*Un correo electrónico del dia 20Ago2020 donde se realiza la solicitud de afiliación a la ARL del contratista Joan Gaitan.</t>
  </si>
  <si>
    <t>Se envió con radicado No 2020EE6794  el 14 de agosto   de 2020. El cual se encuentra en la ruta: CI 2020 Inf. A entidades de control - Personería  Julio .</t>
  </si>
  <si>
    <t xml:space="preserve">El día 28 de mayo se remitió a la Asesora de Control Interno el Plan de auditoría a realizar al procedimiento de Tutelas y las notificaciones adelantadas por la Dirección Jurídica durante el periodo comprendido entre el 1 de enero al 31 de diciembre de 2019. A su turno la ACI mediante memorando 2020IE5945 - comunico al director  apertura Auditoría de Gestión Tutelas y notificaciones - convocándolo a la reunión de  Apertura de la auditoría,  la cual se realizo  el día 1 de junio de 2020, donde se indicaron las reglas de la auditoría y se realizo la solicitud de la información requerida para el ejercicio auditor.
el día 26 de junio de 2020, proyecte el memorando de radicado Cordis N° 2020IE6395 – anunciando al área líder del procedimiento auditado la Ampliación Auditoría de Gestión Tutelas y notificaciones - Dirección Jurídica vigencia 2019.
Actualmente me encuentro proyectando el informe preliminar de la auditoría.
El dia 31 de Julio de 2020, se recibio por parte de la Direccion Juridica mediante memorando N° 2020IE6981 las consideracion de esa area respecto del informe preliminar de auditoria comunicado a traves del memorando N° 2020IE6908. del 28 de julio de 2020. En consecuencia se incia la elaboracion del informe final de auditoria para citar a la reunion de cierre de auditoria.
Mediante el memorando 2020IE7719 y 2020IE7119 del 11 de agosto de 2020, se remitio el informe final de auditoria al Director General de la CVP, y al Director Juridico como responsable del procedimiento objeto de auditoría. </t>
  </si>
  <si>
    <t>La información se encuentra en la ruta: \\10.216.160.201\control interno\2020\00. APOYO\12. Normograma\Lineamientos</t>
  </si>
  <si>
    <t>la Informacion que ha generado y que se generará con ocasión de la presente actividad se encuentran en la siguiente ruta: \\10.216.160.201\control interno\2020\19.03 INF. AUDITORIAS C. I\19.03 INTERNAS\05. Emergencia Económica\Aud. Esp. Rec. y Proc.Contr</t>
  </si>
  <si>
    <t>Actividad que no se ha iniciado</t>
  </si>
  <si>
    <t>El día 30Jul2020 se realizó la tercera sesión del Comité Institucional de Coordinación de Control Interno.
El día 28Ago2020 se da por aprobada el acta del Comité Institucional de Coordinación de Control Interno (CICCI) llevado a cabo el jueves 30 de julio de 2020  y se adjunta el archivo pertinente, adicionalmente se continúa con el proceso de legalización (suscripción de firmas) de la misma.
El día 28 de agosto de 2020 se aprobó y se suscribió por parte de la Director General, Dr. Juan Carlos López López, Presidente del Comité y la Ingeniera Ivonne Andrea Torres Cruz, Secretaria del Comité el día 31 de agosto de 2020.</t>
  </si>
  <si>
    <t>Dicha auditoría se programa iniciar en el mes de mayo, a corte 30 de abril de 2020 nos encontrábamos en Auditoría de Regularidad Código 56
Junio: 
La auditoría de desempeño ha realizado una serie de solicitudes las cuales se han participado de manera indirecta, y se corroboró el inventario-parte interesada con la Subdirección Administrativa
Julio - Carlos Vargas: 
En el mes de Julio se dio respuesta a las observaciones del Informe Preliminar de la Auditoria de desempeño Aud Cartera Cód 64  2-2020-11342 con anexos-mediante radicado 2020EE6197 del 29 de julio 2020.
Agosto: Graciela Zabala Rico: Se dio acompañamiento a la formulación del plan de mejoramiento, hasta su cargue al sistema SIVICOF</t>
  </si>
  <si>
    <t>Dicha auditoría se programa iniciar en el mes de mayo, a corte 30 de abril de 2020 nos encontrábamos en Auditoría de Regularidad Código 56
Junio:
La auditoría de desempeño ha realizado una serie de solicitudes las cuales se han participado de manera indirecta, y se corroboró el inventario-parte interesada con la Subdirección Administrativa.
Julio - Carlos Vargas:
Se realizo la consolidación y  envió del documento el dia 29 Julio de 2020 con sus respectivos anexos.
Agosto: Graciela Zabala Rico: Se dio acompañamiento a la formulación del plan de mejoramiento, hasta su cargue al sistema SIVICOF</t>
  </si>
  <si>
    <t>Certificado generado por el aplicativo sivicof  de la cuenta dejulio de 2020 el cual fue enviado por correo electronico al Director General.</t>
  </si>
  <si>
    <t>El dia 12 de agosto de 2020 se cargaron los formatos y documentos electronicos de la cuenta mensual del mes de Julio de 2020 de la Caja de Vivienda Popular y se envio certificado generado por el aplicativo sivicof por correo electronico al Director General.</t>
  </si>
  <si>
    <t>Las evidencias se encuentran en la carpeta compartida en DRIVE “Radicación pagos Agosto 2020”en la ruta:
https://drive.google.com/drive/u/0/folders/0AK5YY03jEsvoUk9PVA</t>
  </si>
  <si>
    <t>Las evidencias se encuentran en la carpeta compartida en DRIVE “Radicación pagos Septiembre 2020”en la ruta:
https://drive.google.com/drive/folders/0AK5YY03jEsvoUk9PVA</t>
  </si>
  <si>
    <t>Se realizó el trámite de cuentas de cobro de contratistas de ACI, correspondientes al mes de agosto de 2020, donde dicha actividad quedó cumplida en su totalidad de la siguiente manera:
Cuentas de cobro de contratistas: Andrea Sierra, Marcela Urrea, Joan Gaitán, Carlos Vargas, jhoana Rodriguez y Andrés Farias del mes de agosto 2020 radicadas en carpeta compartida en DRIVE establecida por la Subdirección Financiera.</t>
  </si>
  <si>
    <t>Las evidencias se encuentran en la carpeta compartida de Control Interno en la ruta: \\10.216.160.201\control interno\2020\19.04 INF.  DE GESTIÓN\PAAC\II_Seg
-Memorando 2020IE7364 
-Memorando 2020IE7644
-Cuadro oportunidad entrega 2do seg PAG 2020
-Informe del segundo seguimiento al mapa de riesgos 2020</t>
  </si>
  <si>
    <t>Mediante memorando 2020IE7364 del día 25Ago2020 se realiza la solicitud a la OAP, sobre la evidencia de oportunidad de entrega del segundo seguimiento al Plan Anticorrupción y de Atención al Ciudadano vigencia 2020 y Plan de Acción de Gestión, con plazo de entrega 08Sep2020.
Se recibe respuesta el día 08Sep2020 mediante memorando 2020IE7644 emitido por la OAP.
La oportunidad se registra en el "cuadro oportunidad entrega 2do seg PAG 2020", el cual es incluido en el informe del segundo seguimiento al mapa de riesgos, elaborado por la profesional Jhoana Marcela Rodriguez y publicado en la página web.</t>
  </si>
  <si>
    <t>Se envió con radicado No 2020EE7716  el 10 de septiembre    de 2020. El cual se encuentra en la ruta: CI 2020 Inf. A entidades de control - Personería  agosto.</t>
  </si>
  <si>
    <t>Al 30Sep2020 no se han presentado solicitudes</t>
  </si>
  <si>
    <t>La información recopilada en desarrollo del seguimiento se encuentra en la carpeta compartida de Control Interno en la siguiente ruta: 
\\10.216.160.201\control interno\2020\INF.  DE GESTIÓN\SEG.COMITE CONCILIACION
\\10.216.160.201\control interno\2020\02.01 ACTAS COMITE C. I
\\10.216.160.201\control interno\2020\19.04 INF.  DE GESTIÓN\SEG COMITE INV. BIENES INMUEBLES
Igualmente se encuentra agenda disponible en Google Calendar</t>
  </si>
  <si>
    <t xml:space="preserve">De manera virtual se hizo presencia en el Comité de Conciliación de Fecha 30 de enero de 2020, donde el Secretario Técnico del mismo comité presentó el informe de gestión de las actividades adelantadas entre el 1° de julio de 2019 al 31 de diciembre de 2019.
Se asistió al Primer Comité Institucional de Coordinación de Control Interno - CICCI el día 28/1/20, donde se presentaron los resultados del Plan Anual de Auditorías 2019 y la formulación y aprobación del PAA 2020.
En el mes de marzo se asistió a los siguientes:
Reunión presencial con el director general y directivos los días 12,16,17, 20, 21, 23, 25, 27, 28, 29 y 31 de marzo.
Comité directivo el 02Mar2020
Comité de Contratación el 04Mar2020
Comité de Conciliación el 10Mar2020
Comité de Seguimiento financiero el 17Mar2020
Comité Técnico de Bienes Inmuebles el 27Mar2020
Comité Institucional de Gestión y Desempeño el 11Mar2020 y 30Mar2020
Comité de Conciliación Virtual 31Mar2020
En el mes de Abril se asistió a los siguientes:
Comité de Contratación sesión virtual - apertura licitación seguros Lunes, 6 de abril⋅7:00am – 4:00pm
Comité de Conciliación - virtual Martes, 7 de abril⋅3:00 – 4:00pm
Comité de Conciliación sesión virtual Viernes, 24 de abril⋅8:00 – 9:00am
Sesión Extraordinaria Comité Técnico de Inventarios de Bienes Inmuebles - virtual
Viernes, 24 de abril⋅3:30 – 4:30pm
Segundo comité distrital de auditoría 2020 Jueves, 30 de abril⋅7:30 – 11:30am
En el mes de junio se asistió a los siguientes:
Sesión Comité Directivo jueves 04Jun2020, a las 11:00 de la mañana, en la sala de juntas de la CVP.
Sesión extraordinaria virtual del Comité Directivo Ampliado, 17Jun2020, a las 12:00 am.
Sesión virtual informe semestral Comité de Conciliación Martes, 23 de junio⋅7:30am – 4:00pm
Segunda reunión ordinaria del Comité Institucional de Coordinación de Control Interno, el día martes 23Jun2020 a las 9:15 am - 11:30 pm, modalidad presencial en la sala de juntas de la CVP.
Comité Técnico de Inventarios de Bienes Inmuebles Viernes, 26Jun2020 alas 8:15 am – 10:15am virtual
Sesión ordinaria virtual del Comité Institucional de Gestión y Desempeño, martes 30Jun2020, de 2:00 a 4:00 pm.
En el mes de Julio se asistió a los siguientes comites:
Citación Comité Técnico de Sostenibilidad Contable
Miércoles, 8 de julio⋅9:30 – 11:30am virtual.
Comite control interno sector habitat
Jueves, 9 de julio⋅10:00am – 12:00pm virtual.
Comité Seguimiento Financiero
Viernes, 17 de julio⋅3:00 – 4:00pm virtual.
Comité de Conciliación Sesión virtual en vivo
Martes, 21 de julio⋅8:00 – 9:00am virtual.
Comité Técnico Bienes Muebles (Sesión Virtual)
Miércoles, 29 de julio⋅10:00am – 12:00pm.
Tercera sesión ordinaria del Comité
Institucional de Coordinación de
Control Interno Jueves, 30 de julio⋅8:00 – 10:00am virtual.
Comité de Conciliación - Sesión Virtual
Viernes, 31 de julio⋅8:00am – 4:00pm virtual.
En el mes de Agosto se asistió a los siguientes comites:
Comité Directivo virtual jueves 20Ago2020 de 10am a 12am
Sesión Virtual Comité de Conciliación
Viernes, 21 de agosto⋅7:30am – 4:00pm
Comité Seguimiento Financiero
Viernes, 28 de agosto⋅9:00 – 10:00am
Sesión virtual en vivo Comité de Conciliación Caso Atahualpa
Lunes, 31 de agosto⋅8:00 – 9:00am
En el mes de Septiembre se asistió a los siguientes comites:
Comité Distrital de Auditoría 
Viernes, 4 de septiembre⋅7:30 – 10:00am -  Microsoft Teams
Sesión virtual extraordinaria Comité de Conciliación Viernes, 11 de septiembre⋅7:30am – 1:00pm - Meet
Convocatoria cuarta sesión ordinaria del Comité Institucional de Coordinación de Control Interno - Viernes, 18 de septiembre⋅8:00 – 10:00am - meet
CITACIÓN COMITÉ DIRECTIVO – Viernes, 18 de septiembre⋅10:00am – 12:00pm - meet
COMITE TECNICO DE SOSTENIBILIDAD CONTABLE
Lunes, 21 de septiembre⋅8:00 – 9:30am - meet
Comité Técnico de Inventario de Bienes muebles e inmuebles de la CVP. Tema: Bienes Muebles.
Jueves, 24 de septiembre⋅9:00am – 12:00pm - meet
Sesión virtual informativa Comité de Conciliación - Socialización Decreto 189 de 2020 Martes, 29 de septiembre⋅7:30am – 3:30pm - meet
Comité Institucional de Gestión y Desempeño Martes, 29 de septiembre⋅8:00 – 9:30am - meet
</t>
  </si>
  <si>
    <t>Durante el mes de septiembre los dias 2 y 9  se realizo el cargue de la cuenta mensual del mes de agosto de 2020 en el aplicativo Sivicof de la Contraloria de Bogotá, al igual que el cargue de modificaciones de  acciones por partes de la Dirección de Urbanizaciones y titulaciones al Plan de mejoramiento el dia 22 de septiembre de 2020.</t>
  </si>
  <si>
    <t>El dia 2 y 9 de Septiembre se realizó el cargue de la cuenta mensual del mes de agosto de 2020 en el aplicativo Sivicof de la Contraloria de Bogotá, al igual que el cargue de modificaciones de acciones por partes de la Dirección de Urbanizaciones y Titulaciones al Plan de Mejoramiento el dia 22 de septiembre de 2020.
Información en la ruta: \\10.216.160.201\control interno\2020\19.01 INF.  A  ENTID. DE CONTROL Y VIG\SIVICOF\CUENTA MENSUAL\08. AGOSTO</t>
  </si>
  <si>
    <t>*Solicitud por parte de la Contralorìa con radicado 2-2020-11578 del 24 Julio del 2020 - Proyectos VIP - VIS
Mediante Oficio 2020EE6392 del 4 de agosto de 2020-  Se da Respuesta a la solicitud  de la Contraloría.
*Solicitud de información respecto al proyecto Colores de Bolonia por parte de la Contraloria mediante radicado 2-2020-12901 del 20 Agosto de 2020. 
Respuesta al  radicado 2-2020-12901 mediante oficio radicado 2020EE7111 del dia 25 de agosto de 2020. 
Alcance al Oficio radicado  2020EE7111 mediante 2020IE7374 radicado del 25 de agosto de 2020.
*Respuesta a las Solicitudes de información por parte de la Contraloria sobre la Auditoria codigo 244:
Oficio radicado 2-2020-13567
Oficio radicado 2-2020-13652
Oficio radicado 2-2020-13949
Oficio radicado 2-2020-14636
Oficio radicado 2-2020-15132
Oficio radicado 2-2020-14256
Oficio radicado 2-2020-13357
Oficio radicado 2-2020-14633
Oficio radicado 2-2020-14757
Oficio radicado 2-2020-13733
Entrega del Informe preliminar de Auditoria codigo 244 el dia 25 de septiembre de 2020 mediante  Oficio 2-2020-25217 correo electronico de envio de repartición de observaciones a los responsables.
Información en la ruta: \\10.216.160.201\control interno\2020\19.03 INF. AUDITORIAS C. I\19.03 EXTERNAS\03. DES_PROY_ VIP_ VIS COD_244</t>
  </si>
  <si>
    <t>*El dia 24 de julio de 2020 la Contralorìa solicito informaciòn respecto a los proyectos VIP-VIS, mediante radicado 2-2020-11578, el dia 4 de agosto de 2020 se envio oficio de respuesta mediante radicado 2020EE6392.
*El dia 20 de agosto de 2020 la Contraloria mediante radicado 2-2020-12901 solicito informacion respecto al proyecto Colores de Bolonia, el dia 25 de agosto de 2020 se dio respuesta por parte de la CVP mediante oficio radicado 2020EE7111, posteriormente el dia 25 de agosto de 2020 se dio alcance al Oficio radicado  2020EE7111 mediante 2020IE7374, respuestas enviadas por correo electronico al Gerente de la Auditoria el Dr. EDGAR ALFONSO RAMÍREZ HERNÁNDEZ
*Durante el mes de septiembre se dio tramite a las solicitudes realizadas por la Contralorias dando respuesta a los siguientes oficios de la Auditoria codigo 244:
Oficio radicado 2-2020-13567
Oficio radicado 2-2020-13652
Oficio radicado 2-2020-13949
Oficio radicado 2-2020-14636
Oficio radicado 2-2020-15132
Oficio radicado 2-2020-14256
Oficio radicado 2-2020-13357
Oficio radicado 2-2020-14633
Oficio radicado 2-2020-14757
Oficio radicado 2-2020-13733
Entrega del Informe preliminar de Auditoria codigo 244 el dia 25 de septiembre de 2020 mediante  Oficio 2-2020-25217 correo electronico de envio de repartición de observaciones a los responsables.</t>
  </si>
  <si>
    <t>1- Correo electrónico del 21-04-2020.
2-Invitación Sorteo Manzana 54, Acta de reunión No 1 – Primer sorteo Manzana 54 del 06 de mayo de 2020, formato de asistencia del 06 de mayo de 2020.
3- Correo electrónico de remisión de ajustes PM Comité de Bienes Inmuebles 04 de mayo de 2020, correo electrónico de conformidad de ajustes del 05 de mayo de 2020, correo electrónico de remisión de memorando 2020IE5596 del 06 de mayo de 2020 con matriz 208-CI-Ft-16_Causal_Bienes_Inm_Final y 208-CI-Ft-15_Plan_Bienes_Inm, correo electrónico remitido al responsable de consolidación del plan de mejoramiento interno del 06 de mayo de 2020.
4- Correo de remisión del plan de mejoramiento de informe de seguimiento al MNC del primer trimestre de 2020 del 07 de mayo de 2020, correo de solicitud de ajustes a la información remitida (08 de mayo de 2020), correo de conformidad del plan de mejoramiento del 11 de mayo de 2020 - memorando 2020IE5636 del 08 de mayo de 2020, 208-CI-Ft-16 formato análisis causal V2 y 208-CI-Ft-15_Formulación de plan de mejoramiento.
5- Invitación agenda Google del 18 de mayo de 2020.
6- Calendario de Google del 18 de mayo de 2020
7- Invitación Sorteo Manzana 55 del 21 de mayo de 2020,
8- Memorando 2020IE5866 del 22 de mayo de 2020 - Solicitud Información – Primer sorteo Proyecto Manzana 54 realizado el 06 de mayo de 2020 y correo remisorio del 26 de mayo de 2020.
9- Agenda Sorteo Mz 54 y 55 de 12 viviendas realizado el 02 de junio de 2020.
10- Matriz en Excel de revisión de los expedientes del sorteo del 02 de junio de 2020.
11- Agenda de Google del 04 de junio de 2020.
12- Correo del 05 de junio de respuesta a solicitud realizada por la Contraloría de Bogotá, numeral 22. 
13- Correo electrónico remitido a la Dirección de Gestión Corporativa y CID adjuntando los cuatro últimos informes de la Directiva 003 de 2013
14. Correos del 08, 09 y 10 de julio de 2020.
15. Agenda Google del 10 de julio de 20207. Correo electrónico del 13 de julio de 2020.
16. Agenda Google del 14 de julio de 2020 y Propuesta de reprogramación del Plan Anual de Auditorías, remitida a través de correo electrónico a la Asesora de Control Interno el 23 de julio de 2020.
17- Calendario de Google del 15 de julio de 2020.
18- Calendario de Google del 16 de julio de 2020.
19- Calendario de Google del 22 de julio de 2020.
20- Calendario de Google del 23 de julio de 2020.
 21-  Correo electrónico con base de datos y soportes de los hogares viables para el sorteo No 5 del 17 de julio de 2020 (15 de julio de 2020).
- Correo electrónico con solicitud de aclaraciones de información remitido a REAS el 17 de julio de 2020.
- Correo electrónico de REAS con las aclaraciones solicitadas (17 de julio de 2020). 
22- Calendario de google del 12 de agosto de 2020.
23. Correos electrónicos del 11, 14, 18 y 20 de agosto de 2020.
Memorando 2020IE7257 del 18 de agosto de 2020.
24. Correos electrónicos de solicitud de información a la Subdirección financiera y remisión de consolidado de información el 24 de agosto de 2020.
25. Correo electrónico del 26 de agosto de solicitud de información y correo de remisión de información del 27 de agosto de 2020.
26. Correo electrónico de remisión del Plan de Mejoramiento por para de la Subdirección Administrativa del 26 de agosto de 2020
Correo electrónico de solicitud de ajustes del 27 de agosto de 2020.
27.Banner del sorteo Manzana 54 y 55 del 07 de septiembre de 2020.
Lista de asistencia de Google 07 de septiembre de 2020.
28. Correo de remisión de matrices de plan de mejoramiento y memorando al responsable de consolidar los planes de mejoramiento por parte de la Asesoría de Control Interno.
29. Matriz revisión CI sorteo 2292020</t>
  </si>
  <si>
    <t>1- Se remitió correo electrónico a la Dirección de Gestión Corporativa y CID, indicando el compromiso de entrega del Plan de Mejoramiento del Informe del Comité Técnico de Inventarios de Bienes Inmuebles remitido con memorando 2020IE5226.
Resultado de la asesoría realizada en la mesa de trabajo, se realizaron las recomendaciones respectivas al plan de mejoramiento y se solicitó el envío del pm ajustado a Control Interno el 24-04-2020.
2- Participación en el primer sorteo del 06 de mayo de 2020, de 58 unidades habitacionales ubicadas en el proyecto Arborizadora Baja - Manzana 54 – Localidad de Ciudad Bolívar. El sorteo fue realizado de manera virtual en las instalaciones de la CVP (sala de Juntas de la Dirección General).
3- Se realizó verificación de los ajustes solicitados al plan de mejoramiento resultante del informe de Seguimiento al Comité Técnico de Inventarios de Bienes Inmuebles, se dio conformidad a dichos ajustes, se recibió el memorado, el análisis de causas y el formato del plan de mejoramiento en Excel y PDF y estos documentos se remitieron al encargado de consolidar el Plan de Mejoramiento interno de la CVP.
4-Se recibió el plan de mejoramiento resultante del informe de seguimiento al MNC del primer trimestre de la vigencia 2020 (07 de mayo de 2020), se realizó el análisis de las acciones planteadas y demás información relacionada con el análisis de causas y el plan de mejoramiento; se solicitó ajustes a dicha información el 08 de mayo de 2020.
5- Participación en el segundo sorteo del 18 de mayo de 2020, de 11 unidades habitacionales ubicadas en el proyecto Arborizadora Baja - Manzana 54 – Localidad de Ciudad Bolívar. El sorteo fue realizado de manera virtual en las instalaciones de la CVP (Oficina Directora de Reasentamientos Humanos).
Se realizó la revisión de los once (11) expedientes de las familias participantes, verificando la copia de la ciudadanía, la información de las resoluciones de asignación VUR (Valor Único de Reconocimiento) asignado a cada familia, el documento que acredita la discapacidad y la condición de adulto mayor.
6- Asistencia a la reunión para realizar la revisión de las respuestas dadas por los procesos al Informe Preliminar de Auditoría de Mejoramiento de Vivienda; se generó el compromiso de remitir el proyecto de respuesta de acuerdo con los lineamientos emitidos por la Asesora de Control Interno y el análisis realizado a cada caso en particular.
7- Participación en el primer sorteo del 21 de mayo de 2020, de 41 unidades habitacionales ubicadas en el proyecto Arborizadora Baja - Manzana 55 – Localidad de Ciudad Bolívar. El sorteo fue realizado de manera virtual en las instalaciones de la CVP (Oficina Directora de Reasentamientos Humanos).
8- Se realizo memorando de solicitud de información del primer sorteo de la Manzana 54 realizado el 06 de mayo de 2020, remitido a la Dirección de Reasentamientos Humanos.
9-  Participación en el sorteo de 12 viviendas en Manzana 55 y 2 viviendas de Manzana 54 con subsidio de la SDHT, realizado el 02 de junio de 2020.
Se realizó revisión de los 12 expedientes, verificando que la copia de la cedula de ciudadanía, el VUR, y los certificados de discapacidades reposaran en las carpetas.
10- Asistencia a la presentación del procedimiento de cartera Financiero y jurídico del 04 de junio de 2020.
11- Se dio respuesta a la solicitud de información realizada por la Contraloría de Bogotá respecto al numeral 22 del oficio 13000-064-01.
12- Participación en la reunión con la Dirección de Gestión Corporativa, para tratar temas de la Directiva 003 de 2013; se remitieron por correo electrónico los últimos cuatro informes enviados a la Dirección Distrital de Asuntos Disciplinarios. 
13- Acompañamiento a la formulación de la No Conformidad No 1 del Plan Anual de Vacantes cuya responsabilidad correspondió a la Subdirección Administrativa.
14- Asesoría a la formulación de la No Conformidad No 2 del Plan Anual de Vacantes cuya responsabilidad correspondió a la Oficina Asesora de Planeación.  
15- Remisión al encargado de la consolidación de los planes de mejoramiento internos por parte de la CI, el Plan de mejoramiento definitivo de la Oficina Asesora de Planeación correspondiente al informe del Plan Anual de Vacantes. 
16- Se lideró la propuesta de reprogramación del Plan Anual de Auditorías con ocasión a la normatividad relacionada con el COVID-19, se realizó reunión virtual con el equipo de trabajo.
17- Asistencia a la primera visita de la Dirección Distrital de Contabilidad realizada a través de Microsoft Teams, 
18- Asistencia a la capacitación sobre el Formato del Informe semestral de seguimiento al Sistema de Control Interno realizada por la Alcaldía Mayor de Bogotá
19- Asistencia a la Charla Habilidades en el uso de las Tecnologías de la información y Comunicación para el Teletrabajo realizada por Compensar.
20- Asistencia a la Capacitación de Mapas de Aseguramiento realizada por la Dirección Distrital de Desarrollo Institucional el 23 de julio de 2020.
21- Revisión de  50 expedientes del sorteo No 5 de Manzana 54 y 55 realizado el 17 de julio de 2020. 
Se validó la siguiente información: 
Verificación que la fotocopia de la cedula del titular de la Resolución del VUR repose en el expediente.
Verificación de la certificación médica para los casos en los que el grupo familiar tenga condiciones especiales de salud.
Verificación de la fecha de nacimiento para los casos en los que el grupo familiar cuente con adultos mayores. 
La base de datos fue remitida por la Dirección de Reasentamientos el 15 de julio de 2020, verificada frente a los soportes el 16 de julio de 2020 y remitido a REAS para aclaración de información el 17 de julio; las aclaraciones fueron remitidas el mismo día a través de correo electrónico.
22. Participación en la auditoría interna de calidad - Norma ISO 9001:2015 realizada al proceso de Evaluación de la Gestión 12-08-2020.
23. Se realizó la revisión de la formulación del Plan de mejoramiento y análisis causal de las cinco No Conformidades resultantes del informe de Seguimiento al Plan Institucional de Archivos - PINAR – 2019.
24. Se realizó solicitud de actas de sesiones celebradas en la vigencia 2020 del Comité Financiero a la Subdirección Financiera el 19 de agosto de 2020 y se realizó la relación con fechas, asistentes y verificación de la suscripción de las actas, remitiendo dicha información el 24 de agosto de 2020 a la Asesora de Control Interno
25. Se realizó el diligenciamiento de la información solicitada el 26 de agosto, relacionada con la Evaluación al Sistema de Control Interno con corte a junio de la vigencia 2020, siendo remitida el 27 de agosto la matriz diligenciada.
26. Se realizó la revisión del Plan de Mejoramiento y análisis de causas de las cinco No Conformidades del informe del Plan de Previsión de Recursos Humanos – Vigencia 2020 remitido a la Subdirección Administrativa con memorando 2020IE7161 del 13 de agosto de 2020.
27. Se realizó la revisión documental de 29   expedientes de la manzana 55 y tres (03) expedientes de la manzana 54 verificando las Resoluciones de asignación del VUR, copias de la cedula de ciudadanía y para los casos de discapacidad se revisaron los certificados. Lo anteiro ocasión al Sorteo virtual realizado el 07 de septiembre de 2020, De igual manera se revisó que las balotas correspondieran al número de viviendas ofertadas y se sacaron durante el sorteo dichas balotas para asignar las nomenclaturas.  
28. Se dio conformidad al análisis causal y el plan de mejoramiento del informe de Seguimiento al Plan de Previsión de Recursos Humanos - Vigencia 2019. 
Las matrices fueron remitidas por la Subdirección Administrativa con memorando 2020IE7613 del 07 de septiembre de 2020.
Se remitieron las matrices al encargado por parte de la Asesoría de Control Interno de consolidar los planes de Mejoramiento. 
29. Asistencia al Sorteo virtual No 7 Arborizadora baja – Manzana 55 realizado el 22 de septiembre de 2020.
Se realizó la revisión documental de 37   expedientes de la manzana 55 verificando las Resoluciones de asignación del VUR, copias de la cedula de ciudadanía y para los casos de discapacidad se revisaron los certificados. 
De la misma manera se revisó que las balotas correspondieran al número de viviendas ofertadas y se sacaron durante el sorteo dichas balotas para asignar las nomenclaturas</t>
  </si>
  <si>
    <t>1- Memorando de solicitud de información 2020IE6460 del 02 de julio de 2020 dirigido a la Dirección de Corporativa y CID.
2- Memorando 2020IE6461 de 02 de julio de 2020 dirigido a la Oficina Asesora de planeación.
3- Se recibió información de la DGC y CID correspondiente al numeral 2 del 2020IE6460 (Julio 14 de 2020).
4- Se recibió información de la DGC y CID remitida con memorando 2020IE6697 del 14 de julio de 2020.
5- Se recibió información de la Oficina Asesora de Planeación remitida con memorando 2020IE6677 del 13 de julio de 2020.
6- Correo de remisión Informe de PQRSD I semestre vigencia 2020.pdf 30092020.pdf</t>
  </si>
  <si>
    <t>1- Memorando 2020IE6072 del 05 de junio de 2020, dirigido a la Subdirección Administrativa.
2- \\10.216.160.201\control interno\2020\19.04 INF.  DE GESTIÓN\SEG. COMITÈ INV.DE BIENES MUEBLES.
3- Correo electrónico del 01 de julio de 2020, remitido por la Subdirección Administrativa de asunto: Alcance términos respuestas solicitudes de Control Interno.
4- Información recibida por correo electrónico el 31 de julio de 2020, remitida por la Subdirección Administrativa con memorando 2020IE6974 del 30 de julio de 2020.
5- Informe de Seguimiento al Comité Técnico de Inventarios de Bienes Muebles de la Caja de la Vivienda Popular – vigencia 2019 remitido a la Subdirección Administrativa con memorando 2020IE7764 del 14-09-2020.
Publicado en la página oficial de la Entidad.</t>
  </si>
  <si>
    <t>1- Se realizó solicitud de información para el informe de Seguimiento al Comité Técnico de Inventarios de Bienes Muebles de la CVP – vigencia 2019.
2- De acuerdo con la ampliación de términos otorgada por Control Interno, la Subdirección Administrativa manifestó, a través de correo electrónico del 01 de julio de 2020 que entregará la información el 31 de julio de 2020.
3- Se recibió la información por parte de la Subdirección Administrativa el 31 de julio de 2020.
4- Se elabora informe el cual se encuentra revisado, aprobado y publicado en la página web.</t>
  </si>
  <si>
    <t>1- Se realizó la solicitud de información para el informe de Seguimiento y Evaluación a la Atención de Peticiones, Quejas, Reclamos, Sugerencias, Denuncias por Presuntos Actos de Corrupción y Felicitaciones recibidas durante el primer semestre de la vigencia 2020.
2- Se recibió información por parte de la Dirección de Gestión Corporativa y CID y de la Oficina Asesora de PLaneación de acuerdo a lo solicitado.
La entrega del informe fue reprogramada para el 04 de septiembre de 2020.
3- Se realizó el “Informe de seguimiento y evaluación a la atención de Peticiones, Quejas, Reclamos, Sugerencias, Denuncias por Presuntos Actos de Corrupción y Felicitaciones recibidas durante el primer semestre de la vigencia 2020 – Caja de la Vivienda Popular, el cual se encuentra en revisión por la Ing.</t>
  </si>
  <si>
    <t>Correo electrónico de remisión de solicitud de  información, mediante memorando 2020IE7393 del 27 de agosto de 2020.
Información remitida por la Subdirección Financiera por correo electrónico del 07-09-2020 memorando 2020IE7607.</t>
  </si>
  <si>
    <t>Durante el mes de julio no se realizaron gestiones al respecto debido a la priorización de la  Evaluación del Sistema de Control Interno primer semestre vigencia 2020.
Se realizó solicitud de información a la Subdirección Financiera, el 27 de agosto de 2020 con memorando 2020IE7393.
Se recibió la información solicitada para el seguimiento al marco normativo contable con corte a junio de 2020, memorando 2020IE7607 del 07-09-2020.</t>
  </si>
  <si>
    <t>Agenda de Google del 24-04-2020. 
Agenda de Google del 27-05-2020.
Agenda de Google del 28-05-2020.  
Agenda de Google del 26-06-2020. 
Agenda de Google del 30-06-2020. 
Agenda de Google del 08-07-2020. 
Agenda de Google del 17-07-2020
Agenda de Google del 30-07-2020. 
Agenda de Google del 30-07-2020.
Agenda de Google del 28-08-2020.
Agenda de Google del 11-09-2020.
Agenda de Google del 24-09-2020.</t>
  </si>
  <si>
    <t>Asistencia a la sesión extraordinaria de Comité Técnico de Inventarios de Bienes Inmuebles del 24Abr2020
Asistencia al Comité Técnico de Sostenibilidad Contable del 27 de mayo de 2020, previamente se revisaron los documentos remitidos: concepto jurídico 2020IE5561, ficha de depuración contable del 20 de mayo de 2020, tres fichas técnicas de depuración de cartera, acta de reunión No 7 del 20 de diciembre de 2019.
Asistencia al Comité de Seguimiento Financiero del 28 de mayo de 2020, previamente se revisaron los documentos remitidos: acta de reunión No 2 del 17 de marzo de 2020, Estado de Tesorería al 30 de abril de 2020, Estado de Tesorería al 31 de marzo de 2020, Tasas de interés Feb. VS Abril 2020.
Participación en el Comité Técnico de Inventarios de Bienes Inmuebles realizado el 26 de junio de 2020 en el cual se dio a conocer el seguimiento al plan de mejoramiento interno. 
Asistencia al Comité de Seguimiento Financiero del 30 de junio de 2020. 
Asistencia a la sesión del 08 de julio del Comité Técnico de Sostenibilidad Contable 
Participación en la sesión del 17 de julio de 2020 de Comité Financiero de la CVP 
Asistencia a la tercera sesión ordinaria del Comité Institucional de Coordinación de Control Interno del 30 de julio de 2020.
Asistencia a la sesión del Comité Técnico de Sostenibilidad Contable del 30 de julio de 2020.
Asistencia a la apertura del Comité Financiero del 28 de agosto de 2020.
Asistencia virtual al Comité de seguimiento financiero realizado el 11-09.-2020
Asistencia al Comité Técnico de Inventarios de Bienes Inmuebles de la CVP.</t>
  </si>
  <si>
    <t xml:space="preserve">SDQS 367312020 fecha de respuesta 13Mar2020
SDQS 457182020 fecha de respuesta 19Mar.
-Memo 2020EE3328 y Memo 2020EE3330 de traslado al IDIGER y a la EEAB por competencia de la respuesta a la petición SDQS 512362020, igualmente solicitó información a TIC, Planeación, Corporativa y Administrativa.
Se proyectaron las siguientes respuestas en el mes de abril:
2020EE3172 de 
*Oficio 2020EE3782 del 01 de abril de 2020
*Oficio 2020EE3808 de fecha 03 de abril de 2020
*Oficio 2020EE3807 de fecha 03 de abril de 2020
Se proyectaron las siguientes respuestas en el mes de mayo:
Atención al oficio Oficio N° 3040001-S-2020-102913 de 20 de mayo de 2020 a través del cordis N° 2020EE4503 de fecha 27 de mayo de 2020. dicho documento reposa en la siguiente ruta:  \\10.216.160.201\control interno\2020\00. APOYO\10. DP\21. 3040001-2020-0769 Traslado Acueducto   
Memorando radicado Cordis N° 2020IE7552 del 03 de septiembre de 2020
Oficio de radicado Cordis N° 2020EE7459 del 03 de septiembre de 2020
Memorando radicado Cordis N° 2020IE7626 del 08 de septiembre de 2020
Proyección memorando de respuesta a la solicito de la Dirección de Gestión Corporativa y CID, remitido a la Asesora de Control Interno al correo itorresc@cajaviviendapopular.gov.co 
Memorando radicado Cordis N° 2020IE7875 del 17 de septiembre de 2020       </t>
  </si>
  <si>
    <t>Durante el mes de marzo se han atendido las siguientes peticiones: 
-SDQS 367312020 fecha de respuesta 13Mar2020
- SDQS 457182020 fecha de respuesta 19Mar.
-Actualmente se esta elaborando la respuesta a la petición SDQS 512362020, ya que se solicitó información a TIC, Planeación, Corporativa y Administrativa.
De igual manera se le traslado al IDIGER y a la EEAB por competencia (2020EE3328 y 2020EE3330)
Durante el mes de abril se han atendido las siguientes peticiones: 
Como respuesta al derecho de petición radicado en el Sistema Distrital de Quejas y Soluciones SDQS con el N° 512362020 de fecha 17 de marzo de 2020, se proyectaron las siguientes respuestas:
2020EE3172 de 
*Oficio 2020EE3782 del 01 de abril de 2020
*Oficio 2020EE3808 de fecha 03 de abril de 2020
*Oficio 2020EE3807 de fecha 03 de abril de 2020
Durante el mes de Mayo se han atendido las siguientes peticiones:
cordis N° 2020EE4503 de fecha 27 de mayo de 2020. 
Durante el mes de junio no se atendieron peticiones externas
Durante el mes de julio no se atendieron peticiones externas
Durante el mes de Agosto se atendieron las siguientes peticiones: 
Mediante correo electronico se recibio la peticion presentada por el señor LUIS FELIPE HERRERA GUZMÁN contratista del CTO 582 de 2018, a traves de cual solicita se realice la correspondiente liquidacion del contrato. En tal virtud se solicito a la Direccion de Mejoramiento de Barrios  el expediente N° 582 de 2018, a fin de verificar las situaciones actuales del contrato que se indica y de esta manera poder dar una respuesta de fondo al peticionario.
Se atendio el 26 de agosto de 2020 la solicitud de informacion presentada por el Concejal Martín Rivera Álzate dando recibido al funcionario del mismo en indicandole respetuosamente los canales de atencion de la CVP para la atencion de peticiones era el correo:; solucionescvp@cajaviviendapopular.gov.co
Durante el periodo objeto de seguimiento (septiembre) se atendieron los siguientes requerimietos:
Proyección del memorando de radicado Cordis N° 2020IE7552, mediante el cual se solicitó información a la Dirección de Mejoramiento de Barrios a fin dar respuesta de fondo al derecho de petición presentado por el ejecutor del contrato 582 de 2018 y de esta manera poder dar respuesta de fondo a la petición del ciudadano. 03 de septiembre de 2020
Proyección del oficio de radicado Cordis N° 2020EE7459, mediante el cual se le da una respuesta preliminar a la apoderada del ejecutor del contrato N° 582 de 2018. 03 de septiembre de 2020
Atención de la solicitud presentada desde la Oficina de Control Interno disciplinario mediante memorando Cordis N° 2020IE7587 del 04 de septiembre de 2020, a través del memorando de Control Interno con radicado Cordis N° 2020IE7626 del 08 de septiembre de 2020.
Respuesta Radicado 2020IE7600 del 07 de septiembre de 2020. Asunto: Solicitud de información con fines disciplinarios - Auto 089 de 2020 Expediente 070 – 2020.
Proyección del memorando N° 2020IE7875 del 17 de septiembre de 2020, comunicando a la Dirección de Gestión Corporativa y CID la apertura de la Auditoría Especial a los procesos de contratación adelantados con ocasión de la declaración de emergencia económica en el marco de la atención de la pandemia COVID-19. 17 de septiembre de 2020.</t>
  </si>
  <si>
    <t>En la carpeta de Control Interno, en la siguiente ruta: \\10.216.160.201\control interno\2020\00. APOYO\03. Contratación\Actas de cierre\Contratos , se encuentran todas las carpetas contractuales expedidas para el cumplimiento del PAA, dentro del mismo archivo se encuentra una matriz para el segumiento y control de la etapa postcontractual de cada una.</t>
  </si>
  <si>
    <t>Durante el periodo de esta actividad se revisaron 30 expedientes, que corresponden al mismo numero de contratos, en los que el (la) Asesor (a) de Control Interno funge o fungió como supervisor(a), verificando que cada uno contuviese todos los documentos contractuales correspondientes, asi como que en la etapa postcontractual se encontra cumplida la vigencia las pertinentes garantias.
Durante el mes de septiembre  se proyectaron 19 actas de cierre de expediente contractual, una vez verificados que cada uno contuviese todos los documentos contractuales correspondientes, así como que en la etapa postcontractual se encontrara cumplida la vigencia las pertinentes garantías</t>
  </si>
  <si>
    <t>Durante el periodo objeto del presente seguimiento (agosto), me encuentro adelantando la verificacion de la vigencia y pertinencia de las normas y lineamientos contendidos en el normograma del proceso de evaluación de la gestión, para de esta manera dar cumplimiento al nuevo lineamiento previsto por parte de la Oficina Asesora de Planeación mediante el memorando de radicado Cordis N° 2020IE6888 del 27 de julio de 2020. 
Atendiendo las instrucciones de la Oficina Asesora de Planeacion durante el mes de septiembre se depuro el normograma del proceso de evaluacion de la gestion, manteniendo unicamente las normas y lineamientos mediante los cuales la Asesora de Control Interno estructura su Plan Anual de Auditorias.</t>
  </si>
  <si>
    <t>Durante el periodo objeto de seguimiento (Enero) se asistió al Comité de Conciliación de la Caja de la Vivienda Popular donde se expusieron los siguientes casos:
1. Audiencia de conciliación judicial Consorcio CVP G2
2. Audiencia Pacto de Cumplimiento Torres de San Rafael 
De manera virtual se hizo presencia en el Comité de Conciliación de Fecha 30 de enero de 2020, donde el Secretario Técnico del mismo comité presentó el informe de gestión de las actividades adelantadas entre el 1° de julio de 2019 al 31 de diciembre de 2019.
Durante el periodo objeto de seguimiento (Marzo) se asistió el día 10 de marzo al Comité de Conciliación de la Caja de la Vivienda Popular donde se expusieron los siguientes casos:
1.   Audiencia conciliación Caso Luz Marina Ramírez
2.   Audiencia conciliación Caso Gian Polzar
3.     Estudio Acción de Repetición Caso Consorcio interventorías.
 4.     Caso Parque Metropolitano
El día 04 de marzo se asistió al comité de contratación donde se presento la evolución del proceso de contratación de menor cuantía para la realización de auditoría de calidad.
Durante el periodo objeto de seguimiento (abril) se asistió al Comité de Conciliación de la Caja de la Vivienda Popular donde se expusieron los siguientes casos:
Presencia el día 07 de abril de 2020 en calidad de apoyo jurídico de la Asesora de Control Interno, en la sesión del comité de Conciliación donde presentó el siguiente caso: 
1. Estudio Acción de Repetición Caso Carlos Alberto Castañeda
Presencia el día 24 de abril de 2020 en calidad de apoyo jurídico de la Asesora de Control Interno, en la sesión virtual del comité de Conciliación donde presentó el siguiente caso
1- caso de la señora María Irene Alfaro.
2. caso, Geoconstrucciones, en el que se solicita la nulidad de las Resoluciones 711 de 2017, 739 de 2017 y 152 de 2018 expedidas por la Secretaria Distrital del Hábitat.
Durante el periodo objeto de seguimiento (mayo) se asistió al Comité de Conciliación de la Caja de la Vivienda Popular donde se expusieron los siguientes casos: 
Asistir como apoyo de la Asesora de control Interno al Comité de Conciliación realizado el día 19 de mayo de 2020 a través de sesión virtual, donde se presentó un documento que adicionaría las Políticas de Prevención del Daño Antijurídico de la CVP, donde desde la Asesoría de Control Interno se presentaron aportes para la mejora de la citada política.
Asistir como apoyo de la Asesora de control Interno al Comité de Conciliación realizado el día 28 de mayo de 2020 a través de Google meet virtual, donde se delibero respecto de la audiencia inicial convocada por el Juzgado 65 - Administrativo Sección Tercera, en el marco del proceso 2018-00001.
En el mes de junio, para esta actividad se realizaron las siguientes acciones:
Asistir como apoyo de la Asesora de control Interno al Comité de Conciliación realizado el día 23 de junio de 2020 a través de sesión virtual, donde se presentó el informe de gestión durante el periodo comprendido entre enero – junio de 2020, dando cumplimiento a lo previsto en el numeral 3 del artículo 2.2.4.3.1.2.6. del Decreto 1069 de 2015 y el numeral 5 del artículo 26 del Reglamento Interno del Comité.
Asistir como apoyo de la Asesora de control Interno al Comité de Conciliación realizado el día 30 de junio de 2020 a través de Google meet virtual, donde se presentó por parte de la Dirección Jurídica los avances del tema de Parque Metropolitano.
Verificación y análisis del contenido del acta N° 264 de la sesión del Comité de Conciliación celebrado el 21 de julio de 2020. Y remisión para la firma de la Asesora de Control Interno. 27 y 28 de julio de 2020.
Apoyo a la Asesora de control Interno presentando un análisis referente informe presentado por parte de la apoderada del proceso 2019-00146, al Comité de Conciliación realizado el día 31 de julio de 2020 mediante la modalidad virtual.
Durante el periodo objeto del presente  seguimiento (agosto) se asistió en calidad de apoyo de la Asesora de Control Interno a la sesion del Comité de Conciliación de la Caja de la Vivienda Popular, celebrada el pasado 21  de agosto de 2020, de manera virtual donde se pusieron a consideración de los miembros e invitados del comite, los lineamientos decisioros a incluir en la Politica de Daño Antijuridico de la CVP.
De igual manera con ocasion de la invitación para la participacion en el comite de conciliación del 31 de agosto de 2020, se esta analizando la informacion del caso Atahualpa puesta a consideracion de los miembros e invitados del comite.
Para el Comite de Institucional de Coordinacion de Control Interno, el dia 19 de agosto de 2020 se reviso, modifico y remitio al director juridico la propuesta de modificacion de la Resolucion de Reglamento del mismo comite.
Durante el Periodo objeto del presente seguimiento ( septiembre) Asistencia en calidad de apoyo de la Asesora de Control Interno en la Sesión virtual Extraordinaria del Comité de Conciliación donde se presentó el Auto del 07 de septiembre de 2020 proferido por el Tribunal Administrativo de Cundinamarca en el marco del proceso 2019, remitiéndole a la Asesora de Control Interno el concepto jurídico sobre el particular, vía correo electrónico. 11 de septiembre de 2020  
Asistencia en calidad de apoyo de la Asesora de Control Interno en la Sesión virtual del Comité de Conciliación donde se comunicó el memorando Cordis N°2020IE8099 del 25 de septiembre de 2020 por medio del cual se socializa el Decreto Distrital 189 del 21 de agosto de 2020 que dicta lineamientos generales sobre transparencia, integridad y medidas anticorrupción en las entidades y organismos del orden distrital y se dictan otras disposiciones, remitiéndole a la Asesora de Control Interno el concepto jurídico sobre el particular, vía correo electrónico. 29 de septiembre de 2020.
Asistir en calidad de apoyo de la Asesoría de Control Interno al Comité Institucional de Coordinación de Control Interno - el 18 de septiembre de 2020.
Asistir por solicitud de la Asesora de Control Interno al Comité Técnico de Inventario de Bienes muebles e inmuebles . 24 de septiembre de 2020.</t>
  </si>
  <si>
    <t>Durante el periodo objeto del presente seguimiento (agosto), remití para verificación de la Asesora de Control Interno como Auditoria Lider, el memorando de solicitud de información, dirigido a la Direccion de Gestion Corporativa y CID, asi como el correspondiente plan de Auditoria, y la pertienente carta de representacion, y de esta manera una vez se cuente con el visto bueno de la Asesora de Control Interno, se remitirán los documentos referidos a la Directora de Gestion Corporativa para si conocimiento.
Durante el periodo objeto de seguimiento ( septiembre) se realizaron las siguientes actividades:
Se realizó la planeación para la ejecución de la Auditoría Especial a los procesos de contratación adelantados con ocasión de la declaración de emergencia económica en el marco de la atención de la pandemia COVID-19, remitiendo a la Asesora de Control Interno, los proyecto de Plan de Auditoría, Carta de Representación y Memorando de Comunicación de Apertura de Auditoría. 2 de septiembre de 2020.
Asistir en calidad de auditora a la reunión de apertura Auditoría Especial a los procesos de contratación adelantados con ocasión de la declaración de emergencia económica en el marco de la atención de la pandemia COVID-19. 18 de septiembre de 2020.
Solicitud a través de la Profesional Graciela Zabala, de la muestra de 61 expedientes contractuales a la Dirección de Gestión Corporativa, expedientes que serán el insumo principal de la evaluación de control Interno mediante la Auditoría a adelantar. 30 de septiembre de 2020.</t>
  </si>
  <si>
    <r>
      <t xml:space="preserve">La información se encuentra en la ruta: \\10.216.160.201\control interno\2020\28.05 PM\INTERNO\CAPACITACIÓN
Registro de reunión del día 15/01/20 capacitación análisis causal formulación de planes de mejoramiento
Registro de capacitación Titulación del 20Ene2020
Registro de capacitación Financiera del 17Ene2020
Diseño de dos (2) presentaciones en PowerPoint para socializar a enlaces
</t>
    </r>
    <r>
      <rPr>
        <b/>
        <sz val="9"/>
        <color theme="1"/>
        <rFont val="Arial"/>
        <family val="2"/>
      </rPr>
      <t>Seguimiento 31Ago2020:</t>
    </r>
    <r>
      <rPr>
        <sz val="9"/>
        <color theme="1"/>
        <rFont val="Arial"/>
        <family val="2"/>
      </rPr>
      <t xml:space="preserve">
Socialización del "208-CI-Pr-05 Procedimiento gestión de la mejora"  formatos e instructivos a los 16 procesos de la entidad - Registro de socialización virtual por meet realizada los días  10, 11 y 13 de agosto- Presentación de la actividad.
</t>
    </r>
    <r>
      <rPr>
        <b/>
        <sz val="9"/>
        <color theme="1"/>
        <rFont val="Arial"/>
        <family val="2"/>
      </rPr>
      <t>Seguimiento 30Sep2020:</t>
    </r>
    <r>
      <rPr>
        <sz val="9"/>
        <color theme="1"/>
        <rFont val="Arial"/>
        <family val="2"/>
      </rPr>
      <t xml:space="preserve">
Se realizó el Taller de análisis causal, con los enlaces de todos los procesos, en las fechas del 14 al 18 de septiembre 2020.
</t>
    </r>
  </si>
  <si>
    <r>
      <t xml:space="preserve">Se diseñó la capacitación para el fortalecimiento del análisis causal para la formulación de planes de mejoramiento, se ha implementado en tres (3) de 16 procesos.
Se realizaron las siguientes capacitaciones:
*Capacitación análisis causal, formulación plan de mejoramiento el día 15Ene2020 con el proceso de Reasentamientos y control interno 
*Capacitación Titulación del 20ene2020
*Capacitación Financiera del 17Ene2020
Pendiente realizar capacitación virtual
</t>
    </r>
    <r>
      <rPr>
        <b/>
        <sz val="9"/>
        <color theme="1"/>
        <rFont val="Arial"/>
        <family val="2"/>
      </rPr>
      <t>Seguimiento 31Ago2020:</t>
    </r>
    <r>
      <rPr>
        <sz val="9"/>
        <color theme="1"/>
        <rFont val="Arial"/>
        <family val="2"/>
      </rPr>
      <t xml:space="preserve">
Se realizó la capacitación de manera virtual por meet en la cual se socializó el "208-CI-Pr-05 Procedimiento gestión de la mejora", formatos e instructivos a los enlaces de los 16 procesos de la entidad.
</t>
    </r>
    <r>
      <rPr>
        <b/>
        <sz val="9"/>
        <color theme="1"/>
        <rFont val="Arial"/>
        <family val="2"/>
      </rPr>
      <t>Seguimiento 30Sep2020:</t>
    </r>
    <r>
      <rPr>
        <sz val="9"/>
        <color theme="1"/>
        <rFont val="Arial"/>
        <family val="2"/>
      </rPr>
      <t xml:space="preserve">
Se realizó Taller de análisis causal, con los enlaces de todos los procesos, en las fechas del 14 al 18 de septiembre 2020. </t>
    </r>
  </si>
  <si>
    <r>
      <rPr>
        <b/>
        <sz val="9"/>
        <color theme="1"/>
        <rFont val="Arial"/>
        <family val="2"/>
      </rPr>
      <t>Seguimiento 30Sep2020:</t>
    </r>
    <r>
      <rPr>
        <sz val="9"/>
        <color theme="1"/>
        <rFont val="Arial"/>
        <family val="2"/>
      </rPr>
      <t xml:space="preserve">
Plan de autoría del proceso de Gestión del Talento Humano frente al tema del Protocolo de Bioseguridad. 
Cartas de representación de Administrativa y Corporativa y CID 
Solicitud de información por correo electrónico.
2020IE8088 - Comunicación apertura auditoría especial Talento Humano.
Reunión de apertura de la auditoría del proceso de Gestión del Talento Humano frente al tema del Protocolo de Bioseguridad.
Recepción de información por parte del proceso de Gestión del Talento Humano la cual debe comenzar a ser objeto de análisis. </t>
    </r>
  </si>
  <si>
    <r>
      <rPr>
        <b/>
        <sz val="9"/>
        <color theme="1"/>
        <rFont val="Arial"/>
        <family val="2"/>
      </rPr>
      <t>Seguimiento 30Sep2020:</t>
    </r>
    <r>
      <rPr>
        <sz val="9"/>
        <color theme="1"/>
        <rFont val="Arial"/>
        <family val="2"/>
      </rPr>
      <t xml:space="preserve">
Se cuenta con memorando 2020IE8088 del 24 de septiembre 2020, en el cual se realiza la Comunicación de apertura para la auditoría especial Talento Humano y solicitud de información. 
Se cuenta con cartas de representación de Administrativa y Corporativa y CID .
Se cuenta con 2020IE8151 como Respuesta al requerimiento 2020IE8088 Auditoria especial Talento, información para revisar.</t>
    </r>
  </si>
  <si>
    <t xml:space="preserve">Se presentaron dos requerimientos el 25/06/2020, que ha 30 de junio no se respondió, se espera responder en el mes de julio, dado que se tiene  actividades previstas y se cuentan con 10 días para dar respuesta.
Julio: No se han recepcionando peticiones, por parte de la Contraloría, Subdirección Administrativa y Oficina TIC´S.
Agosto: No se han recepcionando peticiones, por parte de la Contraloría, Subdirección Administrativa y Oficina TIC´S.
Septiembre: No se han recepcionando peticiones, por parte de la Contraloría, Subdirección Administrativa y Oficina TIC´S. </t>
  </si>
  <si>
    <t>A 30 de junio no se dan respuestas, dado a otras actividades y se cuenta con 10 días para su respuesta, se espera dar respuesta en el mes de julio.
Julio: No se han recepcionando peticiones, por parte de la Contraloría, Subdirección Administrativa y Oficina TIC´S.
Agosto: No se han recepcionando peticiones, por parte de la Contraloría, Subdirección Administrativa y Oficina TIC´S.
Septiembre: No se han recepcionando peticiones, por parte de la Contraloría, Subdirección Administrativa y Oficina TIC´S.</t>
  </si>
  <si>
    <t>La información se encuentra en la ruta: \\10.216.160.201\control interno\2020\00. APOYO\10. DP
Se presentaron dos requerimientos el 25/06/2020, que ha 30 de junio no se respondió, se espera responder en el mes de julio, dado que se tiene  actividades previstas y se cuentan con 10 días para dar respuesta.
Julio: No se han recepcionado peticiones, por parte de la Dirección de Gestión Corporativa y CID.
Agosto: No se han recepcionado peticiones, por parte de la Dirección de Gestión Corporativa y CID.
Septiembre: No se han recepcionado peticiones, por parte de la Dirección de Gestión Corporativa y CID.</t>
  </si>
  <si>
    <t>Se proyectaron, respuestas de dos solicitudes de la Dirección de Gestión Corporativa y Control Interno Disciplinario bajo los radicados 2020IE442 y 2020IE723.
A 30 de junio no se dan respuestas, dado a otras actividades y se cuenta con 10 días para su respuesta, se espera dar respuesta en el mes de julio.
Julio: No se han recepcionado peticiones, por parte de la Dirección de Gestión Corporativa y CID.
Agosto: No se han recepcionado peticiones, por parte de la Dirección de Gestión Corporativa y CID.
Septiembre: No se han recepcionado peticiones, por parte de la Dirección de Gestión Corporativa y CID.</t>
  </si>
  <si>
    <t>Agosto: se encuentra en curso, se solicito información tipo cuestionario, por el tema de aislamiento, bajo radicado 2020IE7072
Septiembre: para la fecha 4 de septiembre se envío al correo institucional de a Asesora de Control Interno, para su revisión y ajustes el informe final, el mismo fue revisado de manera conjunta con la Asesora el 15 de septiembre en el cual se finalizó y se entregó informe final a la Subdirección Administrativa bajo radicado 2020IE7825, el mismo quedó publicado en página web el 18 de septiembre de 2020.  Evdencias en: \\10.216.160.201\control interno\2020\19.03 INF. AUDITORIAS C. I\19.03 INTERNAS\03. Caja Menor.</t>
  </si>
  <si>
    <t>Se entregó informe final y se encuentra publicado en la página web de la entidad, debidamente firmado.</t>
  </si>
  <si>
    <t>Se asistió al Comité Distrital de Auditoría el 24Ene2020
Se asistió al Comité Financiero el 21Feb2020
Se asistió a Comité Financiero el 17Mar2020
Participación al Comité Técnico de Bienes Inmuebles 27Marzo2020, de manera virtual.
Participación al Comité Técnico de Bienes Inmuebles 24Abril2020, de manera virtual.
Junio: Para este mes no se fue invitada a este tipo de actividad.
Julio: Se asistió al Comité Financiero el 17Jul2020.
Se asistió al Comité institucional de coordinación de control interno el 30Jul2020.
Agosto: Se asistió al Comité Financiero el 28Agt2020.
Septiembre: Se asistió al Comité Financiero 11Sep2020, Comité Tecnico de Bienes Inmuebles 24Sep2020, Comité Institucional de Control Interno  cuarta sección ordinaria 18Sep2020.</t>
  </si>
  <si>
    <t>Se entregó informe final y se alimentó matriz con seguimiento.</t>
  </si>
  <si>
    <t xml:space="preserve">La información se encuentra en la ruta: \10.216.160.201\control interno\2020\19.04 INF.  DE GESTIÓN\PAAC\Estrategia Racionalizacion de Tramites                           Se cuenta con las siguientes evidencias: 
1. Guia_metodologica_racionalizacion_tramites_ajuste.pdf/b00c472f-8872-4553-bfce-6c8f97403054 
2. Cartilla%20Tips%20implementación%20del%20Dec-2106%20-%202019_vf%20(1).pdf
3. Pantallazos reunión cargue de información en el SUIR Dirección de Reasentamientos 
</t>
  </si>
  <si>
    <t>Se ha solicitado a la Oficina Asesora de Planeación se invite a la ACI a las mesas de trabajo con el fin de hacer el acompañamiento y seguimiento correspondiente a la racionalización de tramites y OPAs en el SUIT. Se participo en la reunión de del cargue de información de la Dirección de Reasentamientos en día 30/09/2020</t>
  </si>
  <si>
    <t>Actualmente se encuentra la planeación del plan de auditoria de trabajo en casa.</t>
  </si>
  <si>
    <t>Actualmente se encuentra en la elaboración del informe para ser presentado a la ACI.</t>
  </si>
  <si>
    <t>Las evidencias se encuentran en la carpeta compartida de Control Interno en la ruta: \\10.216.160.201\control interno\2020\19.04 INF.  DE GESTIÓN\PAAC\II_Seg
Memorando 2020IE7387 - Solicitud del 2do seguimiento al mapa de riesgos y PAAC 2020, dirigido a todos los procesos, con plazo de entrega hasta el 03Sep2020.
Memorando 2020IE7770  - Entrega Informe Segundo Seguimiento Mapa de Riesgos por Proceso y de Corrupción 2020 Caja de La Vivienda Popular con corte al periodo del 01 de enero 2020 al 31 de agosto 2020. 
Presentación de los resultados del informe en la cuarta sesión ordinaria del Comité Institucional de Coordinación de Control Interno - el 18 de septiembre de 2020.
Memorando 2020IE8033 - Cronograma para realizar el segundo seguimiento al Mapa de Riesgos y Plan Anticorrupción y de Atención al Ciudadano - PAAC vigencia 2020 con todos los procesos.
Agendas en Google Calendar 
Actas de reunión preestablecidas</t>
  </si>
  <si>
    <t>Mediante memorando 2020IE7387 del día 26Ago2020, se realiza la solicitud del 2do seguimiento al mapa de riesgos y PAAC 2020, dirigido a todos los procesos, con plazo de entrega hasta el 03Sep2020.
Los diferentes procesos hacen la entrega de la información de acuerdo a dicha solicitud, mediante correo electrónico.
La profesional Jhoana Marcela Rodriguez (Ing. Industrial de Control Interno) realiza el segundo seguimiento al mapa de riesgos, donde se elabora el respectivo informe, el cual es entregado a los procesos mediante memorando 2020IE7770 del día 14Sep2020 y en el Comité Institucional de Coordinación de Control Interno en sesión llevada a cabo el 18Sep2020, en la cual se presentaron los resultados del segundo seguimiento a las acciones de tratamiento del riesgo (actividades de control) del mapa de riesgos con corte al 31Ago2020, los cuales no fueron satisfactorios para algunos
procesos, por ende, se hace necesario realizar de nuevo el seguimiento, verificando las evidencias del avance
de las acciones en conjunto con los enlaces designados por cada proceso y los auditores de control interno.
Teniendo en cuenta lo anterior, se realiza memorando 2020IE8033 del día 22Sep2020 con el Cronograma para realizar el segundo seguimiento al Mapa de Riesgos y Plan Anticorrupción y de Atención al Ciudadano - PAAC vigencia 2020 con todos los procesos. Cronograma que se desarrolla del 28Sep2020 al 07Oct2020.
Se programan agendas en Google Calendar de acuerdo con el cronograma en mención.
Se alistan las actas para las diferentes reuniones con los enlaces de los procesos.
Se realiza la consolidación del seguimiento del PAAC entregado por los 16 procesos, así como la revisión de las evidencias entregadas.
Se realizan dos (2) reuniones virtuales para terminar el segundo seguimiento del PAAC 2020 con los procesos de Gestión Estratégica y Prevención del Daño Antijurídico.</t>
  </si>
  <si>
    <t>Se realizaron oficios 2020IE7538 del 02Sep2020 y 2020IE7579 del 04Sep2020 de cronograma para reuniones en las cuales se revisan evidencias y se realizan registros de reunión con los participantes, se alimento matriz de seguimiento y se elaboró informe final del estado de las acciones al Plan de Mejoramiento Contraloría el cual fue entregado a tráves de correo institucional el 25Sep2020 a cada uno de los directivos bajo radicado 2020IE8086 del 24 de septiembre de 2020. Evidencias en: \\10.216.160.201\control interno\2020\28.05 PM\EXTERNO\CONTRALORIA\04. II SEG 2020.</t>
  </si>
  <si>
    <t>Del total de actividades del PAA al 30Sep2020 (147), deberían estar cumplidas 100</t>
  </si>
  <si>
    <t>Están finalizadas 93 de las 100 actividades; están vencidas 7</t>
  </si>
  <si>
    <t>Las 100 acciones cuando estén cumplidas, deberán sumar el 60,23% del total del plan = 100% (en valor absoluto)</t>
  </si>
  <si>
    <t>Las 93 actividades cumplidas suman = 53,13%</t>
  </si>
  <si>
    <t>Existen otras 27 actividades que se iniciaron entre enero y el 30Sep2020, pero su fecha de finalización es posterior al 30Sep2020, siendo que de estas 27, no se ha finalizado ninguna</t>
  </si>
  <si>
    <t>El avance que deberían llevar esas 27 actividades que están en ejecución, corresponde al tiempo transcurrido desde la fecha de inicio de cada una, hasta el 30Sep2020, posteriormente ese tiempo se divide entre el tiempo total de cada actividad. Después, ese porcentaje se multiplicó por el valor de la actividad ponderada. Este valor correspondió al 18,87% del total del PAA (Es el total de lo que debería llevar a la fecha - columna AJ)</t>
  </si>
  <si>
    <t>El avance de estas 27 actividades al 30Sep2020 fue del 15,26% (Aporte al avance - total de la columna AD)</t>
  </si>
  <si>
    <r>
      <t>Así las cosas, el avance total del PAA al 30Sep2020 debería ser del</t>
    </r>
    <r>
      <rPr>
        <sz val="11"/>
        <color rgb="FF00B050"/>
        <rFont val="Arial"/>
        <family val="2"/>
      </rPr>
      <t xml:space="preserve"> 60,23% </t>
    </r>
    <r>
      <rPr>
        <sz val="11"/>
        <color theme="1"/>
        <rFont val="Arial"/>
        <family val="2"/>
      </rPr>
      <t>+</t>
    </r>
    <r>
      <rPr>
        <sz val="11"/>
        <color rgb="FF0070C0"/>
        <rFont val="Arial"/>
        <family val="2"/>
      </rPr>
      <t xml:space="preserve"> 18,87%</t>
    </r>
    <r>
      <rPr>
        <sz val="11"/>
        <color theme="1"/>
        <rFont val="Arial"/>
        <family val="2"/>
      </rPr>
      <t xml:space="preserve"> = 79</t>
    </r>
    <r>
      <rPr>
        <sz val="11"/>
        <rFont val="Arial"/>
        <family val="2"/>
      </rPr>
      <t>,10%</t>
    </r>
  </si>
  <si>
    <t xml:space="preserve">Tabla para el PAG - Sumatoria del avance de las actividades que deberian estar cumplidas en cada trimestre (Avance Planificado)
Actualizar tabla dinamica - Actualizada 01Oct2020 </t>
  </si>
  <si>
    <t>Avance absoluto PAA</t>
  </si>
  <si>
    <t>Valor a reportar en Seg PI 7696</t>
  </si>
  <si>
    <r>
      <t xml:space="preserve">Las 7 actividades vencidas tienen un avance del 5,99%, siendo que debería ser del </t>
    </r>
    <r>
      <rPr>
        <sz val="11"/>
        <rFont val="Arial"/>
        <family val="2"/>
      </rPr>
      <t>7,10%</t>
    </r>
  </si>
  <si>
    <r>
      <t xml:space="preserve">El avance total de las 100 actividades es de </t>
    </r>
    <r>
      <rPr>
        <sz val="11"/>
        <color theme="9"/>
        <rFont val="Arial"/>
        <family val="2"/>
      </rPr>
      <t>53,13%</t>
    </r>
    <r>
      <rPr>
        <sz val="11"/>
        <color theme="1"/>
        <rFont val="Arial"/>
        <family val="2"/>
      </rPr>
      <t xml:space="preserve"> +</t>
    </r>
    <r>
      <rPr>
        <sz val="11"/>
        <color theme="6" tint="-0.249977111117893"/>
        <rFont val="Arial"/>
        <family val="2"/>
      </rPr>
      <t xml:space="preserve"> 5,99%</t>
    </r>
    <r>
      <rPr>
        <sz val="11"/>
        <color theme="1"/>
        <rFont val="Arial"/>
        <family val="2"/>
      </rPr>
      <t xml:space="preserve"> = 59,12% </t>
    </r>
  </si>
  <si>
    <r>
      <t>El avance Real total del PAA al 30Sep2020 es del</t>
    </r>
    <r>
      <rPr>
        <sz val="11"/>
        <color theme="9"/>
        <rFont val="Arial"/>
        <family val="2"/>
      </rPr>
      <t xml:space="preserve"> 53,13% </t>
    </r>
    <r>
      <rPr>
        <sz val="11"/>
        <color theme="1"/>
        <rFont val="Arial"/>
        <family val="2"/>
      </rPr>
      <t>+</t>
    </r>
    <r>
      <rPr>
        <sz val="11"/>
        <color theme="6" tint="-0.249977111117893"/>
        <rFont val="Arial"/>
        <family val="2"/>
      </rPr>
      <t xml:space="preserve"> 5,99%</t>
    </r>
    <r>
      <rPr>
        <sz val="11"/>
        <color theme="1"/>
        <rFont val="Arial"/>
        <family val="2"/>
      </rPr>
      <t xml:space="preserve"> </t>
    </r>
    <r>
      <rPr>
        <sz val="11"/>
        <rFont val="Arial"/>
        <family val="2"/>
      </rPr>
      <t>+</t>
    </r>
    <r>
      <rPr>
        <sz val="11"/>
        <color rgb="FFFF0000"/>
        <rFont val="Arial"/>
        <family val="2"/>
      </rPr>
      <t xml:space="preserve"> 15,26% </t>
    </r>
    <r>
      <rPr>
        <sz val="11"/>
        <color theme="1"/>
        <rFont val="Arial"/>
        <family val="2"/>
      </rPr>
      <t>= 74,38%</t>
    </r>
  </si>
  <si>
    <r>
      <t>La eficacia del PAA es del (Avance Real)</t>
    </r>
    <r>
      <rPr>
        <b/>
        <sz val="11"/>
        <color theme="1"/>
        <rFont val="Arial"/>
        <family val="2"/>
      </rPr>
      <t xml:space="preserve"> 74,38%</t>
    </r>
    <r>
      <rPr>
        <sz val="11"/>
        <color theme="1"/>
        <rFont val="Arial"/>
        <family val="2"/>
      </rPr>
      <t xml:space="preserve"> / (lo que debería llevar)</t>
    </r>
    <r>
      <rPr>
        <b/>
        <sz val="11"/>
        <color theme="1"/>
        <rFont val="Arial"/>
        <family val="2"/>
      </rPr>
      <t xml:space="preserve"> 79,10%</t>
    </r>
    <r>
      <rPr>
        <sz val="11"/>
        <color theme="1"/>
        <rFont val="Arial"/>
        <family val="2"/>
      </rPr>
      <t xml:space="preserve"> =</t>
    </r>
    <r>
      <rPr>
        <b/>
        <sz val="11"/>
        <color theme="1"/>
        <rFont val="Arial"/>
        <family val="2"/>
      </rPr>
      <t xml:space="preserve"> 94,03%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</si>
</sst>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 #,##0_-;_-* &quot;-&quot;_-;_-@_-"/>
    <numFmt numFmtId="43" formatCode="_-* #,##0.00_-;\-* #,##0.00_-;_-* &quot;-&quot;??_-;_-@_-"/>
    <numFmt numFmtId="164" formatCode="_(* #,##0.00_);_(* \(#,##0.00\);_(* &quot;-&quot;??_);_(@_)"/>
    <numFmt numFmtId="165" formatCode="_-* #,##0.00\ &quot;€&quot;_-;\-* #,##0.00\ &quot;€&quot;_-;_-* &quot;-&quot;??\ &quot;€&quot;_-;_-@_-"/>
    <numFmt numFmtId="166" formatCode="_-* #,##0.00\ _€_-;\-* #,##0.00\ _€_-;_-* &quot;-&quot;??\ _€_-;_-@_-"/>
    <numFmt numFmtId="167" formatCode="0.000"/>
    <numFmt numFmtId="168" formatCode="0.0000"/>
    <numFmt numFmtId="169" formatCode="0.0000%"/>
  </numFmts>
  <fonts count="44"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b/>
      <sz val="11"/>
      <color theme="1"/>
      <name val="Calibri"/>
      <family val="2"/>
      <scheme val="minor"/>
    </font>
    <font>
      <sz val="11"/>
      <color rgb="FF000000"/>
      <name val="Calibri"/>
      <family val="2"/>
      <charset val="1"/>
    </font>
    <font>
      <sz val="9"/>
      <color theme="1"/>
      <name val="Arial"/>
      <family val="2"/>
    </font>
    <font>
      <b/>
      <sz val="9"/>
      <color theme="1"/>
      <name val="Arial"/>
      <family val="2"/>
    </font>
    <font>
      <sz val="10"/>
      <name val="Arial"/>
      <family val="2"/>
    </font>
    <font>
      <sz val="10"/>
      <name val="Arial"/>
      <family val="2"/>
    </font>
    <font>
      <sz val="11"/>
      <color theme="1"/>
      <name val="Arial"/>
      <family val="2"/>
    </font>
    <font>
      <sz val="10"/>
      <color theme="1"/>
      <name val="Arial"/>
      <family val="2"/>
    </font>
    <font>
      <b/>
      <sz val="9"/>
      <color rgb="FF000000"/>
      <name val="Arial"/>
      <family val="2"/>
    </font>
    <font>
      <b/>
      <sz val="10"/>
      <color theme="1"/>
      <name val="Arial"/>
      <family val="2"/>
    </font>
    <font>
      <b/>
      <sz val="16"/>
      <color theme="1"/>
      <name val="Arial"/>
      <family val="2"/>
    </font>
    <font>
      <b/>
      <sz val="10"/>
      <name val="Calibri"/>
      <family val="2"/>
      <scheme val="minor"/>
    </font>
    <font>
      <sz val="10"/>
      <color rgb="FF000000"/>
      <name val="Calibri"/>
      <family val="2"/>
      <scheme val="minor"/>
    </font>
    <font>
      <sz val="10"/>
      <name val="Calibri"/>
      <family val="2"/>
      <scheme val="minor"/>
    </font>
    <font>
      <sz val="10"/>
      <color theme="1"/>
      <name val="Calibri"/>
      <family val="2"/>
      <scheme val="minor"/>
    </font>
    <font>
      <sz val="9"/>
      <name val="Arial"/>
      <family val="2"/>
    </font>
    <font>
      <b/>
      <sz val="11"/>
      <color theme="1"/>
      <name val="Arial"/>
      <family val="2"/>
    </font>
    <font>
      <b/>
      <sz val="12"/>
      <color theme="1"/>
      <name val="Arial"/>
      <family val="2"/>
    </font>
    <font>
      <sz val="11"/>
      <color rgb="FF000000"/>
      <name val="Arial"/>
      <family val="2"/>
    </font>
    <font>
      <sz val="11"/>
      <name val="Arial"/>
      <family val="2"/>
    </font>
    <font>
      <b/>
      <sz val="11"/>
      <color rgb="FF000000"/>
      <name val="Arial"/>
      <family val="2"/>
    </font>
    <font>
      <sz val="10"/>
      <color theme="0"/>
      <name val="Arial"/>
      <family val="2"/>
    </font>
    <font>
      <sz val="11"/>
      <color rgb="FF00B050"/>
      <name val="Arial"/>
      <family val="2"/>
    </font>
    <font>
      <sz val="11"/>
      <color rgb="FF0070C0"/>
      <name val="Arial"/>
      <family val="2"/>
    </font>
    <font>
      <sz val="11"/>
      <color rgb="FFFF0000"/>
      <name val="Arial"/>
      <family val="2"/>
    </font>
    <font>
      <b/>
      <sz val="9"/>
      <color indexed="81"/>
      <name val="Tahoma"/>
      <family val="2"/>
    </font>
    <font>
      <sz val="11"/>
      <color theme="6" tint="-0.249977111117893"/>
      <name val="Arial"/>
      <family val="2"/>
    </font>
    <font>
      <sz val="11"/>
      <color theme="9"/>
      <name val="Arial"/>
      <family val="2"/>
    </font>
    <font>
      <sz val="11"/>
      <color rgb="FF7030A0"/>
      <name val="Arial"/>
      <family val="2"/>
    </font>
    <font>
      <sz val="11"/>
      <color theme="6" tint="-0.499984740745262"/>
      <name val="Arial"/>
      <family val="2"/>
    </font>
    <font>
      <sz val="11"/>
      <color rgb="FFFF0000"/>
      <name val="Calibri"/>
      <family val="2"/>
      <scheme val="minor"/>
    </font>
    <font>
      <sz val="9"/>
      <color indexed="81"/>
      <name val="Tahoma"/>
      <family val="2"/>
    </font>
    <font>
      <sz val="8"/>
      <name val="Calibri"/>
      <family val="2"/>
      <scheme val="minor"/>
    </font>
    <font>
      <sz val="16"/>
      <color theme="1"/>
      <name val="Calibri"/>
      <family val="2"/>
      <scheme val="minor"/>
    </font>
    <font>
      <b/>
      <sz val="11"/>
      <color theme="0"/>
      <name val="Calibri"/>
      <family val="2"/>
      <scheme val="minor"/>
    </font>
    <font>
      <sz val="8"/>
      <color theme="1"/>
      <name val="Arial Narrow"/>
      <family val="2"/>
    </font>
  </fonts>
  <fills count="44">
    <fill>
      <patternFill patternType="none"/>
    </fill>
    <fill>
      <patternFill patternType="gray125"/>
    </fill>
    <fill>
      <patternFill patternType="solid">
        <fgColor theme="0" tint="-0.14999847407452621"/>
        <bgColor indexed="64"/>
      </patternFill>
    </fill>
    <fill>
      <patternFill patternType="solid">
        <fgColor theme="0" tint="-0.14999847407452621"/>
        <bgColor rgb="FF000000"/>
      </patternFill>
    </fill>
    <fill>
      <patternFill patternType="solid">
        <fgColor rgb="FFD8D8D8"/>
        <bgColor rgb="FF000000"/>
      </patternFill>
    </fill>
    <fill>
      <patternFill patternType="solid">
        <fgColor theme="9" tint="0.59999389629810485"/>
        <bgColor rgb="FF000000"/>
      </patternFill>
    </fill>
    <fill>
      <patternFill patternType="solid">
        <fgColor theme="9" tint="0.59999389629810485"/>
        <bgColor indexed="64"/>
      </patternFill>
    </fill>
    <fill>
      <patternFill patternType="solid">
        <fgColor theme="7" tint="0.59999389629810485"/>
        <bgColor rgb="FF000000"/>
      </patternFill>
    </fill>
    <fill>
      <patternFill patternType="solid">
        <fgColor theme="7" tint="0.59999389629810485"/>
        <bgColor indexed="64"/>
      </patternFill>
    </fill>
    <fill>
      <patternFill patternType="solid">
        <fgColor theme="3" tint="0.79998168889431442"/>
        <bgColor rgb="FFD9D9D9"/>
      </patternFill>
    </fill>
    <fill>
      <patternFill patternType="solid">
        <fgColor theme="2" tint="-9.9978637043366805E-2"/>
        <bgColor rgb="FFD9D9D9"/>
      </patternFill>
    </fill>
    <fill>
      <patternFill patternType="solid">
        <fgColor theme="0" tint="-4.9989318521683403E-2"/>
        <bgColor rgb="FFD9D9D9"/>
      </patternFill>
    </fill>
    <fill>
      <patternFill patternType="solid">
        <fgColor theme="9" tint="0.79998168889431442"/>
        <bgColor rgb="FFD9D9D9"/>
      </patternFill>
    </fill>
    <fill>
      <patternFill patternType="solid">
        <fgColor rgb="FF6699FF"/>
        <bgColor indexed="64"/>
      </patternFill>
    </fill>
    <fill>
      <patternFill patternType="solid">
        <fgColor rgb="FF00FFFF"/>
        <bgColor indexed="64"/>
      </patternFill>
    </fill>
    <fill>
      <patternFill patternType="solid">
        <fgColor rgb="FF66FF66"/>
        <bgColor indexed="64"/>
      </patternFill>
    </fill>
    <fill>
      <patternFill patternType="solid">
        <fgColor rgb="FFFFFF66"/>
        <bgColor indexed="64"/>
      </patternFill>
    </fill>
    <fill>
      <patternFill patternType="solid">
        <fgColor rgb="FFFF7C80"/>
        <bgColor indexed="64"/>
      </patternFill>
    </fill>
    <fill>
      <patternFill patternType="solid">
        <fgColor rgb="FFFF66FF"/>
        <bgColor indexed="64"/>
      </patternFill>
    </fill>
    <fill>
      <patternFill patternType="solid">
        <fgColor rgb="FFCCFF33"/>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rgb="FFFFFF99"/>
        <bgColor indexed="64"/>
      </patternFill>
    </fill>
    <fill>
      <patternFill patternType="solid">
        <fgColor rgb="FFFFFF00"/>
        <bgColor indexed="64"/>
      </patternFill>
    </fill>
    <fill>
      <patternFill patternType="solid">
        <fgColor rgb="FF92D050"/>
        <bgColor indexed="64"/>
      </patternFill>
    </fill>
    <fill>
      <patternFill patternType="solid">
        <fgColor theme="4" tint="0.79998168889431442"/>
        <bgColor theme="4" tint="0.79998168889431442"/>
      </patternFill>
    </fill>
    <fill>
      <patternFill patternType="solid">
        <fgColor rgb="FF47CFFF"/>
        <bgColor indexed="64"/>
      </patternFill>
    </fill>
    <fill>
      <patternFill patternType="solid">
        <fgColor rgb="FFB7ECFF"/>
        <bgColor indexed="64"/>
      </patternFill>
    </fill>
    <fill>
      <patternFill patternType="solid">
        <fgColor theme="0" tint="-0.249977111117893"/>
        <bgColor indexed="64"/>
      </patternFill>
    </fill>
    <fill>
      <patternFill patternType="solid">
        <fgColor rgb="FFFFFFCC"/>
        <bgColor indexed="64"/>
      </patternFill>
    </fill>
    <fill>
      <patternFill patternType="solid">
        <fgColor rgb="FFFF0000"/>
        <bgColor indexed="64"/>
      </patternFill>
    </fill>
    <fill>
      <patternFill patternType="solid">
        <fgColor rgb="FFFFCCFF"/>
        <bgColor indexed="64"/>
      </patternFill>
    </fill>
    <fill>
      <patternFill patternType="solid">
        <fgColor rgb="FFFFC000"/>
        <bgColor indexed="64"/>
      </patternFill>
    </fill>
    <fill>
      <patternFill patternType="solid">
        <fgColor theme="5" tint="0.59999389629810485"/>
        <bgColor indexed="64"/>
      </patternFill>
    </fill>
    <fill>
      <patternFill patternType="solid">
        <fgColor rgb="FF7030A0"/>
        <bgColor indexed="64"/>
      </patternFill>
    </fill>
    <fill>
      <patternFill patternType="solid">
        <fgColor rgb="FFA162D0"/>
        <bgColor indexed="64"/>
      </patternFill>
    </fill>
    <fill>
      <patternFill patternType="solid">
        <fgColor rgb="FF92D050"/>
        <bgColor theme="4" tint="0.79998168889431442"/>
      </patternFill>
    </fill>
    <fill>
      <patternFill patternType="solid">
        <fgColor rgb="FFFFFF00"/>
        <bgColor theme="4" tint="0.79998168889431442"/>
      </patternFill>
    </fill>
    <fill>
      <patternFill patternType="solid">
        <fgColor rgb="FFF6903C"/>
        <bgColor theme="4" tint="0.79998168889431442"/>
      </patternFill>
    </fill>
    <fill>
      <patternFill patternType="solid">
        <fgColor rgb="FF00B0F0"/>
        <bgColor theme="4" tint="0.79998168889431442"/>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0000"/>
        <bgColor theme="4" tint="0.79998168889431442"/>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right/>
      <top style="thin">
        <color theme="4" tint="0.39997558519241921"/>
      </top>
      <bottom/>
      <diagonal/>
    </border>
    <border>
      <left/>
      <right/>
      <top/>
      <bottom style="thin">
        <color theme="4" tint="0.39997558519241921"/>
      </bottom>
      <diagonal/>
    </border>
    <border>
      <left style="dotted">
        <color rgb="FFFFFFFF"/>
      </left>
      <right style="dotted">
        <color rgb="FFFFFFFF"/>
      </right>
      <top style="dotted">
        <color rgb="FFFFFFFF"/>
      </top>
      <bottom style="dotted">
        <color rgb="FFFFFFFF"/>
      </bottom>
      <diagonal/>
    </border>
    <border>
      <left style="dotted">
        <color rgb="FFFFFFFF"/>
      </left>
      <right style="dotted">
        <color rgb="FFFFFFFF"/>
      </right>
      <top style="dotted">
        <color rgb="FFFFFFFF"/>
      </top>
      <bottom/>
      <diagonal/>
    </border>
    <border>
      <left style="dotted">
        <color rgb="FFFFFFFF"/>
      </left>
      <right style="dotted">
        <color rgb="FFFFFFFF"/>
      </right>
      <top/>
      <bottom style="dotted">
        <color rgb="FFFFFFFF"/>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dotted">
        <color rgb="FFFFFFFF"/>
      </left>
      <right/>
      <top/>
      <bottom/>
      <diagonal/>
    </border>
  </borders>
  <cellStyleXfs count="75">
    <xf numFmtId="0" fontId="0" fillId="0" borderId="0"/>
    <xf numFmtId="9" fontId="7" fillId="0" borderId="0" applyFont="0" applyFill="0" applyBorder="0" applyAlignment="0" applyProtection="0"/>
    <xf numFmtId="0" fontId="9" fillId="0" borderId="0"/>
    <xf numFmtId="9" fontId="9" fillId="0" borderId="0" applyFont="0" applyFill="0" applyBorder="0" applyAlignment="0" applyProtection="0"/>
    <xf numFmtId="0" fontId="12" fillId="0" borderId="0"/>
    <xf numFmtId="165"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0" fontId="7" fillId="0" borderId="0"/>
    <xf numFmtId="0" fontId="13" fillId="0" borderId="0"/>
    <xf numFmtId="9" fontId="1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xf numFmtId="0" fontId="7" fillId="0" borderId="0"/>
    <xf numFmtId="0" fontId="13" fillId="0" borderId="0"/>
    <xf numFmtId="0" fontId="7" fillId="0" borderId="0"/>
    <xf numFmtId="0" fontId="7"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0" fontId="7" fillId="0" borderId="0"/>
    <xf numFmtId="0" fontId="7" fillId="0" borderId="0"/>
    <xf numFmtId="164" fontId="7" fillId="0" borderId="0" applyFont="0" applyFill="0" applyBorder="0" applyAlignment="0" applyProtection="0"/>
    <xf numFmtId="0" fontId="7" fillId="0" borderId="0"/>
    <xf numFmtId="0" fontId="13" fillId="0" borderId="0"/>
    <xf numFmtId="0" fontId="7" fillId="0" borderId="0"/>
    <xf numFmtId="165"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7" fillId="0" borderId="0"/>
    <xf numFmtId="0" fontId="7" fillId="0" borderId="0"/>
    <xf numFmtId="0" fontId="7" fillId="0" borderId="0"/>
    <xf numFmtId="0" fontId="13" fillId="0" borderId="0"/>
    <xf numFmtId="0" fontId="7" fillId="0" borderId="0"/>
    <xf numFmtId="9" fontId="13" fillId="0" borderId="0" applyFont="0" applyFill="0" applyBorder="0" applyAlignment="0" applyProtection="0"/>
    <xf numFmtId="9" fontId="13" fillId="0" borderId="0" applyFont="0" applyFill="0" applyBorder="0" applyAlignment="0" applyProtection="0"/>
    <xf numFmtId="165"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43"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0" fontId="12" fillId="0" borderId="0"/>
    <xf numFmtId="43" fontId="7" fillId="0" borderId="0" applyFont="0" applyFill="0" applyBorder="0" applyAlignment="0" applyProtection="0"/>
    <xf numFmtId="0" fontId="12" fillId="0" borderId="0"/>
    <xf numFmtId="165" fontId="12" fillId="0" borderId="0" applyFont="0" applyFill="0" applyBorder="0" applyAlignment="0" applyProtection="0"/>
    <xf numFmtId="43" fontId="12" fillId="0" borderId="0" applyFont="0" applyFill="0" applyBorder="0" applyAlignment="0" applyProtection="0"/>
    <xf numFmtId="166"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9" fontId="12" fillId="0" borderId="0" applyFont="0" applyFill="0" applyBorder="0" applyAlignment="0" applyProtection="0"/>
    <xf numFmtId="9" fontId="12"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cellStyleXfs>
  <cellXfs count="329">
    <xf numFmtId="0" fontId="0" fillId="0" borderId="0" xfId="0"/>
    <xf numFmtId="0" fontId="14" fillId="0" borderId="0" xfId="0" applyFont="1"/>
    <xf numFmtId="0" fontId="15" fillId="0" borderId="0" xfId="0" applyFont="1"/>
    <xf numFmtId="0" fontId="10" fillId="0" borderId="0" xfId="0" applyFont="1"/>
    <xf numFmtId="0" fontId="17" fillId="0" borderId="1" xfId="0" applyFont="1" applyBorder="1" applyAlignment="1">
      <alignment horizontal="left" vertical="center" indent="1"/>
    </xf>
    <xf numFmtId="0" fontId="11" fillId="0" borderId="2" xfId="0" applyFont="1" applyBorder="1" applyAlignment="1">
      <alignment horizontal="left" vertical="top"/>
    </xf>
    <xf numFmtId="0" fontId="11" fillId="0" borderId="6" xfId="0" applyFont="1" applyBorder="1" applyAlignment="1">
      <alignment vertical="top"/>
    </xf>
    <xf numFmtId="0" fontId="8" fillId="0" borderId="0" xfId="0" applyFont="1"/>
    <xf numFmtId="0" fontId="0" fillId="0" borderId="0" xfId="0" applyAlignment="1">
      <alignment wrapText="1"/>
    </xf>
    <xf numFmtId="9" fontId="0" fillId="0" borderId="0" xfId="0" applyNumberFormat="1"/>
    <xf numFmtId="0" fontId="19" fillId="4" borderId="1" xfId="13" applyFont="1" applyFill="1" applyBorder="1" applyAlignment="1">
      <alignment horizontal="center" vertical="center"/>
    </xf>
    <xf numFmtId="0" fontId="20" fillId="5" borderId="1" xfId="13" applyFont="1" applyFill="1" applyBorder="1" applyAlignment="1">
      <alignment vertical="center" wrapText="1"/>
    </xf>
    <xf numFmtId="0" fontId="20" fillId="6" borderId="1" xfId="13" applyFont="1" applyFill="1" applyBorder="1" applyAlignment="1">
      <alignment horizontal="left" vertical="center" wrapText="1"/>
    </xf>
    <xf numFmtId="0" fontId="20" fillId="6" borderId="1" xfId="13" applyFont="1" applyFill="1" applyBorder="1" applyAlignment="1">
      <alignment horizontal="left" vertical="center" wrapText="1" readingOrder="1"/>
    </xf>
    <xf numFmtId="0" fontId="21" fillId="6" borderId="1" xfId="7" applyFont="1" applyFill="1" applyBorder="1" applyAlignment="1">
      <alignment vertical="center" wrapText="1"/>
    </xf>
    <xf numFmtId="0" fontId="20" fillId="7" borderId="1" xfId="13" applyFont="1" applyFill="1" applyBorder="1" applyAlignment="1">
      <alignment vertical="center" wrapText="1"/>
    </xf>
    <xf numFmtId="0" fontId="20" fillId="8" borderId="1" xfId="13" applyFont="1" applyFill="1" applyBorder="1" applyAlignment="1">
      <alignment horizontal="left" vertical="center" wrapText="1" readingOrder="1"/>
    </xf>
    <xf numFmtId="0" fontId="21" fillId="8" borderId="1" xfId="7" applyFont="1" applyFill="1" applyBorder="1" applyAlignment="1">
      <alignment vertical="center"/>
    </xf>
    <xf numFmtId="0" fontId="21" fillId="8" borderId="1" xfId="7" applyFont="1" applyFill="1" applyBorder="1" applyAlignment="1">
      <alignment vertical="center" wrapText="1"/>
    </xf>
    <xf numFmtId="0" fontId="20" fillId="3" borderId="1" xfId="13" applyFont="1" applyFill="1" applyBorder="1" applyAlignment="1">
      <alignment vertical="center" wrapText="1"/>
    </xf>
    <xf numFmtId="0" fontId="21" fillId="2" borderId="1" xfId="7" applyFont="1" applyFill="1" applyBorder="1" applyAlignment="1">
      <alignment vertical="center"/>
    </xf>
    <xf numFmtId="0" fontId="20" fillId="2" borderId="1" xfId="13" applyFont="1" applyFill="1" applyBorder="1" applyAlignment="1">
      <alignment horizontal="left" vertical="center" wrapText="1" readingOrder="1"/>
    </xf>
    <xf numFmtId="0" fontId="21" fillId="2" borderId="1" xfId="7" applyFont="1" applyFill="1" applyBorder="1" applyAlignment="1">
      <alignment vertical="center" wrapText="1"/>
    </xf>
    <xf numFmtId="14" fontId="10" fillId="0" borderId="3" xfId="0" applyNumberFormat="1" applyFont="1" applyBorder="1" applyAlignment="1" applyProtection="1">
      <alignment horizontal="center" vertical="center"/>
      <protection locked="0"/>
    </xf>
    <xf numFmtId="0" fontId="18" fillId="0" borderId="4" xfId="0" applyFont="1" applyBorder="1" applyAlignment="1" applyProtection="1">
      <alignment horizontal="center" vertical="center"/>
      <protection locked="0"/>
    </xf>
    <xf numFmtId="14" fontId="11" fillId="0" borderId="2" xfId="0" applyNumberFormat="1" applyFont="1" applyBorder="1" applyAlignment="1" applyProtection="1">
      <alignment horizontal="left" vertical="center"/>
      <protection locked="0"/>
    </xf>
    <xf numFmtId="0" fontId="11" fillId="0" borderId="2" xfId="0" applyFont="1" applyBorder="1" applyAlignment="1" applyProtection="1">
      <alignment horizontal="left" vertical="center" wrapText="1"/>
      <protection locked="0"/>
    </xf>
    <xf numFmtId="1" fontId="10" fillId="0" borderId="3" xfId="0" applyNumberFormat="1" applyFont="1" applyBorder="1" applyAlignment="1" applyProtection="1">
      <alignment horizontal="center" vertical="center"/>
      <protection locked="0"/>
    </xf>
    <xf numFmtId="1" fontId="10" fillId="0" borderId="3" xfId="0" applyNumberFormat="1" applyFont="1" applyBorder="1" applyAlignment="1" applyProtection="1">
      <alignment horizontal="center" vertical="center" wrapText="1"/>
      <protection locked="0"/>
    </xf>
    <xf numFmtId="0" fontId="22" fillId="0" borderId="1" xfId="0" applyFont="1" applyBorder="1" applyAlignment="1">
      <alignment vertical="center" wrapText="1"/>
    </xf>
    <xf numFmtId="0" fontId="14" fillId="0" borderId="0" xfId="0" applyFont="1" applyFill="1"/>
    <xf numFmtId="0" fontId="16" fillId="11" borderId="12" xfId="2" applyFont="1" applyFill="1" applyBorder="1" applyAlignment="1">
      <alignment vertical="center" wrapText="1"/>
    </xf>
    <xf numFmtId="0" fontId="16" fillId="12" borderId="12" xfId="2" applyFont="1" applyFill="1" applyBorder="1" applyAlignment="1">
      <alignment vertical="center" wrapText="1"/>
    </xf>
    <xf numFmtId="0" fontId="14" fillId="0" borderId="0" xfId="0" applyFont="1" applyBorder="1"/>
    <xf numFmtId="0" fontId="24" fillId="0" borderId="10" xfId="0" applyFont="1" applyBorder="1"/>
    <xf numFmtId="10" fontId="14" fillId="0" borderId="0" xfId="0" applyNumberFormat="1" applyFont="1"/>
    <xf numFmtId="0" fontId="0" fillId="0" borderId="0" xfId="0" applyFill="1"/>
    <xf numFmtId="0" fontId="8" fillId="0" borderId="0" xfId="0" applyFont="1" applyFill="1"/>
    <xf numFmtId="9" fontId="0" fillId="0" borderId="0" xfId="0" applyNumberFormat="1" applyFill="1"/>
    <xf numFmtId="0" fontId="0" fillId="20" borderId="0" xfId="0" applyFill="1"/>
    <xf numFmtId="9" fontId="0" fillId="20" borderId="0" xfId="0" applyNumberFormat="1" applyFill="1"/>
    <xf numFmtId="0" fontId="0" fillId="21" borderId="0" xfId="0" applyFill="1"/>
    <xf numFmtId="9" fontId="0" fillId="21" borderId="0" xfId="0" applyNumberFormat="1" applyFill="1"/>
    <xf numFmtId="0" fontId="0" fillId="22" borderId="0" xfId="0" applyFill="1"/>
    <xf numFmtId="9" fontId="0" fillId="22" borderId="0" xfId="0" applyNumberFormat="1" applyFill="1"/>
    <xf numFmtId="0" fontId="0" fillId="8" borderId="0" xfId="0" applyFill="1"/>
    <xf numFmtId="9" fontId="0" fillId="8" borderId="0" xfId="0" applyNumberFormat="1" applyFill="1"/>
    <xf numFmtId="0" fontId="0" fillId="23" borderId="0" xfId="0" applyFill="1"/>
    <xf numFmtId="9" fontId="0" fillId="23" borderId="0" xfId="0" applyNumberFormat="1" applyFill="1"/>
    <xf numFmtId="10" fontId="14" fillId="0" borderId="0" xfId="1" applyNumberFormat="1" applyFont="1"/>
    <xf numFmtId="0" fontId="0" fillId="0" borderId="0" xfId="0" pivotButton="1"/>
    <xf numFmtId="0" fontId="0" fillId="0" borderId="0" xfId="0" applyAlignment="1">
      <alignment horizontal="left"/>
    </xf>
    <xf numFmtId="0" fontId="8" fillId="26" borderId="14" xfId="0" applyFont="1" applyFill="1" applyBorder="1" applyAlignment="1">
      <alignment horizontal="left"/>
    </xf>
    <xf numFmtId="0" fontId="0" fillId="0" borderId="0" xfId="0" applyNumberFormat="1"/>
    <xf numFmtId="10" fontId="0" fillId="0" borderId="0" xfId="0" applyNumberFormat="1"/>
    <xf numFmtId="10" fontId="8" fillId="26" borderId="14" xfId="1" applyNumberFormat="1" applyFont="1" applyFill="1" applyBorder="1"/>
    <xf numFmtId="0" fontId="10" fillId="0"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justify" vertical="center" wrapText="1"/>
      <protection locked="0"/>
    </xf>
    <xf numFmtId="0" fontId="23" fillId="24"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xf>
    <xf numFmtId="14" fontId="10" fillId="0" borderId="1" xfId="0" applyNumberFormat="1" applyFont="1" applyFill="1" applyBorder="1" applyAlignment="1" applyProtection="1">
      <alignment horizontal="center" vertical="center"/>
      <protection locked="0"/>
    </xf>
    <xf numFmtId="10" fontId="10" fillId="0" borderId="1" xfId="0" applyNumberFormat="1" applyFont="1" applyFill="1" applyBorder="1" applyAlignment="1" applyProtection="1">
      <alignment horizontal="center" vertical="center"/>
      <protection locked="0"/>
    </xf>
    <xf numFmtId="0" fontId="14" fillId="0" borderId="1" xfId="0" applyFont="1" applyBorder="1"/>
    <xf numFmtId="0" fontId="10" fillId="0" borderId="1" xfId="0" applyNumberFormat="1" applyFont="1" applyFill="1" applyBorder="1" applyAlignment="1" applyProtection="1">
      <alignment horizontal="center" vertical="center" wrapText="1"/>
      <protection locked="0"/>
    </xf>
    <xf numFmtId="0" fontId="8" fillId="26" borderId="15" xfId="0" applyFont="1" applyFill="1" applyBorder="1"/>
    <xf numFmtId="0" fontId="16" fillId="27" borderId="17" xfId="0" applyFont="1" applyFill="1" applyBorder="1" applyAlignment="1">
      <alignment horizontal="center" wrapText="1" readingOrder="1"/>
    </xf>
    <xf numFmtId="16" fontId="16" fillId="27" borderId="18" xfId="0" applyNumberFormat="1" applyFont="1" applyFill="1" applyBorder="1" applyAlignment="1">
      <alignment horizontal="center" wrapText="1" readingOrder="1"/>
    </xf>
    <xf numFmtId="0" fontId="16" fillId="28" borderId="16" xfId="0" applyFont="1" applyFill="1" applyBorder="1" applyAlignment="1">
      <alignment horizontal="center" wrapText="1" readingOrder="1"/>
    </xf>
    <xf numFmtId="10" fontId="16" fillId="28" borderId="16" xfId="0" applyNumberFormat="1" applyFont="1" applyFill="1" applyBorder="1" applyAlignment="1">
      <alignment horizontal="center" wrapText="1" readingOrder="1"/>
    </xf>
    <xf numFmtId="10" fontId="10" fillId="0" borderId="0" xfId="1" applyNumberFormat="1" applyFont="1"/>
    <xf numFmtId="0" fontId="26" fillId="0" borderId="0" xfId="0" applyFont="1" applyBorder="1"/>
    <xf numFmtId="0" fontId="14" fillId="0" borderId="0" xfId="0" applyFont="1" applyBorder="1" applyAlignment="1">
      <alignment vertical="center"/>
    </xf>
    <xf numFmtId="9" fontId="14" fillId="0" borderId="0" xfId="0" applyNumberFormat="1" applyFont="1"/>
    <xf numFmtId="0" fontId="12" fillId="0" borderId="0" xfId="0" applyFont="1"/>
    <xf numFmtId="0" fontId="27" fillId="0" borderId="0" xfId="0" applyFont="1"/>
    <xf numFmtId="0" fontId="23" fillId="0" borderId="1" xfId="0" applyFont="1" applyFill="1" applyBorder="1" applyAlignment="1" applyProtection="1">
      <alignment horizontal="center" vertical="center" wrapText="1"/>
      <protection locked="0"/>
    </xf>
    <xf numFmtId="0" fontId="16" fillId="11" borderId="1" xfId="2" applyFont="1" applyFill="1" applyBorder="1" applyAlignment="1">
      <alignment vertical="center" wrapText="1"/>
    </xf>
    <xf numFmtId="0" fontId="16" fillId="11" borderId="1" xfId="2" applyFont="1" applyFill="1" applyBorder="1" applyAlignment="1">
      <alignment horizontal="center" vertical="center" wrapText="1"/>
    </xf>
    <xf numFmtId="0" fontId="16" fillId="10" borderId="1" xfId="2" applyFont="1" applyFill="1" applyBorder="1" applyAlignment="1">
      <alignment horizontal="center" vertical="center"/>
    </xf>
    <xf numFmtId="0" fontId="16" fillId="9" borderId="1" xfId="2" applyFont="1" applyFill="1" applyBorder="1" applyAlignment="1">
      <alignment horizontal="center" vertical="center" wrapText="1"/>
    </xf>
    <xf numFmtId="0" fontId="16" fillId="12" borderId="1" xfId="2" applyFont="1" applyFill="1" applyBorder="1" applyAlignment="1">
      <alignment horizontal="center" vertical="center" wrapText="1"/>
    </xf>
    <xf numFmtId="0" fontId="10" fillId="0" borderId="1" xfId="0" applyFont="1" applyFill="1" applyBorder="1" applyAlignment="1" applyProtection="1">
      <alignment horizontal="center" vertical="center"/>
      <protection locked="0"/>
    </xf>
    <xf numFmtId="10" fontId="10" fillId="0" borderId="1" xfId="1" applyNumberFormat="1" applyFont="1" applyFill="1" applyBorder="1" applyAlignment="1" applyProtection="1">
      <alignment horizontal="center" vertical="center"/>
      <protection locked="0"/>
    </xf>
    <xf numFmtId="0" fontId="23" fillId="25" borderId="1" xfId="0" applyFont="1" applyFill="1" applyBorder="1" applyAlignment="1" applyProtection="1">
      <alignment horizontal="center" vertical="center" wrapText="1"/>
      <protection locked="0"/>
    </xf>
    <xf numFmtId="167" fontId="0" fillId="0" borderId="0" xfId="0" applyNumberFormat="1"/>
    <xf numFmtId="10" fontId="10" fillId="0" borderId="0" xfId="1" applyNumberFormat="1" applyFont="1" applyFill="1"/>
    <xf numFmtId="0" fontId="14" fillId="0" borderId="0" xfId="0" applyFont="1" applyFill="1" applyBorder="1"/>
    <xf numFmtId="10" fontId="0" fillId="0" borderId="0" xfId="1" applyNumberFormat="1" applyFont="1" applyFill="1"/>
    <xf numFmtId="10" fontId="0" fillId="0" borderId="0" xfId="0" applyNumberFormat="1" applyFill="1"/>
    <xf numFmtId="14" fontId="10" fillId="0" borderId="1" xfId="0" applyNumberFormat="1" applyFont="1" applyFill="1" applyBorder="1" applyAlignment="1" applyProtection="1">
      <alignment horizontal="center" vertical="center" wrapText="1"/>
      <protection locked="0"/>
    </xf>
    <xf numFmtId="14" fontId="29" fillId="0" borderId="0" xfId="0" applyNumberFormat="1" applyFont="1"/>
    <xf numFmtId="0" fontId="0" fillId="19" borderId="0" xfId="0" applyFont="1" applyFill="1"/>
    <xf numFmtId="0" fontId="0" fillId="18" borderId="0" xfId="0" applyFont="1" applyFill="1"/>
    <xf numFmtId="0" fontId="0" fillId="13" borderId="0" xfId="0" applyFont="1" applyFill="1"/>
    <xf numFmtId="0" fontId="0" fillId="14" borderId="0" xfId="0" applyFont="1" applyFill="1"/>
    <xf numFmtId="0" fontId="0" fillId="15" borderId="0" xfId="0" applyFont="1" applyFill="1"/>
    <xf numFmtId="0" fontId="0" fillId="16" borderId="0" xfId="0" applyFont="1" applyFill="1"/>
    <xf numFmtId="0" fontId="0" fillId="17" borderId="0" xfId="0" applyFont="1" applyFill="1"/>
    <xf numFmtId="0" fontId="0" fillId="29" borderId="0" xfId="0" applyFont="1" applyFill="1"/>
    <xf numFmtId="0" fontId="0" fillId="0" borderId="0" xfId="0" applyFont="1"/>
    <xf numFmtId="10" fontId="10" fillId="0" borderId="1" xfId="1" applyNumberFormat="1" applyFont="1" applyFill="1" applyBorder="1" applyAlignment="1" applyProtection="1">
      <alignment horizontal="center" vertical="center"/>
    </xf>
    <xf numFmtId="0" fontId="14" fillId="0" borderId="0" xfId="0" applyFont="1" applyAlignment="1">
      <alignment wrapText="1"/>
    </xf>
    <xf numFmtId="0" fontId="10" fillId="30" borderId="1" xfId="0" applyFont="1" applyFill="1" applyBorder="1" applyAlignment="1" applyProtection="1">
      <alignment horizontal="center" vertical="center" wrapText="1"/>
      <protection locked="0"/>
    </xf>
    <xf numFmtId="0" fontId="10" fillId="30" borderId="1" xfId="0" applyFont="1" applyFill="1" applyBorder="1" applyAlignment="1" applyProtection="1">
      <alignment horizontal="justify" vertical="center" wrapText="1"/>
      <protection locked="0"/>
    </xf>
    <xf numFmtId="14" fontId="10" fillId="30" borderId="1" xfId="0" applyNumberFormat="1" applyFont="1" applyFill="1" applyBorder="1" applyAlignment="1" applyProtection="1">
      <alignment horizontal="center" vertical="center"/>
      <protection locked="0"/>
    </xf>
    <xf numFmtId="0" fontId="10" fillId="22" borderId="1" xfId="0" applyFont="1" applyFill="1" applyBorder="1" applyAlignment="1" applyProtection="1">
      <alignment horizontal="justify" vertical="center" wrapText="1"/>
      <protection locked="0"/>
    </xf>
    <xf numFmtId="0" fontId="10" fillId="30" borderId="1" xfId="0" applyFont="1" applyFill="1" applyBorder="1" applyAlignment="1" applyProtection="1">
      <alignment horizontal="center" vertical="center" wrapText="1"/>
    </xf>
    <xf numFmtId="14" fontId="10" fillId="30" borderId="1" xfId="0" applyNumberFormat="1" applyFont="1" applyFill="1" applyBorder="1" applyAlignment="1" applyProtection="1">
      <alignment horizontal="center" vertical="center" wrapText="1"/>
      <protection locked="0"/>
    </xf>
    <xf numFmtId="0" fontId="10" fillId="0" borderId="1" xfId="0" applyFont="1" applyFill="1" applyBorder="1" applyAlignment="1" applyProtection="1">
      <alignment horizontal="justify" vertical="top" wrapText="1"/>
      <protection locked="0"/>
    </xf>
    <xf numFmtId="0" fontId="16" fillId="11" borderId="12" xfId="2" applyFont="1" applyFill="1" applyBorder="1" applyAlignment="1">
      <alignment horizontal="center" vertical="center" wrapText="1"/>
    </xf>
    <xf numFmtId="0" fontId="23" fillId="0" borderId="1" xfId="0" applyFont="1" applyFill="1" applyBorder="1" applyAlignment="1" applyProtection="1">
      <alignment horizontal="justify" vertical="top" wrapText="1"/>
      <protection locked="0"/>
    </xf>
    <xf numFmtId="0" fontId="10" fillId="30" borderId="1" xfId="0" applyFont="1" applyFill="1" applyBorder="1" applyAlignment="1" applyProtection="1">
      <alignment horizontal="justify" vertical="top" wrapText="1"/>
      <protection locked="0"/>
    </xf>
    <xf numFmtId="10" fontId="10" fillId="24" borderId="1" xfId="1" applyNumberFormat="1" applyFont="1" applyFill="1" applyBorder="1" applyAlignment="1" applyProtection="1">
      <alignment horizontal="center" vertical="center"/>
    </xf>
    <xf numFmtId="10" fontId="10" fillId="25" borderId="1" xfId="1" applyNumberFormat="1" applyFont="1" applyFill="1" applyBorder="1" applyAlignment="1" applyProtection="1">
      <alignment horizontal="center" vertical="center"/>
    </xf>
    <xf numFmtId="10" fontId="10" fillId="31" borderId="1" xfId="1" applyNumberFormat="1" applyFont="1" applyFill="1" applyBorder="1" applyAlignment="1" applyProtection="1">
      <alignment horizontal="center" vertical="center"/>
    </xf>
    <xf numFmtId="9" fontId="10" fillId="0" borderId="0" xfId="1" applyFont="1"/>
    <xf numFmtId="2" fontId="14" fillId="0" borderId="0" xfId="0" applyNumberFormat="1" applyFont="1"/>
    <xf numFmtId="10" fontId="14" fillId="0" borderId="0" xfId="1" applyNumberFormat="1" applyFont="1" applyAlignment="1">
      <alignment horizontal="center"/>
    </xf>
    <xf numFmtId="10" fontId="14" fillId="0" borderId="0" xfId="1" applyNumberFormat="1" applyFont="1" applyAlignment="1">
      <alignment vertical="center"/>
    </xf>
    <xf numFmtId="10" fontId="24" fillId="0" borderId="0" xfId="0" applyNumberFormat="1" applyFont="1" applyAlignment="1">
      <alignment horizontal="center"/>
    </xf>
    <xf numFmtId="10" fontId="24" fillId="0" borderId="0" xfId="0" applyNumberFormat="1" applyFont="1"/>
    <xf numFmtId="10" fontId="24" fillId="0" borderId="0" xfId="1" applyNumberFormat="1" applyFont="1"/>
    <xf numFmtId="0" fontId="14" fillId="0" borderId="0" xfId="0" applyFont="1" applyBorder="1" applyAlignment="1">
      <alignment vertical="center" wrapText="1"/>
    </xf>
    <xf numFmtId="0" fontId="10" fillId="0" borderId="0" xfId="0" applyFont="1" applyAlignment="1">
      <alignment horizontal="center" vertical="center" wrapText="1"/>
    </xf>
    <xf numFmtId="168" fontId="0" fillId="0" borderId="0" xfId="0" applyNumberFormat="1"/>
    <xf numFmtId="0" fontId="10" fillId="0" borderId="1" xfId="0" applyFont="1" applyBorder="1" applyAlignment="1">
      <alignment horizontal="left" vertical="top" wrapText="1"/>
    </xf>
    <xf numFmtId="0" fontId="10" fillId="0" borderId="1" xfId="0" applyFont="1" applyBorder="1" applyAlignment="1">
      <alignment vertical="top" wrapText="1"/>
    </xf>
    <xf numFmtId="0" fontId="10" fillId="15" borderId="1" xfId="0" applyFont="1" applyFill="1" applyBorder="1" applyAlignment="1" applyProtection="1">
      <alignment horizontal="center" vertical="center"/>
      <protection locked="0"/>
    </xf>
    <xf numFmtId="10" fontId="26" fillId="0" borderId="0" xfId="0" applyNumberFormat="1" applyFont="1" applyBorder="1"/>
    <xf numFmtId="0" fontId="0" fillId="0" borderId="0" xfId="0" applyAlignment="1">
      <alignment horizontal="center" vertical="center"/>
    </xf>
    <xf numFmtId="14" fontId="10" fillId="32" borderId="1" xfId="0" applyNumberFormat="1" applyFont="1" applyFill="1" applyBorder="1" applyAlignment="1" applyProtection="1">
      <alignment horizontal="center" vertical="center"/>
      <protection locked="0"/>
    </xf>
    <xf numFmtId="14" fontId="23" fillId="32" borderId="1" xfId="0" applyNumberFormat="1" applyFont="1" applyFill="1" applyBorder="1" applyAlignment="1" applyProtection="1">
      <alignment horizontal="center" vertical="center"/>
      <protection locked="0"/>
    </xf>
    <xf numFmtId="10" fontId="6" fillId="0" borderId="0" xfId="1" applyNumberFormat="1" applyFont="1"/>
    <xf numFmtId="10" fontId="10" fillId="32" borderId="1" xfId="1" applyNumberFormat="1" applyFont="1" applyFill="1" applyBorder="1" applyAlignment="1" applyProtection="1">
      <alignment horizontal="center" vertical="center"/>
      <protection locked="0"/>
    </xf>
    <xf numFmtId="0" fontId="16" fillId="27" borderId="17" xfId="0" applyFont="1" applyFill="1" applyBorder="1" applyAlignment="1">
      <alignment horizontal="center" wrapText="1" readingOrder="1"/>
    </xf>
    <xf numFmtId="0" fontId="0" fillId="34" borderId="0" xfId="0" applyFill="1" applyAlignment="1">
      <alignment horizontal="left"/>
    </xf>
    <xf numFmtId="0" fontId="28" fillId="27" borderId="17" xfId="0" applyFont="1" applyFill="1" applyBorder="1" applyAlignment="1">
      <alignment horizontal="center" wrapText="1" readingOrder="1"/>
    </xf>
    <xf numFmtId="10" fontId="5" fillId="0" borderId="0" xfId="0" applyNumberFormat="1" applyFont="1"/>
    <xf numFmtId="10" fontId="0" fillId="0" borderId="0" xfId="0" applyNumberFormat="1"/>
    <xf numFmtId="0" fontId="16" fillId="27" borderId="17" xfId="0" applyFont="1" applyFill="1" applyBorder="1" applyAlignment="1">
      <alignment horizontal="center" wrapText="1" readingOrder="1"/>
    </xf>
    <xf numFmtId="0" fontId="5" fillId="0" borderId="0" xfId="0" applyFont="1"/>
    <xf numFmtId="169" fontId="0" fillId="0" borderId="0" xfId="0" applyNumberFormat="1"/>
    <xf numFmtId="0" fontId="0" fillId="0" borderId="0" xfId="0" applyAlignment="1"/>
    <xf numFmtId="10" fontId="0" fillId="0" borderId="0" xfId="0" applyNumberFormat="1" applyAlignment="1"/>
    <xf numFmtId="0" fontId="0" fillId="0" borderId="0" xfId="0" applyAlignment="1">
      <alignment horizontal="center" vertical="center" wrapText="1"/>
    </xf>
    <xf numFmtId="0" fontId="0" fillId="0" borderId="0" xfId="0" pivotButton="1" applyAlignment="1">
      <alignment horizontal="center" vertical="center"/>
    </xf>
    <xf numFmtId="0" fontId="0" fillId="0" borderId="0" xfId="0" pivotButton="1" applyAlignment="1">
      <alignment horizontal="center" vertical="center" wrapText="1"/>
    </xf>
    <xf numFmtId="0" fontId="0" fillId="6" borderId="0" xfId="0" applyFill="1" applyAlignment="1">
      <alignment horizontal="center" vertical="center" wrapText="1"/>
    </xf>
    <xf numFmtId="10" fontId="0" fillId="6" borderId="0" xfId="0" applyNumberFormat="1" applyFill="1"/>
    <xf numFmtId="0" fontId="0" fillId="22" borderId="0" xfId="0" applyFill="1" applyAlignment="1">
      <alignment horizontal="center" vertical="center" wrapText="1"/>
    </xf>
    <xf numFmtId="10" fontId="0" fillId="22" borderId="0" xfId="0" applyNumberFormat="1" applyFill="1"/>
    <xf numFmtId="0" fontId="3" fillId="0" borderId="0" xfId="0" applyFont="1"/>
    <xf numFmtId="0" fontId="10" fillId="0" borderId="0" xfId="0" applyFont="1" applyFill="1" applyBorder="1"/>
    <xf numFmtId="0" fontId="0" fillId="0" borderId="0" xfId="0" applyAlignment="1">
      <alignment vertical="center"/>
    </xf>
    <xf numFmtId="0" fontId="0" fillId="0" borderId="0" xfId="0" applyAlignment="1">
      <alignment vertical="center" wrapText="1"/>
    </xf>
    <xf numFmtId="0" fontId="16" fillId="27" borderId="17" xfId="0" applyFont="1" applyFill="1" applyBorder="1" applyAlignment="1">
      <alignment horizontal="center" wrapText="1" readingOrder="1"/>
    </xf>
    <xf numFmtId="0" fontId="10" fillId="0" borderId="1" xfId="0" applyFont="1" applyBorder="1" applyAlignment="1">
      <alignment vertical="center" wrapText="1"/>
    </xf>
    <xf numFmtId="0" fontId="11" fillId="0" borderId="1" xfId="0" applyFont="1" applyBorder="1" applyAlignment="1">
      <alignment horizontal="center" vertical="center" wrapText="1"/>
    </xf>
    <xf numFmtId="0" fontId="11" fillId="33" borderId="1" xfId="0" applyFont="1" applyFill="1" applyBorder="1" applyAlignment="1">
      <alignment horizontal="center" vertical="center" wrapText="1"/>
    </xf>
    <xf numFmtId="0" fontId="10" fillId="30" borderId="1" xfId="0" applyFont="1" applyFill="1" applyBorder="1" applyAlignment="1">
      <alignment vertical="center" wrapText="1"/>
    </xf>
    <xf numFmtId="0" fontId="10" fillId="0" borderId="0" xfId="0" applyFont="1" applyAlignment="1">
      <alignment vertical="top"/>
    </xf>
    <xf numFmtId="0" fontId="10" fillId="0" borderId="0" xfId="0" applyFont="1" applyBorder="1"/>
    <xf numFmtId="10" fontId="14" fillId="0" borderId="0" xfId="1" applyNumberFormat="1" applyFont="1" applyBorder="1"/>
    <xf numFmtId="10" fontId="30" fillId="0" borderId="0" xfId="1" applyNumberFormat="1" applyFont="1" applyBorder="1"/>
    <xf numFmtId="10" fontId="36" fillId="0" borderId="0" xfId="1" applyNumberFormat="1" applyFont="1" applyBorder="1"/>
    <xf numFmtId="10" fontId="31" fillId="0" borderId="0" xfId="1" applyNumberFormat="1" applyFont="1" applyBorder="1"/>
    <xf numFmtId="10" fontId="24" fillId="0" borderId="0" xfId="1" applyNumberFormat="1" applyFont="1" applyBorder="1"/>
    <xf numFmtId="10" fontId="14" fillId="0" borderId="0" xfId="0" applyNumberFormat="1" applyFont="1" applyBorder="1"/>
    <xf numFmtId="10" fontId="35" fillId="0" borderId="0" xfId="1" applyNumberFormat="1" applyFont="1" applyBorder="1"/>
    <xf numFmtId="0" fontId="4" fillId="0" borderId="0" xfId="0" applyFont="1" applyBorder="1" applyAlignment="1">
      <alignment vertical="top"/>
    </xf>
    <xf numFmtId="0" fontId="14" fillId="0" borderId="0" xfId="0" applyFont="1" applyFill="1" applyBorder="1" applyAlignment="1">
      <alignment vertical="top"/>
    </xf>
    <xf numFmtId="10" fontId="37" fillId="0" borderId="0" xfId="1" applyNumberFormat="1" applyFont="1" applyBorder="1"/>
    <xf numFmtId="0" fontId="14" fillId="0" borderId="0" xfId="0" applyFont="1" applyFill="1" applyBorder="1" applyAlignment="1">
      <alignment vertical="top" wrapText="1"/>
    </xf>
    <xf numFmtId="0" fontId="5" fillId="0" borderId="0" xfId="0" applyFont="1" applyBorder="1" applyAlignment="1">
      <alignment vertical="top" wrapText="1"/>
    </xf>
    <xf numFmtId="10" fontId="32" fillId="0" borderId="0" xfId="1" applyNumberFormat="1" applyFont="1" applyBorder="1"/>
    <xf numFmtId="10" fontId="24" fillId="0" borderId="0" xfId="0" applyNumberFormat="1" applyFont="1" applyBorder="1"/>
    <xf numFmtId="0" fontId="0" fillId="36" borderId="0" xfId="0" applyFont="1" applyFill="1"/>
    <xf numFmtId="0" fontId="10" fillId="33" borderId="1" xfId="0" applyFont="1" applyFill="1" applyBorder="1" applyAlignment="1">
      <alignment horizontal="center" vertical="center" wrapText="1"/>
    </xf>
    <xf numFmtId="0" fontId="10" fillId="35" borderId="1" xfId="0" applyFont="1" applyFill="1" applyBorder="1" applyAlignment="1">
      <alignment horizontal="center" vertical="center" wrapText="1"/>
    </xf>
    <xf numFmtId="0" fontId="10" fillId="32" borderId="1" xfId="0" applyFont="1" applyFill="1" applyBorder="1" applyAlignment="1" applyProtection="1">
      <alignment horizontal="justify" vertical="center" wrapText="1"/>
      <protection locked="0"/>
    </xf>
    <xf numFmtId="0" fontId="10" fillId="32" borderId="1" xfId="0" applyFont="1" applyFill="1" applyBorder="1" applyAlignment="1" applyProtection="1">
      <alignment horizontal="center" vertical="center" wrapText="1"/>
      <protection locked="0"/>
    </xf>
    <xf numFmtId="0" fontId="10" fillId="32" borderId="1" xfId="0" applyFont="1" applyFill="1" applyBorder="1" applyAlignment="1" applyProtection="1">
      <alignment horizontal="justify" vertical="top" wrapText="1"/>
      <protection locked="0"/>
    </xf>
    <xf numFmtId="0" fontId="10" fillId="32" borderId="1" xfId="0" applyFont="1" applyFill="1" applyBorder="1" applyAlignment="1" applyProtection="1">
      <alignment horizontal="center" vertical="top" wrapText="1"/>
      <protection locked="0"/>
    </xf>
    <xf numFmtId="10" fontId="25" fillId="32" borderId="13" xfId="1" applyNumberFormat="1" applyFont="1" applyFill="1" applyBorder="1" applyAlignment="1" applyProtection="1">
      <alignment horizontal="center" vertical="center"/>
    </xf>
    <xf numFmtId="10" fontId="10" fillId="32" borderId="1" xfId="1" applyNumberFormat="1" applyFont="1" applyFill="1" applyBorder="1" applyAlignment="1" applyProtection="1">
      <alignment horizontal="center" vertical="center"/>
    </xf>
    <xf numFmtId="0" fontId="8" fillId="26" borderId="19" xfId="0" applyFont="1" applyFill="1" applyBorder="1" applyAlignment="1">
      <alignment horizontal="center" vertical="center" wrapText="1"/>
    </xf>
    <xf numFmtId="0" fontId="0" fillId="0" borderId="19" xfId="0" applyBorder="1" applyAlignment="1">
      <alignment vertical="center" wrapText="1"/>
    </xf>
    <xf numFmtId="0" fontId="0" fillId="0" borderId="19" xfId="0" applyBorder="1" applyAlignment="1">
      <alignment horizontal="center" vertical="center" wrapText="1"/>
    </xf>
    <xf numFmtId="0" fontId="0" fillId="0" borderId="19" xfId="0" applyNumberFormat="1" applyBorder="1" applyAlignment="1">
      <alignment horizontal="center" vertical="center" wrapText="1"/>
    </xf>
    <xf numFmtId="0" fontId="8" fillId="26" borderId="19" xfId="0" applyNumberFormat="1" applyFont="1" applyFill="1" applyBorder="1" applyAlignment="1">
      <alignment horizontal="center" vertical="center" wrapText="1"/>
    </xf>
    <xf numFmtId="0" fontId="8" fillId="37" borderId="19" xfId="0" applyFont="1" applyFill="1" applyBorder="1" applyAlignment="1">
      <alignment horizontal="center" vertical="center" wrapText="1"/>
    </xf>
    <xf numFmtId="0" fontId="8" fillId="38" borderId="19" xfId="0" applyFont="1" applyFill="1" applyBorder="1" applyAlignment="1">
      <alignment horizontal="center" vertical="center" wrapText="1"/>
    </xf>
    <xf numFmtId="0" fontId="8" fillId="39" borderId="19" xfId="0" applyFont="1" applyFill="1" applyBorder="1" applyAlignment="1">
      <alignment horizontal="center" vertical="center" wrapText="1"/>
    </xf>
    <xf numFmtId="0" fontId="8" fillId="40" borderId="19" xfId="0" applyFont="1" applyFill="1" applyBorder="1" applyAlignment="1">
      <alignment horizontal="center" vertical="center" wrapText="1"/>
    </xf>
    <xf numFmtId="0" fontId="41" fillId="0" borderId="19" xfId="0" applyFont="1" applyBorder="1" applyAlignment="1">
      <alignment horizontal="center" vertical="center" wrapText="1"/>
    </xf>
    <xf numFmtId="10" fontId="41" fillId="0" borderId="19" xfId="0" applyNumberFormat="1" applyFont="1" applyBorder="1" applyAlignment="1">
      <alignment horizontal="center" vertical="center" wrapText="1"/>
    </xf>
    <xf numFmtId="9" fontId="41" fillId="0" borderId="19" xfId="0" applyNumberFormat="1" applyFont="1" applyBorder="1" applyAlignment="1">
      <alignment horizontal="center" vertical="center" wrapText="1"/>
    </xf>
    <xf numFmtId="10" fontId="23" fillId="25" borderId="1" xfId="1" applyNumberFormat="1" applyFont="1" applyFill="1" applyBorder="1" applyAlignment="1" applyProtection="1">
      <alignment horizontal="center" vertical="center"/>
    </xf>
    <xf numFmtId="0" fontId="10" fillId="0" borderId="0" xfId="0" applyFont="1" applyFill="1"/>
    <xf numFmtId="10" fontId="14" fillId="0" borderId="0" xfId="1" applyNumberFormat="1" applyFont="1" applyFill="1"/>
    <xf numFmtId="41" fontId="10" fillId="0" borderId="0" xfId="74" applyFont="1" applyFill="1"/>
    <xf numFmtId="41" fontId="10" fillId="0" borderId="0" xfId="74" applyFont="1"/>
    <xf numFmtId="10" fontId="6" fillId="0" borderId="0" xfId="0" applyNumberFormat="1" applyFont="1" applyAlignment="1">
      <alignment vertical="center" wrapText="1"/>
    </xf>
    <xf numFmtId="0" fontId="14" fillId="0" borderId="0" xfId="0" applyFont="1" applyAlignment="1">
      <alignment vertical="center" wrapText="1"/>
    </xf>
    <xf numFmtId="10" fontId="14" fillId="0" borderId="0" xfId="0" applyNumberFormat="1" applyFont="1" applyFill="1"/>
    <xf numFmtId="0" fontId="10" fillId="0" borderId="1" xfId="0" applyFont="1" applyBorder="1" applyAlignment="1">
      <alignment horizontal="center" vertical="center" wrapText="1"/>
    </xf>
    <xf numFmtId="0" fontId="10" fillId="0" borderId="0" xfId="0" applyFont="1" applyFill="1" applyAlignment="1">
      <alignment horizontal="center" vertical="center" wrapText="1"/>
    </xf>
    <xf numFmtId="0" fontId="10" fillId="41" borderId="0" xfId="0" applyFont="1" applyFill="1" applyAlignment="1">
      <alignment horizontal="center" vertical="center" wrapText="1"/>
    </xf>
    <xf numFmtId="10" fontId="10" fillId="42" borderId="0" xfId="1" applyNumberFormat="1" applyFont="1" applyFill="1"/>
    <xf numFmtId="0" fontId="3" fillId="0" borderId="0" xfId="0" applyFont="1" applyAlignment="1">
      <alignment vertical="top"/>
    </xf>
    <xf numFmtId="0" fontId="14" fillId="0" borderId="0" xfId="0" applyFont="1" applyAlignment="1">
      <alignment vertical="top"/>
    </xf>
    <xf numFmtId="0" fontId="3" fillId="0" borderId="0" xfId="0" applyFont="1" applyAlignment="1">
      <alignment horizontal="left" vertical="top"/>
    </xf>
    <xf numFmtId="0" fontId="30" fillId="0" borderId="0" xfId="0" applyFont="1" applyAlignment="1">
      <alignment horizontal="left" vertical="center"/>
    </xf>
    <xf numFmtId="0" fontId="30" fillId="0" borderId="0" xfId="0" applyFont="1" applyFill="1" applyAlignment="1">
      <alignment horizontal="left" vertical="center"/>
    </xf>
    <xf numFmtId="0" fontId="35" fillId="0" borderId="0" xfId="0" applyFont="1" applyAlignment="1">
      <alignment horizontal="left" vertical="center"/>
    </xf>
    <xf numFmtId="0" fontId="35" fillId="0" borderId="0" xfId="0" applyFont="1" applyFill="1" applyAlignment="1">
      <alignment horizontal="left" vertical="center"/>
    </xf>
    <xf numFmtId="0" fontId="3" fillId="0" borderId="0" xfId="0" applyFont="1" applyAlignment="1">
      <alignment horizontal="left" vertical="center"/>
    </xf>
    <xf numFmtId="0" fontId="34" fillId="0" borderId="0" xfId="0" applyFont="1" applyAlignment="1">
      <alignment horizontal="left" vertical="center"/>
    </xf>
    <xf numFmtId="0" fontId="34" fillId="0" borderId="0" xfId="0" applyFont="1" applyFill="1" applyAlignment="1">
      <alignment horizontal="left" vertical="center"/>
    </xf>
    <xf numFmtId="0" fontId="3" fillId="0" borderId="0" xfId="0" applyFont="1" applyFill="1" applyAlignment="1">
      <alignment horizontal="left" vertical="top"/>
    </xf>
    <xf numFmtId="0" fontId="3" fillId="0" borderId="0" xfId="0" applyFont="1" applyFill="1" applyAlignment="1">
      <alignment vertical="top"/>
    </xf>
    <xf numFmtId="0" fontId="3" fillId="0" borderId="0" xfId="0" applyFont="1" applyFill="1" applyAlignment="1">
      <alignment vertical="top" wrapText="1"/>
    </xf>
    <xf numFmtId="0" fontId="3" fillId="0" borderId="0" xfId="0" applyFont="1" applyAlignment="1">
      <alignment vertical="top" wrapText="1"/>
    </xf>
    <xf numFmtId="0" fontId="3" fillId="0" borderId="2" xfId="0" applyFont="1" applyBorder="1"/>
    <xf numFmtId="10" fontId="30" fillId="0" borderId="20" xfId="1" applyNumberFormat="1" applyFont="1" applyBorder="1"/>
    <xf numFmtId="10" fontId="36" fillId="0" borderId="20" xfId="1" applyNumberFormat="1" applyFont="1" applyBorder="1"/>
    <xf numFmtId="10" fontId="31" fillId="0" borderId="20" xfId="1" applyNumberFormat="1" applyFont="1" applyBorder="1"/>
    <xf numFmtId="10" fontId="24" fillId="0" borderId="3" xfId="1" applyNumberFormat="1" applyFont="1" applyBorder="1"/>
    <xf numFmtId="10" fontId="3" fillId="0" borderId="0" xfId="1" applyNumberFormat="1" applyFont="1"/>
    <xf numFmtId="10" fontId="3" fillId="0" borderId="0" xfId="0" applyNumberFormat="1" applyFont="1"/>
    <xf numFmtId="10" fontId="35" fillId="0" borderId="20" xfId="1" applyNumberFormat="1" applyFont="1" applyBorder="1"/>
    <xf numFmtId="10" fontId="37" fillId="0" borderId="20" xfId="1" applyNumberFormat="1" applyFont="1" applyBorder="1"/>
    <xf numFmtId="10" fontId="32" fillId="0" borderId="20" xfId="1" applyNumberFormat="1" applyFont="1" applyBorder="1"/>
    <xf numFmtId="0" fontId="3" fillId="0" borderId="20" xfId="0" applyFont="1" applyBorder="1"/>
    <xf numFmtId="14" fontId="10" fillId="0" borderId="0" xfId="0" applyNumberFormat="1" applyFont="1" applyFill="1" applyAlignment="1">
      <alignment horizontal="center"/>
    </xf>
    <xf numFmtId="0" fontId="10" fillId="0" borderId="0" xfId="0" applyFont="1" applyBorder="1" applyAlignment="1">
      <alignment horizontal="left" vertical="center" wrapText="1"/>
    </xf>
    <xf numFmtId="0" fontId="0" fillId="0" borderId="0" xfId="0" applyAlignment="1">
      <alignment vertical="center" wrapText="1"/>
    </xf>
    <xf numFmtId="0" fontId="11" fillId="33" borderId="1" xfId="0" applyFont="1" applyFill="1" applyBorder="1" applyAlignment="1">
      <alignment horizontal="center" vertical="center" wrapText="1"/>
    </xf>
    <xf numFmtId="0" fontId="10" fillId="0" borderId="1" xfId="0" applyFont="1" applyFill="1" applyBorder="1" applyAlignment="1">
      <alignment vertical="center" wrapText="1"/>
    </xf>
    <xf numFmtId="0" fontId="10" fillId="31" borderId="1" xfId="0" applyFont="1" applyFill="1" applyBorder="1" applyAlignment="1">
      <alignment vertical="center" wrapText="1"/>
    </xf>
    <xf numFmtId="0" fontId="16" fillId="27" borderId="17" xfId="0" applyFont="1" applyFill="1" applyBorder="1" applyAlignment="1">
      <alignment horizontal="center" wrapText="1" readingOrder="1"/>
    </xf>
    <xf numFmtId="10" fontId="0" fillId="0" borderId="0" xfId="1" applyNumberFormat="1" applyFont="1"/>
    <xf numFmtId="0" fontId="42" fillId="43" borderId="19" xfId="0" applyFont="1" applyFill="1" applyBorder="1" applyAlignment="1">
      <alignment horizontal="center" vertical="center" wrapText="1"/>
    </xf>
    <xf numFmtId="0" fontId="0" fillId="0" borderId="19" xfId="0" applyBorder="1" applyAlignment="1">
      <alignment horizontal="left" vertical="center" wrapText="1"/>
    </xf>
    <xf numFmtId="13" fontId="14" fillId="0" borderId="0" xfId="74" applyNumberFormat="1" applyFont="1" applyAlignment="1">
      <alignment horizontal="center" vertical="center"/>
    </xf>
    <xf numFmtId="0" fontId="14" fillId="0" borderId="0" xfId="1" applyNumberFormat="1" applyFont="1"/>
    <xf numFmtId="0" fontId="14" fillId="0" borderId="0" xfId="0" applyNumberFormat="1" applyFont="1"/>
    <xf numFmtId="10" fontId="0" fillId="0" borderId="0" xfId="1" applyNumberFormat="1" applyFont="1" applyAlignment="1">
      <alignment horizontal="center"/>
    </xf>
    <xf numFmtId="0" fontId="0" fillId="0" borderId="0" xfId="0" applyAlignment="1">
      <alignment horizontal="center" vertical="center"/>
    </xf>
    <xf numFmtId="0" fontId="43" fillId="30" borderId="1" xfId="0" applyFont="1" applyFill="1" applyBorder="1" applyAlignment="1">
      <alignment horizontal="center" vertical="center" wrapText="1"/>
    </xf>
    <xf numFmtId="0" fontId="43" fillId="31" borderId="1" xfId="0" applyFont="1" applyFill="1" applyBorder="1" applyAlignment="1">
      <alignment horizontal="center" vertical="center" wrapText="1"/>
    </xf>
    <xf numFmtId="0" fontId="2" fillId="0" borderId="0" xfId="0" applyFont="1" applyAlignment="1">
      <alignment horizontal="left" vertical="top"/>
    </xf>
    <xf numFmtId="0" fontId="2" fillId="0" borderId="0" xfId="0" applyFont="1" applyAlignment="1">
      <alignment vertical="top"/>
    </xf>
    <xf numFmtId="0" fontId="0" fillId="0" borderId="0" xfId="0" applyAlignment="1">
      <alignment vertical="center" wrapText="1"/>
    </xf>
    <xf numFmtId="10" fontId="26" fillId="0" borderId="0" xfId="0" applyNumberFormat="1" applyFont="1" applyBorder="1" applyAlignment="1">
      <alignment vertical="center"/>
    </xf>
    <xf numFmtId="10" fontId="0" fillId="0" borderId="0" xfId="0" applyNumberFormat="1" applyAlignment="1">
      <alignment vertical="center"/>
    </xf>
    <xf numFmtId="9" fontId="0" fillId="0" borderId="0" xfId="0" applyNumberFormat="1" applyAlignment="1">
      <alignment vertical="center"/>
    </xf>
    <xf numFmtId="10" fontId="0" fillId="0" borderId="0" xfId="1" applyNumberFormat="1" applyFont="1" applyAlignment="1">
      <alignment vertical="center"/>
    </xf>
    <xf numFmtId="0" fontId="1" fillId="0" borderId="0" xfId="0" applyFont="1" applyAlignment="1">
      <alignment horizontal="left" vertical="top"/>
    </xf>
    <xf numFmtId="0" fontId="1" fillId="0" borderId="0" xfId="0" applyFont="1" applyAlignment="1">
      <alignment vertical="top"/>
    </xf>
    <xf numFmtId="10" fontId="0" fillId="0" borderId="0" xfId="0" applyNumberFormat="1" applyAlignment="1">
      <alignment horizontal="center" vertical="center"/>
    </xf>
    <xf numFmtId="0" fontId="38" fillId="24" borderId="0" xfId="0" applyFont="1" applyFill="1" applyAlignment="1">
      <alignment horizontal="center" vertical="center" wrapText="1"/>
    </xf>
    <xf numFmtId="0" fontId="16" fillId="27" borderId="17" xfId="0" applyFont="1" applyFill="1" applyBorder="1" applyAlignment="1">
      <alignment horizontal="center" wrapText="1" readingOrder="1"/>
    </xf>
    <xf numFmtId="0" fontId="16" fillId="27" borderId="18" xfId="0" applyFont="1" applyFill="1" applyBorder="1" applyAlignment="1">
      <alignment horizontal="center" wrapText="1" readingOrder="1"/>
    </xf>
    <xf numFmtId="0" fontId="28" fillId="27" borderId="21" xfId="0" applyFont="1" applyFill="1" applyBorder="1" applyAlignment="1">
      <alignment horizontal="center" wrapText="1" readingOrder="1"/>
    </xf>
    <xf numFmtId="0" fontId="28" fillId="27" borderId="0" xfId="0" applyFont="1" applyFill="1" applyBorder="1" applyAlignment="1">
      <alignment horizontal="center" wrapText="1" readingOrder="1"/>
    </xf>
    <xf numFmtId="0" fontId="0" fillId="0" borderId="0" xfId="0" applyAlignment="1">
      <alignment horizontal="center" vertical="center"/>
    </xf>
    <xf numFmtId="0" fontId="16" fillId="11" borderId="12" xfId="2" applyFont="1" applyFill="1" applyBorder="1" applyAlignment="1">
      <alignment horizontal="center" vertical="center"/>
    </xf>
    <xf numFmtId="0" fontId="11" fillId="0" borderId="6"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1" fontId="10" fillId="0" borderId="4" xfId="0" applyNumberFormat="1" applyFont="1" applyBorder="1" applyAlignment="1" applyProtection="1">
      <alignment horizontal="center" vertical="center" wrapText="1"/>
      <protection locked="0"/>
    </xf>
    <xf numFmtId="1" fontId="10" fillId="0" borderId="10" xfId="0" applyNumberFormat="1" applyFont="1" applyBorder="1" applyAlignment="1" applyProtection="1">
      <alignment horizontal="center" vertical="center" wrapText="1"/>
      <protection locked="0"/>
    </xf>
    <xf numFmtId="1" fontId="10" fillId="0" borderId="9" xfId="0" applyNumberFormat="1" applyFont="1" applyBorder="1" applyAlignment="1" applyProtection="1">
      <alignment horizontal="center" vertical="center" wrapText="1"/>
      <protection locked="0"/>
    </xf>
    <xf numFmtId="0" fontId="16" fillId="10" borderId="12" xfId="2" applyFont="1" applyFill="1" applyBorder="1" applyAlignment="1">
      <alignment horizontal="center" vertical="center"/>
    </xf>
    <xf numFmtId="0" fontId="16" fillId="9" borderId="12" xfId="2" applyFont="1" applyFill="1" applyBorder="1" applyAlignment="1">
      <alignment horizontal="center" vertical="center"/>
    </xf>
    <xf numFmtId="0" fontId="17" fillId="0" borderId="1" xfId="0" applyFont="1" applyBorder="1" applyAlignment="1">
      <alignment horizontal="center" vertical="center" wrapText="1"/>
    </xf>
    <xf numFmtId="0" fontId="15" fillId="0" borderId="1" xfId="0" applyFont="1" applyBorder="1" applyAlignment="1">
      <alignment horizontal="center"/>
    </xf>
    <xf numFmtId="0" fontId="25" fillId="0" borderId="1" xfId="0" applyFont="1" applyBorder="1" applyAlignment="1">
      <alignment horizontal="center" vertical="center" wrapText="1"/>
    </xf>
    <xf numFmtId="0" fontId="11" fillId="0" borderId="6" xfId="0" applyFont="1" applyBorder="1" applyAlignment="1">
      <alignment horizontal="left" vertical="top"/>
    </xf>
    <xf numFmtId="0" fontId="11" fillId="0" borderId="11" xfId="0" applyFont="1" applyBorder="1" applyAlignment="1">
      <alignment horizontal="left" vertical="top"/>
    </xf>
    <xf numFmtId="0" fontId="10" fillId="0" borderId="4" xfId="0" applyFont="1" applyBorder="1" applyAlignment="1" applyProtection="1">
      <alignment horizontal="left" vertical="center" indent="3"/>
      <protection locked="0"/>
    </xf>
    <xf numFmtId="0" fontId="10" fillId="0" borderId="10" xfId="0" applyFont="1" applyBorder="1" applyAlignment="1" applyProtection="1">
      <alignment horizontal="left" vertical="center" indent="3"/>
      <protection locked="0"/>
    </xf>
    <xf numFmtId="0" fontId="11" fillId="0" borderId="7" xfId="0" applyFont="1" applyBorder="1" applyAlignment="1">
      <alignment horizontal="left" vertical="top"/>
    </xf>
    <xf numFmtId="0" fontId="11" fillId="0" borderId="6" xfId="0" applyFont="1" applyBorder="1" applyAlignment="1">
      <alignment horizontal="left" vertical="center"/>
    </xf>
    <xf numFmtId="0" fontId="11" fillId="0" borderId="11" xfId="0" applyFont="1" applyBorder="1" applyAlignment="1">
      <alignment horizontal="left" vertical="center"/>
    </xf>
    <xf numFmtId="0" fontId="11" fillId="0" borderId="7" xfId="0" applyFont="1" applyBorder="1" applyAlignment="1">
      <alignment horizontal="left" vertical="center"/>
    </xf>
    <xf numFmtId="0" fontId="10" fillId="0" borderId="5" xfId="0" applyFont="1" applyBorder="1" applyAlignment="1" applyProtection="1">
      <alignment horizontal="justify" vertical="center" wrapText="1"/>
      <protection locked="0"/>
    </xf>
    <xf numFmtId="0" fontId="10" fillId="0" borderId="0" xfId="0" applyFont="1" applyBorder="1" applyAlignment="1" applyProtection="1">
      <alignment horizontal="justify" vertical="center" wrapText="1"/>
      <protection locked="0"/>
    </xf>
    <xf numFmtId="0" fontId="10" fillId="0" borderId="8" xfId="0" applyFont="1" applyBorder="1" applyAlignment="1" applyProtection="1">
      <alignment horizontal="justify" vertical="center" wrapText="1"/>
      <protection locked="0"/>
    </xf>
    <xf numFmtId="0" fontId="10" fillId="0" borderId="4" xfId="0" applyFont="1" applyBorder="1" applyAlignment="1" applyProtection="1">
      <alignment horizontal="justify" vertical="center" wrapText="1"/>
      <protection locked="0"/>
    </xf>
    <xf numFmtId="0" fontId="10" fillId="0" borderId="10" xfId="0" applyFont="1" applyBorder="1" applyAlignment="1" applyProtection="1">
      <alignment horizontal="justify" vertical="center" wrapText="1"/>
      <protection locked="0"/>
    </xf>
    <xf numFmtId="0" fontId="10" fillId="0" borderId="9" xfId="0" applyFont="1" applyBorder="1" applyAlignment="1" applyProtection="1">
      <alignment horizontal="justify" vertical="center" wrapText="1"/>
      <protection locked="0"/>
    </xf>
    <xf numFmtId="14" fontId="17" fillId="0" borderId="1" xfId="0" applyNumberFormat="1" applyFont="1" applyBorder="1" applyAlignment="1">
      <alignment horizontal="center" vertical="center" wrapText="1"/>
    </xf>
    <xf numFmtId="0" fontId="11" fillId="0" borderId="6"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10" fillId="0" borderId="5" xfId="0" applyFont="1" applyBorder="1" applyAlignment="1" applyProtection="1">
      <alignment horizontal="left" vertical="center" wrapText="1"/>
      <protection locked="0"/>
    </xf>
    <xf numFmtId="0" fontId="10" fillId="0" borderId="0" xfId="0" applyFont="1" applyBorder="1" applyAlignment="1" applyProtection="1">
      <alignment horizontal="left" vertical="center" wrapText="1"/>
      <protection locked="0"/>
    </xf>
    <xf numFmtId="0" fontId="10" fillId="0" borderId="8" xfId="0" applyFont="1" applyBorder="1" applyAlignment="1" applyProtection="1">
      <alignment horizontal="left" vertical="center" wrapText="1"/>
      <protection locked="0"/>
    </xf>
    <xf numFmtId="0" fontId="10" fillId="0" borderId="4" xfId="0" applyFont="1" applyBorder="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0" fontId="10" fillId="0" borderId="9" xfId="0" applyFont="1" applyBorder="1" applyAlignment="1" applyProtection="1">
      <alignment horizontal="left" vertical="center" wrapText="1"/>
      <protection locked="0"/>
    </xf>
    <xf numFmtId="0" fontId="10" fillId="0" borderId="4"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28" fillId="0" borderId="0" xfId="0" applyFont="1" applyBorder="1" applyAlignment="1">
      <alignment vertical="center" wrapText="1"/>
    </xf>
    <xf numFmtId="0" fontId="36" fillId="0" borderId="0" xfId="0" applyFont="1" applyFill="1" applyBorder="1" applyAlignment="1">
      <alignment vertical="center" wrapText="1"/>
    </xf>
    <xf numFmtId="0" fontId="0" fillId="0" borderId="0" xfId="0" applyBorder="1" applyAlignment="1">
      <alignment vertical="center" wrapText="1"/>
    </xf>
    <xf numFmtId="0" fontId="31" fillId="0" borderId="0" xfId="0" applyFont="1" applyFill="1" applyAlignment="1">
      <alignment vertical="center" wrapText="1"/>
    </xf>
    <xf numFmtId="0" fontId="0" fillId="0" borderId="0" xfId="0" applyAlignment="1">
      <alignment vertical="center" wrapText="1"/>
    </xf>
    <xf numFmtId="0" fontId="32" fillId="0" borderId="0" xfId="0" applyFont="1" applyFill="1" applyAlignment="1">
      <alignment horizontal="left" vertical="top"/>
    </xf>
    <xf numFmtId="0" fontId="11" fillId="33" borderId="1" xfId="0" applyFont="1" applyFill="1" applyBorder="1" applyAlignment="1">
      <alignment horizontal="center" vertical="center" wrapText="1"/>
    </xf>
    <xf numFmtId="0" fontId="43" fillId="30" borderId="1" xfId="0" applyFont="1" applyFill="1" applyBorder="1" applyAlignment="1">
      <alignment horizontal="center" vertical="center" wrapText="1"/>
    </xf>
    <xf numFmtId="0" fontId="11" fillId="30" borderId="1"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43" fillId="24" borderId="2" xfId="0" applyFont="1" applyFill="1" applyBorder="1" applyAlignment="1">
      <alignment horizontal="center" vertical="center" wrapText="1"/>
    </xf>
    <xf numFmtId="0" fontId="43" fillId="24" borderId="3" xfId="0" applyFont="1" applyFill="1" applyBorder="1" applyAlignment="1">
      <alignment horizontal="center" vertical="center" wrapText="1"/>
    </xf>
    <xf numFmtId="0" fontId="43" fillId="0" borderId="2" xfId="0" applyFont="1" applyBorder="1" applyAlignment="1">
      <alignment horizontal="center" vertical="center" wrapText="1"/>
    </xf>
    <xf numFmtId="0" fontId="43" fillId="0" borderId="3" xfId="0" applyFont="1" applyBorder="1" applyAlignment="1">
      <alignment horizontal="center" vertical="center" wrapText="1"/>
    </xf>
    <xf numFmtId="0" fontId="43" fillId="30" borderId="2" xfId="0" applyFont="1" applyFill="1" applyBorder="1" applyAlignment="1">
      <alignment horizontal="center" vertical="center" wrapText="1"/>
    </xf>
    <xf numFmtId="0" fontId="43" fillId="30" borderId="3" xfId="0" applyFont="1" applyFill="1" applyBorder="1" applyAlignment="1">
      <alignment horizontal="center" vertical="center" wrapText="1"/>
    </xf>
    <xf numFmtId="0" fontId="43" fillId="24" borderId="20" xfId="0" applyFont="1" applyFill="1" applyBorder="1" applyAlignment="1">
      <alignment horizontal="center" vertical="center" wrapText="1"/>
    </xf>
    <xf numFmtId="0" fontId="43" fillId="30" borderId="20" xfId="0" applyFont="1" applyFill="1" applyBorder="1" applyAlignment="1">
      <alignment horizontal="center" vertical="center" wrapText="1"/>
    </xf>
    <xf numFmtId="0" fontId="11" fillId="30" borderId="2" xfId="0" applyFont="1" applyFill="1" applyBorder="1" applyAlignment="1">
      <alignment horizontal="center" vertical="center" wrapText="1"/>
    </xf>
    <xf numFmtId="0" fontId="11" fillId="30" borderId="20" xfId="0" applyFont="1" applyFill="1" applyBorder="1" applyAlignment="1">
      <alignment horizontal="center" vertical="center" wrapText="1"/>
    </xf>
    <xf numFmtId="0" fontId="11" fillId="30" borderId="3" xfId="0" applyFont="1" applyFill="1" applyBorder="1" applyAlignment="1">
      <alignment horizontal="center" vertical="center" wrapText="1"/>
    </xf>
  </cellXfs>
  <cellStyles count="75">
    <cellStyle name="Euro" xfId="5"/>
    <cellStyle name="Euro 2" xfId="32"/>
    <cellStyle name="Euro 2 2" xfId="63"/>
    <cellStyle name="Euro 3" xfId="46"/>
    <cellStyle name="Millares [0]" xfId="74" builtinId="6"/>
    <cellStyle name="Millares [0] 2" xfId="73"/>
    <cellStyle name="Millares 17" xfId="28"/>
    <cellStyle name="Millares 17 2" xfId="61"/>
    <cellStyle name="Millares 2" xfId="10"/>
    <cellStyle name="Millares 2 2" xfId="33"/>
    <cellStyle name="Millares 2 2 2" xfId="64"/>
    <cellStyle name="Millares 2 3" xfId="34"/>
    <cellStyle name="Millares 2 3 2" xfId="65"/>
    <cellStyle name="Millares 2 4" xfId="51"/>
    <cellStyle name="Millares 3" xfId="11"/>
    <cellStyle name="Millares 3 2" xfId="35"/>
    <cellStyle name="Millares 3 2 2" xfId="66"/>
    <cellStyle name="Millares 3 3" xfId="52"/>
    <cellStyle name="Millares 4" xfId="12"/>
    <cellStyle name="Millares 4 2" xfId="36"/>
    <cellStyle name="Millares 4 2 2" xfId="67"/>
    <cellStyle name="Millares 4 3" xfId="53"/>
    <cellStyle name="Millares 5" xfId="37"/>
    <cellStyle name="Millares 5 2" xfId="68"/>
    <cellStyle name="Millares 6" xfId="38"/>
    <cellStyle name="Millares 6 2" xfId="69"/>
    <cellStyle name="Normal" xfId="0" builtinId="0"/>
    <cellStyle name="Normal 10" xfId="4"/>
    <cellStyle name="Normal 2" xfId="2"/>
    <cellStyle name="Normal 2 2" xfId="7"/>
    <cellStyle name="Normal 2 2 2" xfId="48"/>
    <cellStyle name="Normal 2 3" xfId="6"/>
    <cellStyle name="Normal 2 3 2" xfId="47"/>
    <cellStyle name="Normal 3" xfId="13"/>
    <cellStyle name="Normal 3 2" xfId="25"/>
    <cellStyle name="Normal 3 2 2" xfId="60"/>
    <cellStyle name="Normal 4" xfId="14"/>
    <cellStyle name="Normal 4 2" xfId="19"/>
    <cellStyle name="Normal 4 2 2" xfId="20"/>
    <cellStyle name="Normal 4 2 2 2" xfId="57"/>
    <cellStyle name="Normal 4 3" xfId="26"/>
    <cellStyle name="Normal 4 4" xfId="54"/>
    <cellStyle name="Normal 5" xfId="18"/>
    <cellStyle name="Normal 5 2" xfId="21"/>
    <cellStyle name="Normal 5 2 2" xfId="39"/>
    <cellStyle name="Normal 5 3" xfId="29"/>
    <cellStyle name="Normal 5 3 2" xfId="40"/>
    <cellStyle name="Normal 5 4" xfId="41"/>
    <cellStyle name="Normal 5 5" xfId="56"/>
    <cellStyle name="Normal 6" xfId="22"/>
    <cellStyle name="Normal 6 2" xfId="30"/>
    <cellStyle name="Normal 6 2 2" xfId="62"/>
    <cellStyle name="Normal 7" xfId="27"/>
    <cellStyle name="Normal 7 2" xfId="31"/>
    <cellStyle name="Normal 8" xfId="42"/>
    <cellStyle name="Normal 8 2" xfId="70"/>
    <cellStyle name="Normal 9" xfId="43"/>
    <cellStyle name="Porcentaje" xfId="1" builtinId="5"/>
    <cellStyle name="Porcentaje 2" xfId="3"/>
    <cellStyle name="Porcentaje 2 2" xfId="9"/>
    <cellStyle name="Porcentaje 2 2 2" xfId="50"/>
    <cellStyle name="Porcentaje 3" xfId="17"/>
    <cellStyle name="Porcentaje 3 2" xfId="44"/>
    <cellStyle name="Porcentaje 3 2 2" xfId="71"/>
    <cellStyle name="Porcentaje 4" xfId="8"/>
    <cellStyle name="Porcentaje 4 2" xfId="49"/>
    <cellStyle name="Porcentual 2" xfId="15"/>
    <cellStyle name="Porcentual 2 2" xfId="23"/>
    <cellStyle name="Porcentual 2 2 2" xfId="58"/>
    <cellStyle name="Porcentual 2 3" xfId="55"/>
    <cellStyle name="Porcentual 3" xfId="16"/>
    <cellStyle name="Porcentual 3 2" xfId="24"/>
    <cellStyle name="Porcentual 3 2 2" xfId="59"/>
    <cellStyle name="Porcentual 4" xfId="45"/>
    <cellStyle name="Porcentual 4 2" xfId="72"/>
  </cellStyles>
  <dxfs count="702">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0000"/>
        </patternFill>
      </fill>
    </dxf>
    <dxf>
      <fill>
        <patternFill>
          <bgColor rgb="FF92D05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0000"/>
        </patternFill>
      </fill>
    </dxf>
    <dxf>
      <fill>
        <patternFill>
          <bgColor rgb="FF92D050"/>
        </patternFill>
      </fill>
    </dxf>
    <dxf>
      <fill>
        <patternFill>
          <bgColor rgb="FFFFFF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0000"/>
        </patternFill>
      </fill>
    </dxf>
    <dxf>
      <fill>
        <patternFill>
          <bgColor rgb="FF92D050"/>
        </patternFill>
      </fill>
    </dxf>
    <dxf>
      <fill>
        <patternFill>
          <bgColor rgb="FFFFFF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0000"/>
        </patternFill>
      </fill>
    </dxf>
    <dxf>
      <fill>
        <patternFill>
          <bgColor rgb="FF92D050"/>
        </patternFill>
      </fill>
    </dxf>
    <dxf>
      <fill>
        <patternFill>
          <bgColor rgb="FFFFFF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alignment vertical="center" readingOrder="0"/>
    </dxf>
    <dxf>
      <alignment horizontal="center" readingOrder="0"/>
    </dxf>
    <dxf>
      <fill>
        <patternFill patternType="solid">
          <bgColor theme="6" tint="0.39997558519241921"/>
        </patternFill>
      </fill>
    </dxf>
    <dxf>
      <fill>
        <patternFill patternType="solid">
          <bgColor theme="6" tint="0.39997558519241921"/>
        </patternFill>
      </fill>
    </dxf>
    <dxf>
      <fill>
        <patternFill patternType="solid">
          <bgColor theme="9" tint="0.59999389629810485"/>
        </patternFill>
      </fill>
    </dxf>
    <dxf>
      <fill>
        <patternFill patternType="solid">
          <bgColor theme="9" tint="0.59999389629810485"/>
        </patternFill>
      </fill>
    </dxf>
    <dxf>
      <alignment vertical="center" readingOrder="0"/>
    </dxf>
    <dxf>
      <alignment vertical="center" readingOrder="0"/>
    </dxf>
    <dxf>
      <alignment vertical="top" readingOrder="0"/>
    </dxf>
    <dxf>
      <alignment vertical="top" readingOrder="0"/>
    </dxf>
    <dxf>
      <alignment horizontal="center" readingOrder="0"/>
    </dxf>
    <dxf>
      <alignment horizontal="center" readingOrder="0"/>
    </dxf>
    <dxf>
      <alignment horizontal="left" readingOrder="0"/>
    </dxf>
    <dxf>
      <alignment horizontal="left" readingOrder="0"/>
    </dxf>
    <dxf>
      <alignment wrapText="1" readingOrder="0"/>
    </dxf>
    <dxf>
      <alignment wrapText="1" readingOrder="0"/>
    </dxf>
    <dxf>
      <alignment wrapText="0" readingOrder="0"/>
    </dxf>
    <dxf>
      <alignment wrapText="0" readingOrder="0"/>
    </dxf>
    <dxf>
      <numFmt numFmtId="14" formatCode="0.0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alignment vertical="center" readingOrder="0"/>
    </dxf>
    <dxf>
      <alignment horizontal="center" readingOrder="0"/>
    </dxf>
    <dxf>
      <alignment wrapText="1" readingOrder="0"/>
    </dxf>
    <dxf>
      <numFmt numFmtId="168" formatCode="0.0000"/>
    </dxf>
    <dxf>
      <numFmt numFmtId="167" formatCode="0.000"/>
    </dxf>
    <dxf>
      <numFmt numFmtId="2" formatCode="0.00"/>
    </dxf>
    <dxf>
      <numFmt numFmtId="167" formatCode="0.000"/>
    </dxf>
    <dxf>
      <numFmt numFmtId="168" formatCode="0.0000"/>
    </dxf>
    <dxf>
      <numFmt numFmtId="170" formatCode="0.00000"/>
    </dxf>
    <dxf>
      <numFmt numFmtId="171" formatCode="0.000000"/>
    </dxf>
    <dxf>
      <numFmt numFmtId="2" formatCode="0.00"/>
    </dxf>
    <dxf>
      <numFmt numFmtId="172" formatCode="0.0"/>
    </dxf>
    <dxf>
      <numFmt numFmtId="2" formatCode="0.00"/>
    </dxf>
    <dxf>
      <numFmt numFmtId="167" formatCode="0.000"/>
    </dxf>
    <dxf>
      <numFmt numFmtId="168" formatCode="0.0000"/>
    </dxf>
    <dxf>
      <numFmt numFmtId="170" formatCode="0.00000"/>
    </dxf>
  </dxfs>
  <tableStyles count="0" defaultTableStyle="TableStyleMedium2" defaultPivotStyle="PivotStyleLight16"/>
  <colors>
    <mruColors>
      <color rgb="FFFF66FF"/>
      <color rgb="FFA162D0"/>
      <color rgb="FFFFCCFF"/>
      <color rgb="FFF6903C"/>
      <color rgb="FFFFFF66"/>
      <color rgb="FFFFFFCC"/>
      <color rgb="FFFF9900"/>
      <color rgb="FF66FF66"/>
      <color rgb="FFFF7C80"/>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Dinámicas!$A$44:$H$44</c:f>
              <c:strCache>
                <c:ptCount val="8"/>
                <c:pt idx="0">
                  <c:v>Enero</c:v>
                </c:pt>
                <c:pt idx="1">
                  <c:v>Febrero</c:v>
                </c:pt>
                <c:pt idx="2">
                  <c:v>Marzo</c:v>
                </c:pt>
                <c:pt idx="3">
                  <c:v>Abril</c:v>
                </c:pt>
                <c:pt idx="4">
                  <c:v>Mayo</c:v>
                </c:pt>
                <c:pt idx="5">
                  <c:v>Junio</c:v>
                </c:pt>
                <c:pt idx="6">
                  <c:v>Julio</c:v>
                </c:pt>
                <c:pt idx="7">
                  <c:v>Agosto</c:v>
                </c:pt>
              </c:strCache>
            </c:strRef>
          </c:cat>
          <c:val>
            <c:numRef>
              <c:f>Dinámicas!$A$45:$H$45</c:f>
              <c:numCache>
                <c:formatCode>0.00%</c:formatCode>
                <c:ptCount val="8"/>
                <c:pt idx="0">
                  <c:v>0.95269999999999999</c:v>
                </c:pt>
                <c:pt idx="1">
                  <c:v>0.99060000000000004</c:v>
                </c:pt>
                <c:pt idx="2">
                  <c:v>0.92879999999999996</c:v>
                </c:pt>
                <c:pt idx="3">
                  <c:v>0.90620000000000001</c:v>
                </c:pt>
                <c:pt idx="4">
                  <c:v>0.88829999999999998</c:v>
                </c:pt>
                <c:pt idx="5">
                  <c:v>0.88749999999999996</c:v>
                </c:pt>
                <c:pt idx="6">
                  <c:v>0.91479999999999995</c:v>
                </c:pt>
                <c:pt idx="7">
                  <c:v>0.91439999999999999</c:v>
                </c:pt>
              </c:numCache>
            </c:numRef>
          </c:val>
          <c:extLst>
            <c:ext xmlns:c16="http://schemas.microsoft.com/office/drawing/2014/chart" uri="{C3380CC4-5D6E-409C-BE32-E72D297353CC}">
              <c16:uniqueId val="{00000000-CB9A-4B1E-9CD2-252F50301894}"/>
            </c:ext>
          </c:extLst>
        </c:ser>
        <c:dLbls>
          <c:showLegendKey val="0"/>
          <c:showVal val="0"/>
          <c:showCatName val="0"/>
          <c:showSerName val="0"/>
          <c:showPercent val="0"/>
          <c:showBubbleSize val="0"/>
        </c:dLbls>
        <c:gapWidth val="150"/>
        <c:shape val="cylinder"/>
        <c:axId val="105379712"/>
        <c:axId val="105381248"/>
        <c:axId val="0"/>
      </c:bar3DChart>
      <c:catAx>
        <c:axId val="10537971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5381248"/>
        <c:crosses val="autoZero"/>
        <c:auto val="1"/>
        <c:lblAlgn val="ctr"/>
        <c:lblOffset val="100"/>
        <c:noMultiLvlLbl val="0"/>
      </c:catAx>
      <c:valAx>
        <c:axId val="10538124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5379712"/>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114300</xdr:colOff>
      <xdr:row>40</xdr:row>
      <xdr:rowOff>0</xdr:rowOff>
    </xdr:from>
    <xdr:to>
      <xdr:col>15</xdr:col>
      <xdr:colOff>114300</xdr:colOff>
      <xdr:row>53</xdr:row>
      <xdr:rowOff>266700</xdr:rowOff>
    </xdr:to>
    <xdr:graphicFrame macro="">
      <xdr:nvGraphicFramePr>
        <xdr:cNvPr id="2" name="Gráfico 1">
          <a:extLst>
            <a:ext uri="{FF2B5EF4-FFF2-40B4-BE49-F238E27FC236}">
              <a16:creationId xmlns:a16="http://schemas.microsoft.com/office/drawing/2014/main" id="{6BA9BB7B-9B5D-4D27-B543-8E86AEFB2E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552450</xdr:colOff>
      <xdr:row>0</xdr:row>
      <xdr:rowOff>66675</xdr:rowOff>
    </xdr:from>
    <xdr:to>
      <xdr:col>4</xdr:col>
      <xdr:colOff>515505</xdr:colOff>
      <xdr:row>2</xdr:row>
      <xdr:rowOff>222578</xdr:rowOff>
    </xdr:to>
    <xdr:pic>
      <xdr:nvPicPr>
        <xdr:cNvPr id="2" name="Imagen 1">
          <a:extLst>
            <a:ext uri="{FF2B5EF4-FFF2-40B4-BE49-F238E27FC236}">
              <a16:creationId xmlns:a16="http://schemas.microsoft.com/office/drawing/2014/main" id="{F4521BA5-E4E7-4D83-AFBD-40F2E977D5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8275" y="66675"/>
          <a:ext cx="2144280" cy="727403"/>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FAMILIA ESTRATO" refreshedDate="44062.980750925926" createdVersion="6" refreshedVersion="6" minRefreshableVersion="3" recordCount="178">
  <cacheSource type="worksheet">
    <worksheetSource ref="A18:AE196" sheet="PAA 2020 Versión 2"/>
  </cacheSource>
  <cacheFields count="31">
    <cacheField name="QUE SE DEBE HACER EN ESTE CORTE" numFmtId="0">
      <sharedItems count="5">
        <s v="En ejecución"/>
        <s v="Eliminada"/>
        <s v="Cumplida"/>
        <s v="Sin iniciar"/>
        <s v="Vencida"/>
      </sharedItems>
    </cacheField>
    <cacheField name="ESTADO REVISIÓN" numFmtId="0">
      <sharedItems count="4">
        <s v="QUEDA IGUAL"/>
        <s v="SE DEBE ELIMINAR"/>
        <s v="CUMPLIDA"/>
        <s v="NUEVA QUE SE INCLUYE"/>
      </sharedItems>
    </cacheField>
    <cacheField name="Roles _x000a_Decreto 948 de 2017" numFmtId="0">
      <sharedItems count="8">
        <s v="Auditoría"/>
        <s v="Informes de Ley"/>
        <s v="Adicionales"/>
        <s v="Enfoque hacia la Prevención"/>
        <s v="Evaluación de la Gestión del Riesgo"/>
        <s v="Liderazgo Estratégico"/>
        <s v="Relación con entes de control externos"/>
        <s v="Seguimiento a Planes de Mejoramiento"/>
      </sharedItems>
    </cacheField>
    <cacheField name="Actividad" numFmtId="0">
      <sharedItems longText="1"/>
    </cacheField>
    <cacheField name="Proceso" numFmtId="0">
      <sharedItems/>
    </cacheField>
    <cacheField name="Tipo de Proceso" numFmtId="0">
      <sharedItems/>
    </cacheField>
    <cacheField name="Responsable o Líder de la Auditoría" numFmtId="0">
      <sharedItems/>
    </cacheField>
    <cacheField name="Equipo Auditor_x000a_Responsable de la Actividad" numFmtId="0">
      <sharedItems/>
    </cacheField>
    <cacheField name="Responsable Líder del proceso auditado" numFmtId="0">
      <sharedItems/>
    </cacheField>
    <cacheField name="Fecha Inicio" numFmtId="14">
      <sharedItems containsSemiMixedTypes="0" containsNonDate="0" containsDate="1" containsString="0" minDate="2020-01-01T00:00:00" maxDate="2020-12-15T00:00:00"/>
    </cacheField>
    <cacheField name="Fecha Fin" numFmtId="14">
      <sharedItems containsSemiMixedTypes="0" containsNonDate="0" containsDate="1" containsString="0" minDate="2020-01-09T00:00:00" maxDate="2021-01-01T00:00:00"/>
    </cacheField>
    <cacheField name="ENE" numFmtId="0">
      <sharedItems containsNonDate="0" containsString="0" containsBlank="1"/>
    </cacheField>
    <cacheField name="FEB" numFmtId="0">
      <sharedItems containsNonDate="0" containsString="0" containsBlank="1"/>
    </cacheField>
    <cacheField name="MAR" numFmtId="0">
      <sharedItems containsNonDate="0" containsString="0" containsBlank="1"/>
    </cacheField>
    <cacheField name="ABR" numFmtId="0">
      <sharedItems containsNonDate="0" containsString="0" containsBlank="1"/>
    </cacheField>
    <cacheField name="MAY" numFmtId="0">
      <sharedItems containsNonDate="0" containsString="0" containsBlank="1"/>
    </cacheField>
    <cacheField name="JUN" numFmtId="0">
      <sharedItems containsNonDate="0" containsString="0" containsBlank="1"/>
    </cacheField>
    <cacheField name="JUL" numFmtId="0">
      <sharedItems containsNonDate="0" containsString="0" containsBlank="1"/>
    </cacheField>
    <cacheField name="AGO" numFmtId="0">
      <sharedItems containsNonDate="0" containsString="0" containsBlank="1"/>
    </cacheField>
    <cacheField name="SEP" numFmtId="0">
      <sharedItems containsNonDate="0" containsString="0" containsBlank="1"/>
    </cacheField>
    <cacheField name="OCT" numFmtId="0">
      <sharedItems containsNonDate="0" containsString="0" containsBlank="1"/>
    </cacheField>
    <cacheField name="NOV" numFmtId="0">
      <sharedItems containsNonDate="0" containsString="0" containsBlank="1"/>
    </cacheField>
    <cacheField name="DIC" numFmtId="0">
      <sharedItems containsNonDate="0" containsString="0" containsBlank="1"/>
    </cacheField>
    <cacheField name="Productos Esperados" numFmtId="0">
      <sharedItems/>
    </cacheField>
    <cacheField name="Ponderación_x000a_de la Actividad" numFmtId="10">
      <sharedItems containsString="0" containsBlank="1" containsNumber="1" minValue="1E-3" maxValue="0.03"/>
    </cacheField>
    <cacheField name="Fecha  de Cierre de la Actividad " numFmtId="0">
      <sharedItems containsNonDate="0" containsDate="1" containsString="0" containsBlank="1" minDate="2020-01-09T00:00:00" maxDate="2020-08-01T00:00:00"/>
    </cacheField>
    <cacheField name="Evidencias" numFmtId="0">
      <sharedItems containsBlank="1" longText="1"/>
    </cacheField>
    <cacheField name="Observaciones" numFmtId="0">
      <sharedItems containsBlank="1" longText="1"/>
    </cacheField>
    <cacheField name="Avance Actividad" numFmtId="0">
      <sharedItems containsBlank="1"/>
    </cacheField>
    <cacheField name="Aporte al Avance del  PAA" numFmtId="10">
      <sharedItems containsSemiMixedTypes="0" containsString="0" containsNumber="1" minValue="0" maxValue="2.3999999999999997E-2"/>
    </cacheField>
    <cacheField name="diferencia" numFmtId="10">
      <sharedItems containsSemiMixedTypes="0" containsString="0" containsNumber="1" minValue="0" maxValue="0.03"/>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FAMILIA ESTRATO" refreshedDate="44070.618423611108" createdVersion="6" refreshedVersion="6" minRefreshableVersion="3" recordCount="178">
  <cacheSource type="worksheet">
    <worksheetSource ref="B18:AE196" sheet="PAA 2020 Versión 2"/>
  </cacheSource>
  <cacheFields count="30">
    <cacheField name="ESTADO REVISIÓN" numFmtId="0">
      <sharedItems/>
    </cacheField>
    <cacheField name="Roles _x000a_Decreto 948 de 2017" numFmtId="0">
      <sharedItems count="8">
        <s v="Auditoría"/>
        <s v="Informes de Ley"/>
        <s v="Adicionales"/>
        <s v="Enfoque hacia la Prevención"/>
        <s v="Evaluación de la Gestión del Riesgo"/>
        <s v="Liderazgo Estratégico"/>
        <s v="Relación con entes de control externos"/>
        <s v="Seguimiento a Planes de Mejoramiento"/>
      </sharedItems>
    </cacheField>
    <cacheField name="Actividad" numFmtId="0">
      <sharedItems longText="1"/>
    </cacheField>
    <cacheField name="Proceso" numFmtId="0">
      <sharedItems/>
    </cacheField>
    <cacheField name="Tipo de Proceso" numFmtId="0">
      <sharedItems/>
    </cacheField>
    <cacheField name="Responsable o Líder de la Auditoría" numFmtId="0">
      <sharedItems/>
    </cacheField>
    <cacheField name="Equipo Auditor_x000a_Responsable de la Actividad" numFmtId="0">
      <sharedItems/>
    </cacheField>
    <cacheField name="Responsable Líder del proceso auditado" numFmtId="0">
      <sharedItems/>
    </cacheField>
    <cacheField name="Fecha Inicio" numFmtId="14">
      <sharedItems containsSemiMixedTypes="0" containsNonDate="0" containsDate="1" containsString="0" minDate="2020-01-01T00:00:00" maxDate="2020-12-15T00:00:00"/>
    </cacheField>
    <cacheField name="Fecha Fin" numFmtId="14">
      <sharedItems containsSemiMixedTypes="0" containsNonDate="0" containsDate="1" containsString="0" minDate="2020-01-09T00:00:00" maxDate="2021-01-01T00:00:00"/>
    </cacheField>
    <cacheField name="ENE" numFmtId="0">
      <sharedItems containsNonDate="0" containsString="0" containsBlank="1"/>
    </cacheField>
    <cacheField name="FEB" numFmtId="0">
      <sharedItems containsNonDate="0" containsString="0" containsBlank="1"/>
    </cacheField>
    <cacheField name="MAR" numFmtId="0">
      <sharedItems containsNonDate="0" containsString="0" containsBlank="1"/>
    </cacheField>
    <cacheField name="ABR" numFmtId="0">
      <sharedItems containsNonDate="0" containsString="0" containsBlank="1"/>
    </cacheField>
    <cacheField name="MAY" numFmtId="0">
      <sharedItems containsNonDate="0" containsString="0" containsBlank="1"/>
    </cacheField>
    <cacheField name="JUN" numFmtId="0">
      <sharedItems containsNonDate="0" containsString="0" containsBlank="1"/>
    </cacheField>
    <cacheField name="JUL" numFmtId="0">
      <sharedItems containsNonDate="0" containsString="0" containsBlank="1"/>
    </cacheField>
    <cacheField name="AGO" numFmtId="0">
      <sharedItems containsNonDate="0" containsString="0" containsBlank="1"/>
    </cacheField>
    <cacheField name="SEP" numFmtId="0">
      <sharedItems containsNonDate="0" containsString="0" containsBlank="1"/>
    </cacheField>
    <cacheField name="OCT" numFmtId="0">
      <sharedItems containsNonDate="0" containsString="0" containsBlank="1"/>
    </cacheField>
    <cacheField name="NOV" numFmtId="0">
      <sharedItems containsNonDate="0" containsString="0" containsBlank="1"/>
    </cacheField>
    <cacheField name="DIC" numFmtId="0">
      <sharedItems containsNonDate="0" containsString="0" containsBlank="1"/>
    </cacheField>
    <cacheField name="Productos Esperados" numFmtId="0">
      <sharedItems/>
    </cacheField>
    <cacheField name="Ponderación_x000a_de la Actividad" numFmtId="10">
      <sharedItems containsString="0" containsBlank="1" containsNumber="1" minValue="1E-3" maxValue="0.03"/>
    </cacheField>
    <cacheField name="Fecha  de Cierre de la Actividad " numFmtId="0">
      <sharedItems containsNonDate="0" containsDate="1" containsString="0" containsBlank="1" minDate="2020-01-09T00:00:00" maxDate="2020-08-01T00:00:00"/>
    </cacheField>
    <cacheField name="Evidencias" numFmtId="0">
      <sharedItems containsBlank="1" longText="1"/>
    </cacheField>
    <cacheField name="Observaciones" numFmtId="0">
      <sharedItems containsBlank="1" longText="1"/>
    </cacheField>
    <cacheField name="Avance Actividad" numFmtId="0">
      <sharedItems containsBlank="1"/>
    </cacheField>
    <cacheField name="Aporte al Avance del  PAA" numFmtId="10">
      <sharedItems containsSemiMixedTypes="0" containsString="0" containsNumber="1" minValue="0" maxValue="2.3999999999999997E-2"/>
    </cacheField>
    <cacheField name="diferencia" numFmtId="10">
      <sharedItems containsSemiMixedTypes="0" containsString="0" containsNumber="1" minValue="0" maxValue="0.03"/>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andreska1010@hotmail.com" refreshedDate="44105.714920138889" createdVersion="4" refreshedVersion="4" minRefreshableVersion="3" recordCount="178">
  <cacheSource type="worksheet">
    <worksheetSource ref="A18:AF196" sheet="PAA 2020 Versión 2"/>
  </cacheSource>
  <cacheFields count="32">
    <cacheField name="QUE SE DEBE HACER EN ESTE CORTE" numFmtId="0">
      <sharedItems/>
    </cacheField>
    <cacheField name="ESTADO REVISIÓN" numFmtId="0">
      <sharedItems/>
    </cacheField>
    <cacheField name="Roles _x000a_Decreto 948 de 2017" numFmtId="0">
      <sharedItems/>
    </cacheField>
    <cacheField name="Actividad" numFmtId="0">
      <sharedItems longText="1"/>
    </cacheField>
    <cacheField name="Proceso" numFmtId="0">
      <sharedItems/>
    </cacheField>
    <cacheField name="Tipo de Proceso" numFmtId="0">
      <sharedItems/>
    </cacheField>
    <cacheField name="Responsable o Líder de la Auditoría" numFmtId="0">
      <sharedItems/>
    </cacheField>
    <cacheField name="Equipo Auditor_x000a_Responsable de la Actividad" numFmtId="0">
      <sharedItems/>
    </cacheField>
    <cacheField name="Responsable Líder del proceso auditado" numFmtId="0">
      <sharedItems/>
    </cacheField>
    <cacheField name="Fecha Inicio" numFmtId="14">
      <sharedItems containsSemiMixedTypes="0" containsNonDate="0" containsDate="1" containsString="0" minDate="2020-01-01T00:00:00" maxDate="2020-12-15T00:00:00"/>
    </cacheField>
    <cacheField name="Fecha Fin" numFmtId="14">
      <sharedItems containsSemiMixedTypes="0" containsNonDate="0" containsDate="1" containsString="0" minDate="2020-01-09T00:00:00" maxDate="2021-01-01T00:00:00"/>
    </cacheField>
    <cacheField name="ENE" numFmtId="0">
      <sharedItems containsNonDate="0" containsString="0" containsBlank="1"/>
    </cacheField>
    <cacheField name="FEB" numFmtId="0">
      <sharedItems containsNonDate="0" containsString="0" containsBlank="1"/>
    </cacheField>
    <cacheField name="MAR" numFmtId="0">
      <sharedItems containsNonDate="0" containsString="0" containsBlank="1"/>
    </cacheField>
    <cacheField name="ABR" numFmtId="0">
      <sharedItems containsNonDate="0" containsString="0" containsBlank="1"/>
    </cacheField>
    <cacheField name="MAY" numFmtId="0">
      <sharedItems containsNonDate="0" containsString="0" containsBlank="1"/>
    </cacheField>
    <cacheField name="JUN" numFmtId="0">
      <sharedItems containsNonDate="0" containsString="0" containsBlank="1"/>
    </cacheField>
    <cacheField name="JUL" numFmtId="0">
      <sharedItems containsNonDate="0" containsString="0" containsBlank="1"/>
    </cacheField>
    <cacheField name="AGO" numFmtId="0">
      <sharedItems containsNonDate="0" containsString="0" containsBlank="1"/>
    </cacheField>
    <cacheField name="SEP" numFmtId="0">
      <sharedItems containsNonDate="0" containsString="0" containsBlank="1"/>
    </cacheField>
    <cacheField name="OCT" numFmtId="0">
      <sharedItems containsNonDate="0" containsString="0" containsBlank="1"/>
    </cacheField>
    <cacheField name="NOV" numFmtId="0">
      <sharedItems containsNonDate="0" containsString="0" containsBlank="1"/>
    </cacheField>
    <cacheField name="DIC" numFmtId="0">
      <sharedItems containsNonDate="0" containsString="0" containsBlank="1"/>
    </cacheField>
    <cacheField name="Productos Esperados" numFmtId="0">
      <sharedItems/>
    </cacheField>
    <cacheField name="Ponderación_x000a_de la Actividad" numFmtId="10">
      <sharedItems containsString="0" containsBlank="1" containsNumber="1" minValue="1E-3" maxValue="0.03"/>
    </cacheField>
    <cacheField name="Fecha  de Cierre de la Actividad " numFmtId="0">
      <sharedItems containsNonDate="0" containsDate="1" containsString="0" containsBlank="1" minDate="2020-01-09T00:00:00" maxDate="2020-10-01T00:00:00"/>
    </cacheField>
    <cacheField name="Evidencias" numFmtId="0">
      <sharedItems containsBlank="1" longText="1"/>
    </cacheField>
    <cacheField name="Observaciones" numFmtId="0">
      <sharedItems containsBlank="1" longText="1"/>
    </cacheField>
    <cacheField name="Avance Actividad" numFmtId="0">
      <sharedItems containsBlank="1"/>
    </cacheField>
    <cacheField name="Aporte al Avance del  PAA" numFmtId="10">
      <sharedItems containsSemiMixedTypes="0" containsString="0" containsNumber="1" minValue="0" maxValue="2.3999999999999997E-2"/>
    </cacheField>
    <cacheField name="diferencia" numFmtId="10">
      <sharedItems containsSemiMixedTypes="0" containsString="0" containsNumber="1" minValue="0" maxValue="0.03"/>
    </cacheField>
    <cacheField name="TERMINA MES" numFmtId="41">
      <sharedItems containsSemiMixedTypes="0" containsString="0" containsNumber="1" containsInteger="1" minValue="1" maxValue="12" count="12">
        <n v="10"/>
        <n v="7"/>
        <n v="12"/>
        <n v="1"/>
        <n v="4"/>
        <n v="2"/>
        <n v="8"/>
        <n v="6"/>
        <n v="9"/>
        <n v="11"/>
        <n v="3"/>
        <n v="5"/>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8">
  <r>
    <x v="0"/>
    <x v="0"/>
    <x v="0"/>
    <s v="Auditoría Proceso de Mejoramiento de Vivienda_x000a_Decreto 371 de 2010 - Artículo 2 - de los procesos de contratación en el distrito capital"/>
    <s v="Adquisición de bienes y servicios_x000a_Mejoramiento de Vivienda"/>
    <s v="Apoyo"/>
    <s v="Ivonne Andrea Torres Cruz_x000a_Asesora de Control Interno"/>
    <s v="Andrea Sierra Ochoa"/>
    <s v="Director de Gestión Corporativa y CID_x000a_Director de Mejoramiento de Vivienda"/>
    <d v="2020-02-03T00:00:00"/>
    <d v="2020-08-31T00:00:00"/>
    <m/>
    <m/>
    <m/>
    <m/>
    <m/>
    <m/>
    <m/>
    <m/>
    <m/>
    <m/>
    <m/>
    <m/>
    <s v="Informe"/>
    <n v="5.0000000000000001E-3"/>
    <m/>
    <s v="2020IE1167 Solic. Reunión_x000a_- 2020IE2745 Com. Apertura_x000a_- Acta de Reunión apertura_x000a_- Listado de Asistentes a la apertura_x000a_- 2020IE2968 Solic Información OAP_x000a_- Cartas de representación de los siguientes procesos: TIC, Financiera, Sub. AMD y Corporativa._x000a_-Solicitudes de información por correo electrónico._x000a_- Papeles de trabajo ajam_x000a_- Informe preliminar _x000a_-Entrega de informe preliminar cordis 2020IE5509_x000a_-Análisis de respuestas al informe preliminar, ruta:\\10.216.160.201\control interno\2020\19.03 INF. auditorías C. I\19.03 INTERNAS\Mejoramiento de Vivienda\5. Resultados de la auditoría\Análisis de después inf. prelimi por auditor_x000a_- Proyección de informe Final, ruta: \\10.216.160.201\control interno\2020\19.03 INF. auditorías C. I\19.03 INTERNAS\Mejoramiento de Vivienda\5. Resultados de la auditoría\informe final, correo electrónico 22may2020"/>
    <s v="Se cuenta con memorando 2020IE2745 del día 19/02/20, donde se comunica la apertura de la auditoría al proceso de mejoramiento de vivienda._x000a__x000a_Se cuenta con acta donde se realiza reunión de apertura el día 20/02/20 y listado de asistentes._x000a__x000a_Se cuenta con memorando 2020IE2968 del día 21/02/20 donde se realiza solicitud de información a la OAP para el desarrollo de la auditoría._x000a__x000a_Se cuenta con cartas de representación de los siguientes procesos: TIC, Financiera, Sub. AMD y Corporativa._x000a__x000a_Verificación en el aplicativo Secop I y Secop II, del universo de contratación del 1/01/19 al 31/12/19 a fin de tomar la muestra representativa y posteriormente solicitar los expedientes contractuales para su análisis._x000a__x000a_Como respuesta al Memorando N° 2020IE3066, la Dirección de Gestión Corporativa, envía la remisión de 15 expedientes los cuales eran objeto de análisis, sin embargo teniendo en cuenta la actual situación de aislamiento obligatorio, se revisará la información publicada para cada expediente contractual en el aplicativo Secop II._x000a__x000a_Una vez verificada u consolidada la información necesaria, se remitió el aporte jurídico de la auditoría a la profesional Alexandra Álvarez el 24 de abril de 2020._x000a__x000a_El día 28 de abril a través de memorando Cordis N° 2020IE5509 se remitió el informe preliminar de auditoría a las áreas responsables de los hallazgos a fin que se ejercitara el derecho de contradicción frente a los mismos, dando fecha para tal actividad el día 14 de mayo de 2020"/>
    <s v="Informe Final - Elaboración"/>
    <n v="4.7000000000000011E-3"/>
    <n v="2.9999999999999905E-4"/>
  </r>
  <r>
    <x v="1"/>
    <x v="1"/>
    <x v="0"/>
    <s v="Auditoría Proceso de Mejoramiento de Barrios_x000a_Decreto 371 de 2010 - Artículo 2 - de los procesos de contratación en el distrito capital"/>
    <s v="Adquisición de bienes y servicios_x000a_Mejoramiento de Barrios"/>
    <s v="Apoyo"/>
    <s v="Ivonne Andrea Torres Cruz_x000a_Asesora de Control Interno"/>
    <s v="Andrea Sierra Ochoa"/>
    <s v="Director de Gestión Corporativa y CID_x000a_Director de Mejoramiento de Barrios"/>
    <d v="2020-05-04T00:00:00"/>
    <d v="2020-07-15T00:00:00"/>
    <m/>
    <m/>
    <m/>
    <m/>
    <m/>
    <m/>
    <m/>
    <m/>
    <m/>
    <m/>
    <m/>
    <m/>
    <s v="Informe"/>
    <m/>
    <m/>
    <s v="Sin avance"/>
    <s v="El proceso de auditoría aun no ha dado inicio, en razón a la solicitud de aplazamiento de la Oficina Asesora de Planeación"/>
    <m/>
    <n v="0"/>
    <n v="0"/>
  </r>
  <r>
    <x v="1"/>
    <x v="1"/>
    <x v="0"/>
    <s v="Auditoría Proceso de Reasentamientos Humanos_x000a_Decreto 371 de 2010 - Artículo 2 - de los procesos de contratación en el distrito capital"/>
    <s v="Adquisición de bienes y servicios_x000a_Reasentamientos Humanos"/>
    <s v="Apoyo"/>
    <s v="Ivonne Andrea Torres Cruz_x000a_Asesora de Control Interno"/>
    <s v="Andrea Sierra Ochoa"/>
    <s v="Director de Gestión Corporativa y CID_x000a_Director de Reasentamientos Humanos"/>
    <d v="2020-08-03T00:00:00"/>
    <d v="2020-10-15T00:00:00"/>
    <m/>
    <m/>
    <m/>
    <m/>
    <m/>
    <m/>
    <m/>
    <m/>
    <m/>
    <m/>
    <m/>
    <m/>
    <s v="Informe"/>
    <m/>
    <m/>
    <m/>
    <m/>
    <m/>
    <n v="0"/>
    <n v="0"/>
  </r>
  <r>
    <x v="1"/>
    <x v="1"/>
    <x v="0"/>
    <s v="Auditoría Proceso de Urbanizaciones y Titulación_x000a_Decreto 371 de 2010 - Artículo 2 - de los procesos de contratación en el distrito capital"/>
    <s v="Adquisición de bienes y servicios_x000a_Urbanizaciones y Titulación"/>
    <s v="Apoyo"/>
    <s v="Ivonne Andrea Torres Cruz_x000a_Asesora de Control Interno"/>
    <s v="Andrea Sierra Ochoa"/>
    <s v="Director de Gestión Corporativa y CID_x000a_Director de Urbanizaciones y Titulación"/>
    <d v="2020-10-16T00:00:00"/>
    <d v="2020-12-14T00:00:00"/>
    <m/>
    <m/>
    <m/>
    <m/>
    <m/>
    <m/>
    <m/>
    <m/>
    <m/>
    <m/>
    <m/>
    <m/>
    <s v="Informe"/>
    <m/>
    <m/>
    <m/>
    <m/>
    <m/>
    <n v="0"/>
    <n v="0"/>
  </r>
  <r>
    <x v="0"/>
    <x v="0"/>
    <x v="0"/>
    <s v="Auditoría Proceso de Mejoramiento de Vivienda_x000a_Decreto 371 de 2010 - Artículo 3 - de los procesos de atención al ciudadano, los sistemas de información y atención de las peticiones, quejas, reclamos y sugerencias de los ciudadanos, en el distrito capital"/>
    <s v="Servicio al Ciudadano _x000a_Mejoramiento de Vivienda"/>
    <s v="Misional"/>
    <s v="Ivonne Andrea Torres Cruz_x000a_Asesora de Control Interno"/>
    <s v="Marcela Urrea Jaramillo"/>
    <s v="Director de Gestión Corporativa y CID_x000a_Director de Mejoramiento de Vivienda"/>
    <d v="2020-02-03T00:00:00"/>
    <d v="2020-08-31T00:00:00"/>
    <m/>
    <m/>
    <m/>
    <m/>
    <m/>
    <m/>
    <m/>
    <m/>
    <m/>
    <m/>
    <m/>
    <m/>
    <s v="Informe"/>
    <n v="5.0000000000000001E-3"/>
    <m/>
    <s v="2020IE1167 Solic. Reunión_x000a_- 2020IE2745 Com. Apertura_x000a_- Acta de Reunión apertura_x000a_- Listado de Asistentes a la apertura_x000a_- 2020IE2968 Solic Información OAP_x000a_- Cartas de representación de los siguientes procesos: TIC, Financiera, Sub. AMD y Corporativa._x000a_-Solicitudes de información por correo electrónico._x000a_- Papeles de trabajo ajam_x000a_- Informe preliminar _x000a_-Entrega de informe preliminar cordis 2020IE5509_x000a_-Análisis de respuestas al informe preliminar, ruta:\\10.216.160.201\control interno\2020\19.03 INF. auditorías C. I\19.03 INTERNAS\Mejoramiento de Vivienda\5. Resultados de la auditoría\Análisis de después inf. prelimi por auditor_x000a_- Proyección de informe Final, ruta: \\10.216.160.201\control interno\2020\19.03 INF. auditorías C. I\19.03 INTERNAS\Mejoramiento de Vivienda\5. Resultados de la auditoría\informe final, correo electrónico 22may2020"/>
    <s v="Se cuenta con memorando 2020IE2745 del día 19/02/20, donde se comunica la apertura de la auditoría al proceso de mejoramiento de vivienda._x000a__x000a_Se cuenta con acta donde se realiza reunión de apertura el día 20/02/20 y listado de asistentes._x000a__x000a_Se cuenta con memorando 2020IE2968 del día 21/02/20 donde se realiza solicitud de información a la OAP para el desarrollo de la auditoría._x000a__x000a_Se cuenta con cartas de representación de los siguientes procesos: TIC, Financiera, Sub. AMD y Corporativa._x000a__x000a_Verificación en el aplicativo Secop I y Secop II, del universo de contratación del 1/01/19 al 31/12/19 a fin de tomar la muestra representativa y posteriormente solicitar los expedientes contractuales para su análisis._x000a__x000a_Como respuesta al Memorando N° 2020IE3066, la Dirección de Gestión Corporativa, envía la remisión de 15 expedientes los cuales eran objeto de análisis, sin embargo teniendo en cuenta la actual situación de aislamiento obligatorio, se revisará la información publicada para cada expediente contractual en el aplicativo Secop II._x000a__x000a_Una vez verificada u consolidada la información necesaria, se remitió el aporte jurídico de la auditoría a la profesional Alexandra Álvarez el 24 de abril de 2020._x000a__x000a_El día 28 de abril a través de memorando Cordis N° 2020IE5509 se remitió el informe preliminar de auditoría a las áreas responsables de los hallazgos a fin que se ejercitara el derecho de contradicción frente a los mismos, dando fecha para tal actividad el día 14 de mayo de 2020._x000a__x000a_Se reciben las respuestas, se analizan y se responden._x000a__x000a_Esta pendiente aprobación del informe final y pendiente cierre de la auditoría."/>
    <s v="Informe Final - Elaboración"/>
    <n v="4.7000000000000011E-3"/>
    <n v="2.9999999999999905E-4"/>
  </r>
  <r>
    <x v="1"/>
    <x v="1"/>
    <x v="0"/>
    <s v="Auditoría Proceso de Mejoramiento de Barrios_x000a_Decreto 371 de 2010 - Artículo 3 - de los procesos de atención al ciudadano, los sistemas de información y atención de las peticiones, quejas, reclamos y sugerencias de los ciudadanos, en el distrito capital"/>
    <s v="Servicio al Ciudadano_x000a_Mejoramiento de Barrios "/>
    <s v="Misional"/>
    <s v="Ivonne Andrea Torres Cruz_x000a_Asesora de Control Interno"/>
    <s v="Marcela Urrea Jaramillo"/>
    <s v="Director de Gestión Corporativa y CID_x000a_Director de Mejoramiento de Barrios"/>
    <d v="2020-05-04T00:00:00"/>
    <d v="2020-07-15T00:00:00"/>
    <m/>
    <m/>
    <m/>
    <m/>
    <m/>
    <m/>
    <m/>
    <m/>
    <m/>
    <m/>
    <m/>
    <m/>
    <s v="Informe"/>
    <m/>
    <m/>
    <s v="Correo electrónico de solicitud de los temas a evaluar (11 de mayo de 2020), correo electrónico remitiendo matriz de temas a evaluar y memorando de solicitud de información del 12 de mayo de 2020."/>
    <s v="De acuerdo con la solicitud realizada por la Asesora de Control Interno mediante correo electrónico del 11 de mayo de 2020, se definieron los temas a evaluar en la auditoría al proceso de Mejoramiento de Barrios"/>
    <s v="Planeación - Plan de auditoría"/>
    <n v="0"/>
    <n v="0"/>
  </r>
  <r>
    <x v="1"/>
    <x v="1"/>
    <x v="0"/>
    <s v="Auditoría Proceso de Reasentamientos Humanos_x000a_Decreto 371 de 2010 - Artículo 3 - de los procesos de atención al ciudadano, los sistemas de información y atención de las peticiones, quejas, reclamos y sugerencias de los ciudadanos, en el distrito capital"/>
    <s v="Servicio al Ciudadano _x000a_Reasentamientos Humanos "/>
    <s v="Misional"/>
    <s v="Ivonne Andrea Torres Cruz_x000a_Asesora de Control Interno"/>
    <s v="Marcela Urrea Jaramillo"/>
    <s v="Director de Gestión Corporativa y CID_x000a_Director de Reasentamientos Humanos"/>
    <d v="2020-08-03T00:00:00"/>
    <d v="2020-10-15T00:00:00"/>
    <m/>
    <m/>
    <m/>
    <m/>
    <m/>
    <m/>
    <m/>
    <m/>
    <m/>
    <m/>
    <m/>
    <m/>
    <s v="Informe"/>
    <m/>
    <m/>
    <m/>
    <m/>
    <m/>
    <n v="0"/>
    <n v="0"/>
  </r>
  <r>
    <x v="1"/>
    <x v="1"/>
    <x v="0"/>
    <s v="Auditoría Proceso de Urbanizaciones y Titulación_x000a_Decreto 371 de 2010 - Artículo 3 - de los procesos de atención al ciudadano, los sistemas de información y atención de las peticiones, quejas, reclamos y sugerencias de los ciudadanos, en el distrito capital"/>
    <s v="Servicio al Ciudadano _x000a_Urbanizaciones y Titulación."/>
    <s v="Misional"/>
    <s v="Ivonne Andrea Torres Cruz_x000a_Asesora de Control Interno"/>
    <s v="Marcela Urrea Jaramillo"/>
    <s v="Director de Gestión Corporativa y CID_x000a_Director de Urbanizaciones y Titulación"/>
    <d v="2020-10-16T00:00:00"/>
    <d v="2020-12-14T00:00:00"/>
    <m/>
    <m/>
    <m/>
    <m/>
    <m/>
    <m/>
    <m/>
    <m/>
    <m/>
    <m/>
    <m/>
    <m/>
    <s v="Informe"/>
    <m/>
    <m/>
    <m/>
    <m/>
    <m/>
    <n v="0"/>
    <n v="0"/>
  </r>
  <r>
    <x v="2"/>
    <x v="2"/>
    <x v="1"/>
    <s v="Austeridad en el gasto. Decretos Reglamentarios 1737 de 1998 y 984 de 2012; Directiva Presidencial 03 de 2012 y Artículo 2.8.4.8.2 del Decreto Único Reglamentario 1068 de 2015"/>
    <s v="Gestión Administrativa"/>
    <s v="Apoyo"/>
    <s v="Ivonne Andrea Torres Cruz_x000a_Asesora de Control Interno"/>
    <s v="Graciela Zabala Rico"/>
    <s v="Subdirector Administrativo"/>
    <d v="2020-01-02T00:00:00"/>
    <d v="2020-01-30T00:00:00"/>
    <m/>
    <m/>
    <m/>
    <m/>
    <m/>
    <m/>
    <m/>
    <m/>
    <m/>
    <m/>
    <m/>
    <m/>
    <s v="Informe"/>
    <n v="5.0000000000000001E-3"/>
    <d v="2020-01-31T00:00:00"/>
    <s v="La información se encuentra en la ruta: \\10.216.160.201\control interno\2020\19.04 INF. DE GESTIÓN\AUSTERIDAD\IV TRIM 2019_x000a__x000a_Informe de Austeridad del Gasto (Cuarto Trimestre)_x000a__x000a_Memorando 2020IE833_x000a__x000a_Correo de solicitud de publicación en página web"/>
    <s v="Se realizó el informe de Austeridad en el gasto, correspondiente al cuarto trimestre 2019, entregado a la Dirección General, mediante memorando 2020IE833 del día  31/01/20, así mismo se cuenta con correo de solicitud de publicación del informe en pagina web."/>
    <s v="Informe - Publicación (web,intranet y/o carpeta de calidad)"/>
    <n v="4.9999999999999992E-3"/>
    <n v="0"/>
  </r>
  <r>
    <x v="2"/>
    <x v="2"/>
    <x v="1"/>
    <s v="Austeridad en el gasto. Decretos Reglamentarios 1737 de 1998 y 984 de 2012; Directiva Presidencial 03 de 2012 y Artículo 2.8.4.8.2 del Decreto Único Reglamentario 1068 de 2015"/>
    <s v="Gestión Administrativa"/>
    <s v="Apoyo"/>
    <s v="Ivonne Andrea Torres Cruz_x000a_Asesora de Control Interno"/>
    <s v="Graciela Zabala Rico"/>
    <s v="Subdirector Administrativo"/>
    <d v="2020-04-01T00:00:00"/>
    <d v="2020-04-28T00:00:00"/>
    <m/>
    <m/>
    <m/>
    <m/>
    <m/>
    <m/>
    <m/>
    <m/>
    <m/>
    <m/>
    <m/>
    <m/>
    <s v="Informe"/>
    <n v="5.0000000000000001E-3"/>
    <d v="2020-04-30T00:00:00"/>
    <s v="La información se encuentra en la ruta: \\10.216.160.201\control interno\2020\19.04 INF. DE GESTIÓN\AUSTERIDAD\I TRIM"/>
    <s v="Se solicitó información a través de memorando 2020IE5250 de fecha 02/04/2020. El informe se entregó el 30Abr2020 con memorando 2020IE5534 dirigido al Director General y Corporativa, Administrativa, Planeación, Comunicaciones y Oficina TIC"/>
    <s v="Informe - Publicación (web,intranet y/o carpeta de calidad)"/>
    <n v="4.9999999999999992E-3"/>
    <n v="0"/>
  </r>
  <r>
    <x v="2"/>
    <x v="0"/>
    <x v="1"/>
    <s v="Austeridad en el gasto. Decretos Reglamentarios 1737 de 1998 y 984 de 2012; Directiva Presidencial 03 de 2012 y Artículo 2.8.4.8.2 del Decreto Único Reglamentario 1068 de 2015"/>
    <s v="Gestión Administrativa"/>
    <s v="Apoyo"/>
    <s v="Ivonne Andrea Torres Cruz_x000a_Asesora de Control Interno"/>
    <s v="Graciela Zabala Rico"/>
    <s v="Subdirector Administrativo"/>
    <d v="2020-07-01T00:00:00"/>
    <d v="2020-07-29T00:00:00"/>
    <m/>
    <m/>
    <m/>
    <m/>
    <m/>
    <m/>
    <m/>
    <m/>
    <m/>
    <m/>
    <m/>
    <m/>
    <s v="Informe"/>
    <n v="5.0000000000000001E-3"/>
    <d v="2020-07-31T00:00:00"/>
    <s v="Lainformación se encuentra en la ruta: \\10.216.160.201\control interno\2020\19.04 INF.  DE GESTIÓN\AUSTERIDAD\II TRIM"/>
    <s v="El 31 de julio se presenta informe de austeridad del gasto del segunto trimestre de la vigencia 2020, se remite a la Dirección Genral y se publica en página web por parte de la Asesora de Control Interno."/>
    <s v="Informe - Publicación (web,intranet y/o carpeta de calidad)"/>
    <n v="4.9999999999999992E-3"/>
    <n v="0"/>
  </r>
  <r>
    <x v="3"/>
    <x v="0"/>
    <x v="1"/>
    <s v="Austeridad en el gasto. Decretos Reglamentarios 1737 de 1998 y 984 de 2012; Directiva Presidencial 03 de 2012 y Artículo 2.8.4.8.2 del Decreto Único Reglamentario 1068 de 2015"/>
    <s v="Gestión Administrativa"/>
    <s v="Apoyo"/>
    <s v="Ivonne Andrea Torres Cruz_x000a_Asesora de Control Interno"/>
    <s v="Graciela Zabala Rico"/>
    <s v="Subdirector Administrativo"/>
    <d v="2020-10-01T00:00:00"/>
    <d v="2020-10-28T00:00:00"/>
    <m/>
    <m/>
    <m/>
    <m/>
    <m/>
    <m/>
    <m/>
    <m/>
    <m/>
    <m/>
    <m/>
    <m/>
    <s v="Informe"/>
    <n v="5.0000000000000001E-3"/>
    <m/>
    <m/>
    <m/>
    <m/>
    <n v="0"/>
    <n v="5.0000000000000001E-3"/>
  </r>
  <r>
    <x v="0"/>
    <x v="0"/>
    <x v="2"/>
    <s v="Dar respuesta a derechos de petición y solicitudes de información de partes interesadas"/>
    <s v="Evaluación de la Gestión"/>
    <s v="Seguimiento y Evaluación"/>
    <s v="Ivonne Andrea Torres Cruz_x000a_Asesora de Control Interno"/>
    <s v="Joan Gaitán Ferrer"/>
    <s v="Asesor de Control Interno"/>
    <d v="2020-01-02T00:00:00"/>
    <d v="2020-12-31T00:00:00"/>
    <m/>
    <m/>
    <m/>
    <m/>
    <m/>
    <m/>
    <m/>
    <m/>
    <m/>
    <m/>
    <m/>
    <m/>
    <s v="Memorandos y/o Oficios"/>
    <n v="1.5E-3"/>
    <m/>
    <m/>
    <s v="Al 31Jul2020 no se han presentado solicitudes"/>
    <m/>
    <n v="0"/>
    <n v="1.5E-3"/>
  </r>
  <r>
    <x v="2"/>
    <x v="2"/>
    <x v="2"/>
    <s v="Diseñar, preparar, aplicar, tabular y realizar informe con oportunidades de mejora de la implementación y aplicación del estatuto interno del auditor y del código de ética del auditor"/>
    <s v="Evaluación de la Gestión"/>
    <s v="Seguimiento y Evaluación"/>
    <s v="Ivonne Andrea Torres Cruz_x000a_Asesora de Control Interno"/>
    <s v="Alexandra Álvarez Mantilla"/>
    <s v="Asesor de Control Interno"/>
    <d v="2020-01-02T00:00:00"/>
    <d v="2020-02-07T00:00:00"/>
    <m/>
    <m/>
    <m/>
    <m/>
    <m/>
    <m/>
    <m/>
    <m/>
    <m/>
    <m/>
    <m/>
    <m/>
    <s v="Informe"/>
    <n v="3.2499999999999999E-3"/>
    <d v="2020-04-30T00:00:00"/>
    <s v="Ruta de la información: \\10.216.160.201\control interno\2020\02.01 ACTAS COMITE C. I\Plan de trabajo CICCI_x000a__x000a_Correo electrónico del 11/03/2020 de Comunicaciones socializando a todos los funcionarios y contratistas el estatuto y Código de ética._x000a__x000a_Correo electrónico del 12/03/2020 adjuntando informe de cumplimiento del Estatuto de auditoría interna  y Código de ética del auditor._x000a__x000a_Presentación de sensibilización a equipo auditor._x000a__x000a_Registro de reunión y capacitación en el tema a toda la entidad._x000a__x000a_Memorando No :2020IE5544 y correo electrónico del 30 abril de 2020"/>
    <s v="Se realiza informe, el cual es enviado para revisión por parte de la Ing._x000a__x000a_Se realizaron ajustes al informe de acuerdo a observaciones de la Asesora de CI, se socializó a través de correo electrónico de Comunicaciones a todos los funcionarios y contratistas de la CVP el Estatuto de auditoría interna y código de ética del auditor, se sensibilizó a equipo auditor de los resultados del informe. Pendiente por suscripción de firmas, publicación en carpeta de calidad y remisión a integrantes del comité._x000a__x000a_Se remite informe de resultados de encuesta de percepción del grado de cumplimiento del Estatuto_x000a_de Auditoría Interna y Código de ética del auditor de la Caja de la Vivienda Popular-CVP a los integrantes e invitados del mismo."/>
    <s v="Actividad ejecutada (revisada y entregada a solicitante)"/>
    <n v="3.2499999999999999E-3"/>
    <n v="0"/>
  </r>
  <r>
    <x v="1"/>
    <x v="1"/>
    <x v="2"/>
    <s v="Diseñar, preparar, aplicar, tabular y realizar informe con oportunidades de mejora de la implementación y aplicación del estatuto interno del auditor y del código de ética del auditor"/>
    <s v="Evaluación de la Gestión"/>
    <s v="Seguimiento y Evaluación"/>
    <s v="Ivonne Andrea Torres Cruz_x000a_Asesora de Control Interno"/>
    <s v="Alexandra Álvarez Mantilla"/>
    <s v="Asesor de Control Interno"/>
    <d v="2020-07-01T00:00:00"/>
    <d v="2020-07-31T00:00:00"/>
    <m/>
    <m/>
    <m/>
    <m/>
    <m/>
    <m/>
    <m/>
    <m/>
    <m/>
    <m/>
    <m/>
    <m/>
    <s v="Informe"/>
    <m/>
    <m/>
    <m/>
    <m/>
    <m/>
    <n v="0"/>
    <n v="0"/>
  </r>
  <r>
    <x v="3"/>
    <x v="0"/>
    <x v="2"/>
    <s v="Diseñar, preparar, aplicar, tabular y realizar informe con oportunidades de mejora de la implementación y aplicación del estatuto interno del auditor y del código de ética del auditor"/>
    <s v="Evaluación de la Gestión"/>
    <s v="Seguimiento y Evaluación"/>
    <s v="Ivonne Andrea Torres Cruz_x000a_Asesora de Control Interno"/>
    <s v="Joan Gaitán Ferrer"/>
    <s v="Asesor de Control Interno"/>
    <d v="2020-11-23T00:00:00"/>
    <d v="2020-12-18T00:00:00"/>
    <m/>
    <m/>
    <m/>
    <m/>
    <m/>
    <m/>
    <m/>
    <m/>
    <m/>
    <m/>
    <m/>
    <m/>
    <s v="Informe"/>
    <n v="3.2499999999999999E-3"/>
    <m/>
    <m/>
    <m/>
    <m/>
    <n v="0"/>
    <n v="3.2499999999999999E-3"/>
  </r>
  <r>
    <x v="0"/>
    <x v="0"/>
    <x v="2"/>
    <s v="Dar respuesta a derechos de petición y solicitudes de información de partes interesadas"/>
    <s v="Evaluación de la Gestión"/>
    <s v="Seguimiento y Evaluación"/>
    <s v="Ivonne Andrea Torres Cruz_x000a_Asesora de Control Interno"/>
    <s v="Andrea Sierra Ochoa"/>
    <s v="Asesor de Control Interno"/>
    <d v="2020-01-02T00:00:00"/>
    <d v="2020-12-31T00:00:00"/>
    <m/>
    <m/>
    <m/>
    <m/>
    <m/>
    <m/>
    <m/>
    <m/>
    <m/>
    <m/>
    <m/>
    <m/>
    <s v="Memorandos y/o Oficios"/>
    <n v="1.5E-3"/>
    <m/>
    <s v="SDQS 367312020 fecha de respuesta 13Mar2020_x000a__x000a_SDQS 457182020 fecha de respuesta 19Mar._x000a__x000a_-Memo 2020EE3328 y Memo 2020EE3330 de traslado al IDIGER y a la EEAB por competencia de la respuesta a la petición SDQS 512362020, igualmente solicitó información a TIC, Planeación, Corporativa y Administrativa._x000a__x000a_Se proyectaron las siguientes respuestas en el mes de abril:_x000a_2020EE3172 de _x000a_*Oficio 2020EE3782 del 01 de abril de 2020_x000a_*Oficio 2020EE3808 de fecha 03 de abril de 2020_x000a_*Oficio 2020EE3807 de fecha 03 de abril de 2020_x000a__x000a_Se proyectaron las siguientes respuestas en el mes de mayo:_x000a_Atención al oficio Oficio N° 3040001-S-2020-102913 de 20 de mayo de 2020 a través del cordis N° 2020EE4503 de fecha 27 de mayo de 2020. dicho documento reposa en la siguiente ruta:  \\10.216.160.201\control interno\2020\00. APOYO\10. DP\21. 3040001-2020-0769 Traslado Acueducto"/>
    <s v="Durante el mes de marzo se han atendido las siguientes peticiones: _x000a__x000a_-SDQS 367312020 fecha de respuesta 13Mar2020_x000a__x000a_- SDQS 457182020 fecha de respuesta 19Mar._x000a__x000a_-Actualmente se esta elaborando la respuesta a la petición SDQS 512362020, ya que se solicitó información a TIC, Planeación, Corporativa y Administrativa._x000a_De igual manera se le traslado al IDIGER y a la EEAB por competencia (2020EE3328 y 2020EE3330)_x000a__x000a_Durante el mes de abril se han atendido las siguientes peticiones: _x000a_Como respuesta al derecho de petición radicado en el Sistema Distrital de Quejas y Soluciones SDQS con el N° 512362020 de fecha 17 de marzo de 2020, se proyectaron las siguientes respuestas:_x000a_2020EE3172 de _x000a_*Oficio 2020EE3782 del 01 de abril de 2020_x000a_*Oficio 2020EE3808 de fecha 03 de abril de 2020_x000a_*Oficio 2020EE3807 de fecha 03 de abril de 2020_x000a__x000a_Durante el mes de Mayo se han atendido las siguientes peticiones:_x000a__x000a_cordis N° 2020EE4503 de fecha 27 de mayo de 2020. _x000a__x000a_Durante el mes de junio no se atendieron peticiones externas_x000a__x000a_Durante el mes de julio no se atendieron peticiones externas"/>
    <s v="Elaboración de solicitud"/>
    <n v="1.4250000000000001E-3"/>
    <n v="7.499999999999998E-5"/>
  </r>
  <r>
    <x v="2"/>
    <x v="2"/>
    <x v="2"/>
    <s v="Realizar los trámites pertinentes para lograr la liquidación del contrato N° 471-2019 suscrito con Applus Colombia Ltda."/>
    <s v="Evaluación de la Gestión"/>
    <s v="Seguimiento y Evaluación"/>
    <s v="Ivonne Andrea Torres Cruz_x000a_Asesora de Control Interno"/>
    <s v="Andrea Sierra Ochoa"/>
    <s v="Asesor de Control Interno"/>
    <d v="2020-02-02T00:00:00"/>
    <d v="2020-04-24T00:00:00"/>
    <m/>
    <m/>
    <m/>
    <m/>
    <m/>
    <m/>
    <m/>
    <m/>
    <m/>
    <m/>
    <m/>
    <m/>
    <s v="Acta de liquidación tramitada y expediente cerrado"/>
    <n v="7.0000000000000001E-3"/>
    <d v="2020-06-10T00:00:00"/>
    <s v="La información se encuentra en la ruta: \\10.216.160.201\control interno\2020\00. APOYO\03. Contratación\Cto 471 de 2019 Applus auditoría calidad\Postcontractual_x000a__x000a_2020IE1051 SOLIC. EXPEDIENTE_x000a__x000a_Memo 2020IE5466 del 24abr2020 se remitió a la Dirección de Gestión Corporativa el acta de liquidación del Contrato 471 de 2020, para su revisión."/>
    <s v="Se remitió memorando 2020IE1051 del día 11/02/20 donde se solicita el expediente a la Dirección de Gestión Corporativa._x000a__x000a_Una vez entregado el expediente a esta asesoría, se verificó y analizó en búsqueda de los soportes que dieran cuenta de cada una de las obligaciones contractuales._x000a__x000a_Evidenciados los soportes, se ordenaron en un archivo, de conformidad al numero de obligaciones._x000a__x000a_Se envía correo electrónico dirigido al representante de Applus, donde se le indica la manera de cargar los soportes en el Secop y se le solicita además el cargue adicional del clausulado de la póliza de cumplimiento._x000a__x000a_Una vez confirmado el cargue de la información por parte de la empresa APPLUS, se inicia el proceso de verificación de la información y elaboración del acta._x000a__x000a_Con el fin de iniciar el proceso de contratación de la AIC 2020 y de acuerdo al trámite administrativo precontractual, se realizan las siguientes actividades:_x000a__x000a_Se revisaron los documentos previstos de la AUC del año 2019 y se pasó la información al formato_x000a__x000a_El día 24 de abril a través de memorando cordis N° 2020IE5466, se remitió a la Dirección de Gestión Corporativa el acta de liquidación del Contrato 471 de 2020, para su revisión._x000a__x000a_El día 21 de mayo de 2020, la Dirección Corporativa remitió mediante correo electrónico el acta de liquidación aprobada para continuar con su respectivo tramite._x000a__x000a_Es así como a través de correo electrónico se le remitió a la empresa APPLUS para que verificara la misma y la devolviera suscrita, para dar finalización al trámite de liquidación, a la fecha (4-06-2020) no se ha recibido respuesta por parte de la empresa, por cuanto me encuentro atenta a su respuesta que de no darse se realizará de manera unilateral._x000a__x000a_Durante el periodo objeto del presente informe se proyectaron los siguientes informes de seguimiento:_x000a__x000a_•_x0009_Informe de Seguimiento Siproj, periodo 1° julio a 31 diciembre de 2019_x000a__x000a_•_x0009_Informe de Seguimiento Comité de Conciliación y Defensa Judicial. Periodo 1° julio de 2019 a 30 de abril de 2020_x000a__x000a__x000a_Respecto del desarrollo de la auditoría al Procedimiento Acción de Tutela 208-DJ-Pr-04) y notificaciones realizadas por la Dirección Jurídica de la Caja de la Vivienda Popular, se han adelantado las siguientes actividades:_x000a__x000a__x000a__x000a_Reunión de apertura auditoría al Procedimiento Acción de Tutela 208-DJ-Pr-04) y notificaciones realizadas por la Dirección Jurídica.  1° de junio de 2020_x000a__x000a__x000a__x000a__x000a_Solicitud a la Dirección Jurídica a través de correo electrónico, requiriendo los insumos necesarios para adelantar la gestión propia de la auditoría al procedimiento de Tutelas y Notificaciones._x000a__x000a_Reunión virtual con la Asesora de Control Interno, Director Jurídico y la Doctora Yamile Castiblanco, a fin de dispersar dudas respecto de la posición de la Dirección Jurídica frente a la labor de notificaciones de actos administrativos que actualmente adelanta en la entidad._x000a__x000a_Solicitud a la Dirección Jurídica a través de correo electrónico, requiriendo las imágenes de los documentos que soportan la notificación de cada uno de los 20 actos administrativos, tomados como muestra para realizar la respectiva evaluación y verificación de la información. _x000a__x000a_Proyección del memorando de radicado Cordis N° 2020IE6395 – anunciando al área líder del procedimiento auditado la Ampliación Auditoría de Gestión Tutelas y notificaciones - Dirección Jurídica vigencia 2019._x000a__x000a_Asistir como apoyo de la Asesora de control Interno al Comité de Conciliación realizado el día 23 de junio de 2020 a través de sesión virtual, donde se presentó el informe de gestión durante el periodo comprendido entre enero – junio de 2020, dando cumplimiento a lo previsto en el numeral 3 del artículo 2.2.4.3.1.2.6. del Decreto 1069 de 2015 y el numeral 5 del artículo 26 del Reglamento Interno del Comité._x000a__x000a_Asistir como apoyo de la Asesora de control Interno al Comité de Conciliación realizado el día 30 de junio de 2020 a través de Google meet virtual, donde se presentó por parte de la Dirección Jurídica los avances del tema de Parque Metropolitano._x000a__x000a_Actualización del normograma del proceso de evaluación de la gestión correspondiente al mes de mayo de 2020._x000a__x000a_El día 10 de junio de 2020, remití al Contratista Applus, copia del acta de liquidación del Contrato 471 de 2019, aprobado por la Dirección Corporativa y CID., a fin de que fuera objeto de revisión por parte de contratista y en caso se encontrase en concordancia con el contenido del documento, se firme y vía correo electrónico se remita para dar devuelva vía por terminada la gestión de liquidación._x000a__x000a_El mismo día una represéntate de la firma Applus, respondió el mensaje remitiendo la correspondiente acta  suscrita; misma que se envió vía correo electrónico al grupo de contratos para dar por terminada la gestión de liquidación del contrato N° 471 de 2019."/>
    <s v="Actividad ejecutada (revisada y entregada a solicitante)"/>
    <n v="7.0000000000000001E-3"/>
    <n v="0"/>
  </r>
  <r>
    <x v="0"/>
    <x v="0"/>
    <x v="2"/>
    <s v="Revisión expedientes contractuales cuya supervisión se encuentra a cargo de control interno"/>
    <s v="Evaluación de la Gestión"/>
    <s v="Seguimiento y Evaluación"/>
    <s v="Ivonne Andrea Torres Cruz_x000a_Asesora de Control Interno"/>
    <s v="Andrea Sierra Ochoa"/>
    <s v="Asesor de Control Interno"/>
    <d v="2020-08-03T00:00:00"/>
    <d v="2020-08-27T00:00:00"/>
    <m/>
    <m/>
    <m/>
    <m/>
    <m/>
    <m/>
    <m/>
    <m/>
    <m/>
    <m/>
    <m/>
    <m/>
    <s v="correo electrónico"/>
    <n v="7.0000000000000001E-3"/>
    <m/>
    <m/>
    <m/>
    <s v="Asignación de actividad"/>
    <n v="3.5000000000000005E-4"/>
    <n v="6.6499999999999997E-3"/>
  </r>
  <r>
    <x v="0"/>
    <x v="0"/>
    <x v="2"/>
    <s v="Dar respuesta a derechos de petición y solicitudes de información de partes interesadas"/>
    <s v="Evaluación de la Gestión"/>
    <s v="Seguimiento y Evaluación"/>
    <s v="Ivonne Andrea Torres Cruz_x000a_Asesora de Control Interno"/>
    <s v="Ivonne Andrea Torres Cruz"/>
    <s v="Asesor de Control Interno"/>
    <d v="2020-01-02T00:00:00"/>
    <d v="2020-12-31T00:00:00"/>
    <m/>
    <m/>
    <m/>
    <m/>
    <m/>
    <m/>
    <m/>
    <m/>
    <m/>
    <m/>
    <m/>
    <m/>
    <s v="Memorandos y/o Oficios"/>
    <n v="1.5E-3"/>
    <m/>
    <m/>
    <s v="Al 30Jul2020 no se han presentado solicitudes"/>
    <m/>
    <n v="0"/>
    <n v="1.5E-3"/>
  </r>
  <r>
    <x v="1"/>
    <x v="1"/>
    <x v="2"/>
    <s v="Revisión de los procedimientos del proceso Evaluación de la Gestión"/>
    <s v="Evaluación de la Gestión"/>
    <s v="Seguimiento y Evaluación"/>
    <s v="Ivonne Andrea Torres Cruz_x000a_Asesora de Control Interno"/>
    <s v="Ivonne Andrea Torres Cruz"/>
    <s v="Asesor de Control Interno"/>
    <d v="2020-06-01T00:00:00"/>
    <d v="2020-08-31T00:00:00"/>
    <m/>
    <m/>
    <m/>
    <m/>
    <m/>
    <m/>
    <m/>
    <m/>
    <m/>
    <m/>
    <m/>
    <m/>
    <s v="Procedimientos normalizados en el SGC"/>
    <m/>
    <m/>
    <m/>
    <m/>
    <m/>
    <n v="0"/>
    <n v="0"/>
  </r>
  <r>
    <x v="0"/>
    <x v="0"/>
    <x v="2"/>
    <s v="Dar respuesta a derechos de petición y solicitudes de información de partes interesadas"/>
    <s v="Evaluación de la Gestión"/>
    <s v="Seguimiento y Evaluación"/>
    <s v="Ivonne Andrea Torres Cruz_x000a_Asesora de Control Interno"/>
    <s v="Graciela Zabala Rico"/>
    <s v="Asesor de Control Interno"/>
    <d v="2020-01-02T00:00:00"/>
    <d v="2020-12-31T00:00:00"/>
    <m/>
    <m/>
    <m/>
    <m/>
    <m/>
    <m/>
    <m/>
    <m/>
    <m/>
    <m/>
    <m/>
    <m/>
    <s v="Memorandos y/o Oficios"/>
    <n v="1.5E-3"/>
    <m/>
    <s v="Se presentaron dos requerimientos el 25/06/2020, que ha 30 de junio no se respondió, se espera responder en el mes de julio, dado que se tiene  actividades previstas y se cuentan con 10 días para dar respuesta._x000a__x000a_Julio: No se han recepcionando peticiones, por parte de la Contraloría, Subdirección Administrativa y Oficina TIC´S."/>
    <s v="A 30 de junio no se dan respuestas, dado a otras actividades y se cuenta con 10 días para su respuesta, se espera dar respuesta en el mes de julio._x000a__x000a_Julio: No se han recepcionando peticiones, por parte de la Contraloría, Subdirección Administrativa y Oficina TIC´S."/>
    <s v="Recolección y Análisis de Información"/>
    <n v="8.250000000000001E-4"/>
    <n v="6.7499999999999993E-4"/>
  </r>
  <r>
    <x v="0"/>
    <x v="0"/>
    <x v="2"/>
    <s v="Dar respuesta a las solicitudes de información con fines disciplinarios que soliciten las partes interesadas"/>
    <s v="Evaluación de la Gestión"/>
    <s v="Seguimiento y Evaluación"/>
    <s v="Ivonne Andrea Torres Cruz_x000a_Asesora de Control Interno"/>
    <s v="Graciela Zabala Rico"/>
    <s v="Asesor de Control Interno"/>
    <d v="2020-01-15T00:00:00"/>
    <d v="2020-12-31T00:00:00"/>
    <m/>
    <m/>
    <m/>
    <m/>
    <m/>
    <m/>
    <m/>
    <m/>
    <m/>
    <m/>
    <m/>
    <m/>
    <s v="Memorandos y/o Oficios"/>
    <n v="7.0000000000000001E-3"/>
    <m/>
    <s v="La información se encuentra en la ruta: \\10.216.160.201\control interno\2020\00. APOYO\10. DP_x000a__x000a_Se presentaron dos requerimientos el 25/06/2020, que ha 30 de junio no se respondió, se espera responder en el mes de julio, dado que se tiene  actividades previstas y se cuentan con 10 días para dar respuesta._x000a__x000a_Julio: No se han recepcionado peticiones, por parte de la Dirección de Gestión Corporativa y CID."/>
    <s v="Se proyectaron, respuestas de dos solicitudes de la Dirección de Gestión Corporativa y Control Interno Disciplinario bajo los radicados 2020IE442 y 2020IE723._x000a__x000a_A 30 de junio no se dan respuestas, dado a otras actividades y se cuenta con 10 días para su respuesta, se espera dar respuesta en el mes de julio._x000a__x000a_Julio: No se han recepcionado peticiones, por parte de la Dirección de Gestión Corporativa y CID."/>
    <s v="Recolección y Análisis de Información"/>
    <n v="3.8500000000000006E-3"/>
    <n v="3.1499999999999996E-3"/>
  </r>
  <r>
    <x v="0"/>
    <x v="0"/>
    <x v="2"/>
    <s v="Dar respuesta a derechos de petición y solicitudes de información de partes interesadas"/>
    <s v="Evaluación de la Gestión"/>
    <s v="Seguimiento y Evaluación"/>
    <s v="Ivonne Andrea Torres Cruz_x000a_Asesora de Control Interno"/>
    <s v="Marcela Urrea Jaramillo"/>
    <s v="Asesor de Control Interno"/>
    <d v="2020-01-02T00:00:00"/>
    <d v="2020-12-31T00:00:00"/>
    <m/>
    <m/>
    <m/>
    <m/>
    <m/>
    <m/>
    <m/>
    <m/>
    <m/>
    <m/>
    <m/>
    <m/>
    <s v="Memorandos y/o Oficios"/>
    <n v="1.5E-3"/>
    <m/>
    <s v="1- Correo electrónico del 21-04-2020._x000a__x000a_2-Invitación Sorteo Manzana 54, Acta de reunión No 1 – Primer sorteo Manzana 54 del 06 de mayo de 2020, formato de asistencia del 06 de mayo de 2020._x000a__x000a_3- Correo electrónico de remisión de ajustes PM Comité de Bienes Inmuebles 04 de mayo de 2020, correo electrónico de conformidad de ajustes del 05 de mayo de 2020, correo electrónico de remisión de memorando 2020IE5596 del 06 de mayo de 2020 con matriz 208-CI-Ft-16_Causal_Bienes_Inm_Final y 208-CI-Ft-15_Plan_Bienes_Inm, correo electrónico remitido al responsable de consolidación del plan de mejoramiento interno del 06 de mayo de 2020._x000a__x000a_4- Correo de remisión del plan de mejoramiento de informe de seguimiento al MNC del primer trimestre de 2020 del 07 de mayo de 2020, correo de solicitud de ajustes a la información remitida (08 de mayo de 2020), correo de conformidad del plan de mejoramiento del 11 de mayo de 2020 - memorando 2020IE5636 del 08 de mayo de 2020, 208-CI-Ft-16 formato análisis causal V2 y 208-CI-Ft-15_Formulación de plan de mejoramiento._x000a__x000a_5- Invitación agenda Google del 18 de mayo de 2020._x000a__x000a_6- Calendario de Google del 18 de mayo de 2020_x000a__x000a_7- Invitación Sorteo Manzana 55 del 21 de mayo de 2020,_x000a__x000a_8- Memorando 2020IE5866 del 22 de mayo de 2020 - Solicitud Información – Primer sorteo Proyecto Manzana 54 realizado el 06 de mayo de 2020 y correo remisorio del 26 de mayo de 2020._x000a__x000a_9- Agenda Sorteo Mz 54 y 55 de 12 viviendas realizado el 02 de junio de 2020._x000a__x000a_10- Matriz en Excel de revisión de los expedientes del sorteo del 02 de junio de 2020._x000a__x000a_11- Agenda de Google del 04 de junio de 2020._x000a__x000a_12- Correo del 05 de junio de respuesta a solicitud realizada por la Contraloría de Bogotá, numeral 22. _x000a__x000a_13- Correo electrónico remitido a la Dirección de Gestión Corporativa y CID adjuntando los cuatro últimos informes de la Directiva 003 de 2013_x000a__x000a_14. Correos del 08, 09 y 10 de julio de 2020._x000a__x000a_15. Agenda Google del 10 de julio de 20207. Correo electrónico del 13 de julio de 2020._x000a__x000a_16. Agenda Google del 14 de julio de 2020 y Propuesta de reprogramación del Plan Anual de Auditorías, remitida a través de correo electrónico a la Asesora de Control Interno el 23 de julio de 2020._x000a__x000a_17- Calendario de Google del 15 de julio de 2020._x000a_ _x000a_18- Calendario de Google del 16 de julio de 2020._x000a__x000a_19- Calendario de Google del 22 de julio de 2020._x000a__x000a_20- Calendario de Google del 23 de julio de 2020._x000a__x000a_ 21-  Correo electrónico con base de datos y soportes de los hogares viables para el sorteo No 5 del 17 de julio de 2020 (15 de julio de 2020)._x000a_- Correo electrónico con solicitud de aclaraciones de información remitido a REAS el 17 de julio de 2020._x000a_- Correo electrónico de REAS con las aclaraciones solicitadas (17 de julio de 2020). "/>
    <s v="1- Se remitió correo electrónico a la Dirección de Gestión Corporativa y CID, indicando el compromiso de entrega del Plan de Mejoramiento del Informe del Comité Técnico de Inventarios de Bienes Inmuebles remitido con memorando 2020IE5226._x000a_Resultado de la asesoría realizada en la mesa de trabajo, se realizaron las recomendaciones respectivas al plan de mejoramiento y se solicitó el envío del pm ajustado a Control Interno el 24-04-2020._x000a__x000a_2- Participación en el primer sorteo del 06 de mayo de 2020, de 58 unidades habitacionales ubicadas en el proyecto Arborizadora Baja - Manzana 54 – Localidad de Ciudad Bolívar. El sorteo fue realizado de manera virtual en las instalaciones de la CVP (sala de Juntas de la Dirección General)._x000a__x000a_3- Se realizó verificación de los ajustes solicitados al plan de mejoramiento resultante del informe de Seguimiento al Comité Técnico de Inventarios de Bienes Inmuebles, se dio conformidad a dichos ajustes, se recibió el memorado, el análisis de causas y el formato del plan de mejoramiento en Excel y PDF y estos documentos se remitieron al encargado de consolidar el Plan de Mejoramiento interno de la CVP._x000a__x000a_4-Se recibió el plan de mejoramiento resultante del informe de seguimiento al MNC del primer trimestre de la vigencia 2020 (07 de mayo de 2020), se realizó el análisis de las acciones planteadas y demás información relacionada con el análisis de causas y el plan de mejoramiento; se solicitó ajustes a dicha información el 08 de mayo de 2020._x000a__x000a_5- Participación en el segundo sorteo del 18 de mayo de 2020, de 11 unidades habitacionales ubicadas en el proyecto Arborizadora Baja - Manzana 54 – Localidad de Ciudad Bolívar. El sorteo fue realizado de manera virtual en las instalaciones de la CVP (Oficina Directora de Reasentamientos Humanos)._x000a_Se realizó la revisión de los once (11) expedientes de las familias participantes, verificando la copia de la ciudadanía, la información de las resoluciones de asignación VUR (Valor Único de Reconocimiento) asignado a cada familia, el documento que acredita la discapacidad y la condición de adulto mayor._x000a__x000a_6- Asistencia a la reunión para realizar la revisión de las respuestas dadas por los procesos al Informe Preliminar de Auditoría de Mejoramiento de Vivienda; se generó el compromiso de remitir el proyecto de respuesta de acuerdo con los lineamientos emitidos por la Asesora de Control Interno y el análisis realizado a cada caso en particular._x000a__x000a_7- Participación en el primer sorteo del 21 de mayo de 2020, de 41 unidades habitacionales ubicadas en el proyecto Arborizadora Baja - Manzana 55 – Localidad de Ciudad Bolívar. El sorteo fue realizado de manera virtual en las instalaciones de la CVP (Oficina Directora de Reasentamientos Humanos)._x000a__x000a_8- Se realizo memorando de solicitud de información del primer sorteo de la Manzana 54 realizado el 06 de mayo de 2020, remitido a la Dirección de Reasentamientos Humanos._x000a__x000a_9-  Participación en el sorteo de 12 viviendas en Manzana 55 y 2 viviendas de Manzana 54 con subsidio de la SDHT, realizado el 02 de junio de 2020._x000a_Se realizó revisión de los 12 expedientes, verificando que la copia de la cedula de ciudadanía, el VUR, y los certificados de discapacidades reposaran en las carpetas._x000a__x000a_10- Asistencia a la presentación del procedimiento de cartera Financiero y jurídico del 04 de junio de 2020._x000a__x000a_11- Se dio respuesta a la solicitud de información realizada por la Contraloría de Bogotá respecto al numeral 22 del oficio 13000-064-01._x000a__x000a_12- Participación en la reunión con la Dirección de Gestión Corporativa, para tratar temas de la Directiva 003 de 2013; se remitieron por correo electrónico los últimos cuatro informes enviados a la Dirección Distrital de Asuntos Disciplinarios. _x000a__x000a_13- Acompañamiento a la formulación de la No Conformidad No 1 del Plan Anual de Vacantes cuya responsabilidad correspondió a la Subdirección Administrativa._x000a__x000a_14- Asesoría a la formulación de la No Conformidad No 2 del Plan Anual de Vacantes cuya responsabilidad correspondió a la Oficina Asesora de Planeación.  _x000a__x000a_15- Remisión al encargado de la consolidación de los planes de mejoramiento internos por parte de la CI, el Plan de mejoramiento definitivo de la Oficina Asesora de Planeación correspondiente al informe del Plan Anual de Vacantes. _x000a__x000a_16- Se lideró la propuesta de reprogramación del Plan Anual de Auditorías con ocasión a la normatividad relacionada con el COVID-19, se realizó reunión virtual con el equipo de trabajo._x000a__x000a_17- Asistencia a la primera visita de la Dirección Distrital de Contabilidad realizada a través de Microsoft Teams, _x000a__x000a_18- Asistencia a la capacitación sobre el Formato del Informe semestral de seguimiento al Sistema de Control Interno realizada por la Alcaldía Mayor de Bogotá_x000a__x000a_19- Asistencia a la Charla Habilidades en el uso de las Tecnologías de la información y Comunicación para el Teletrabajo realizada por Compensar._x000a__x000a_20- Asistencia a la Capacitación de Mapas de Aseguramiento realizada por la Dirección Distrital de Desarrollo Institucional el 23 de julio de 2020._x000a__x000a_21- Revisión de  50 expedientes del sorteo No 5 de Manzana 54 y 55 realizado el 17 de julio de 2020. _x000a_Se validó la siguiente información: _x000a_Verificación que la fotocopia de la cedula del titular de la Resolución del VUR repose en el expediente._x000a_Verificación de la certificación médica para los casos en los que el grupo familiar tenga condiciones especiales de salud._x000a_Verificación de la fecha de nacimiento para los casos en los que el grupo familiar cuente con adultos mayores. _x000a_La base de datos fue remitida por la Dirección de Reasentamientos el 15 de julio de 2020, verificada frente a los soportes el 16 de julio de 2020 y remitido a REAS para aclaración de información el 17 de julio; las aclaraciones fueron remitidas el mismo día a través de correo electrónico."/>
    <s v="Recolección y Análisis de Información"/>
    <n v="8.250000000000001E-4"/>
    <n v="6.7499999999999993E-4"/>
  </r>
  <r>
    <x v="0"/>
    <x v="0"/>
    <x v="0"/>
    <s v="Auditoría Proceso de Mejoramiento de Vivienda_x000a_Informe de seguimiento y recomendaciones sobre el cumplimiento de las metas del PDD - Presupuesto - FUSS - Plan Anual de Adquisidores"/>
    <s v="Mejoramiento de Vivienda"/>
    <s v="Misional"/>
    <s v="Ivonne Andrea Torres Cruz_x000a_Asesora de Control Interno"/>
    <s v="Joan Gaitán Ferrer"/>
    <s v="Director de Mejoramiento de Vivienda"/>
    <d v="2020-02-03T00:00:00"/>
    <d v="2020-08-31T00:00:00"/>
    <m/>
    <m/>
    <m/>
    <m/>
    <m/>
    <m/>
    <m/>
    <m/>
    <m/>
    <m/>
    <m/>
    <m/>
    <s v="Informe"/>
    <n v="5.0000000000000001E-3"/>
    <m/>
    <s v="2020IE1167 Solic. Reunión_x000a_- 2020IE2745 Com. Apertura_x000a_- Acta de Reunión apertura_x000a_- Listado de Asistentes a la apertura_x000a_- 2020IE2968 Solic Información OAP_x000a_- Cartas de representación de los siguientes procesos: TIC, Financiera, Sub. AMD y Corporativa._x000a_-Solicitudes de información por correo electrónico._x000a_- Papeles de trabajo ajam_x000a_- Informe preliminar _x000a_-Entrega de informe preliminar cordis 2020IE5509_x000a_-Análisis de respuestas al informe preliminar, ruta:\\10.216.160.201\control interno\2020\19.03 INF. auditorías C. I\19.03 INTERNAS\Mejoramiento de Vivienda\5. Resultados de la auditoría\Análisis de después inf. prelimi por auditor_x000a_- Proyección de informe Final, ruta: \\10.216.160.201\control interno\2020\19.03 INF. auditorías C. I\19.03 INTERNAS\Mejoramiento de Vivienda\5. Resultados de la auditoría\informe final, correo electrónico 22may2020"/>
    <s v="Se cuenta con memorando 2020IE2745 del día 19/02/20, donde se comunica la apertura de la auditoría al proceso de mejoramiento de vivienda._x000a__x000a_Se cuenta con acta donde se realiza reunión de apertura el día 20/02/20 y listado de asistentes._x000a__x000a_Se cuenta con memorando 2020IE2968 del día 21/02/20 donde se realiza solicitud de información a la OAP para el desarrollo de la auditoría._x000a__x000a_Se cuenta con cartas de representación de los siguientes procesos: TIC, Financiera, Sub. AMD y Corporativa._x000a__x000a_Verificación en el aplicativo Secop I y Secop II, del universo de contratación del 1/01/19 al 31/12/19 a fin de tomar la muestra representativa y posteriormente solicitar los expedientes contractuales para su análisis._x000a__x000a_Como respuesta al Memorando N° 2020IE3066, la Dirección de Gestión Corporativa, envía la remisión de 15 expedientes los cuales eran objeto de análisis, sin embargo teniendo en cuenta la actual situación de aislamiento obligatorio, se revisará la información publicada para cada expediente contractual en el aplicativo Secop II._x000a__x000a_Una vez verificada u consolidada la información necesaria, se remitió el aporte jurídico de la auditoría a la profesional Alexandra Álvarez el 24 de abril de 2020._x000a__x000a_El día 28 de abril a través de memorando Cordis N° 2020IE5509 se remitió el informe preliminar de auditoría a las áreas responsables de los hallazgos a fin que se ejercitara el derecho de contradicción frente a los mismos, dando fecha para tal actividad el día 14 de mayo de 2020._x000a__x000a_Se realizó análisis de respuestas  de acuerdo al procedimiento, de las diferentes áreas, por parte del equipo auditor._x000a__x000a_Se consolidaron las respuestas para el informe  final y fue remitido proyección de éste,  por correo electrónico al equipo de Control Interno, para revisión y posterior generación de archivo final de auditoría._x000a__x000a_Esta pendiente entregar informe final al proceso de Mejoramiento de Vivienda y cerrar la auditoría."/>
    <s v="Informe Final - Elaboración"/>
    <n v="4.7000000000000011E-3"/>
    <n v="2.9999999999999905E-4"/>
  </r>
  <r>
    <x v="1"/>
    <x v="1"/>
    <x v="0"/>
    <s v="Auditoría Proceso de Mejoramiento de Barrios_x000a_Informe de seguimiento y recomendaciones sobre el cumplimiento de las metas del PDD - Presupuesto - FUSS - Plan Anual de Adquisidores"/>
    <s v="Mejoramiento de Barrios"/>
    <s v="Misional"/>
    <s v="Ivonne Andrea Torres Cruz_x000a_Asesora de Control Interno"/>
    <s v="Alexandra Álvarez Mantilla"/>
    <s v="Director de Mejoramiento de Barrios"/>
    <d v="2020-05-04T00:00:00"/>
    <d v="2020-07-15T00:00:00"/>
    <m/>
    <m/>
    <m/>
    <m/>
    <m/>
    <m/>
    <m/>
    <m/>
    <m/>
    <m/>
    <m/>
    <m/>
    <s v="Informe"/>
    <m/>
    <m/>
    <s v="Ruta:\\10.216.160.201\control interno\2020\19.03 INF. auditorías C. I\19.03 INTERNAS\Mejoramiento de Barrios"/>
    <s v="Se solicito información para el seguimiento a metas proyectos de inversión a través de los memorandos 2020IE5616, para la OAP y memorando No 2020IE5622, para subdirección Financiera; el área financiera dio respuesta al mismo entregando la información el día 11may2020 con memorando No 2020IE5658, la OAP, solicito plazo para la entrega de ésta._x000a_No se ha realizado apertura de la auditoría a solicitud de la  Oficina Asesora de planeación  a través de correo electrónico del 07 de mayo de 2020, en respuesta al memorando 2020IE5616"/>
    <s v="Planeación - Plan de auditoría"/>
    <n v="0"/>
    <n v="0"/>
  </r>
  <r>
    <x v="1"/>
    <x v="1"/>
    <x v="0"/>
    <s v="Auditoría Proceso de Reasentamientos Humanos_x000a_Informe de seguimiento y recomendaciones sobre el cumplimiento de las metas del PDD - Presupuesto - FUSS - Plan Anual de Adquisidores"/>
    <s v="Reasentamientos Humanos"/>
    <s v="Misional"/>
    <s v="Ivonne Andrea Torres Cruz_x000a_Asesora de Control Interno"/>
    <s v="Alexandra Álvarez Mantilla"/>
    <s v="Director de Reasentamientos Humanos"/>
    <d v="2020-08-03T00:00:00"/>
    <d v="2020-10-15T00:00:00"/>
    <m/>
    <m/>
    <m/>
    <m/>
    <m/>
    <m/>
    <m/>
    <m/>
    <m/>
    <m/>
    <m/>
    <m/>
    <s v="Informe"/>
    <m/>
    <m/>
    <m/>
    <m/>
    <m/>
    <n v="0"/>
    <n v="0"/>
  </r>
  <r>
    <x v="1"/>
    <x v="1"/>
    <x v="0"/>
    <s v="Auditoría Proceso de Urbanizaciones y Titulación_x000a_Informe de seguimiento y recomendaciones sobre el cumplimiento de las metas del PDD - Presupuesto - FUSS - Plan Anual de Adquisidores"/>
    <s v="Urbanizaciones y Titulación"/>
    <s v="Misional"/>
    <s v="Ivonne Andrea Torres Cruz_x000a_Asesora de Control Interno"/>
    <s v="Alexandra Álvarez Mantilla"/>
    <s v="Director de Urbanizaciones y Titulación"/>
    <d v="2020-10-16T00:00:00"/>
    <d v="2020-12-14T00:00:00"/>
    <m/>
    <m/>
    <m/>
    <m/>
    <m/>
    <m/>
    <m/>
    <m/>
    <m/>
    <m/>
    <m/>
    <m/>
    <s v="Informe"/>
    <m/>
    <m/>
    <m/>
    <m/>
    <m/>
    <n v="0"/>
    <n v="0"/>
  </r>
  <r>
    <x v="2"/>
    <x v="0"/>
    <x v="0"/>
    <s v="Auditoría de seguimiento a tutelas y notificaciones"/>
    <s v="Prevención del Daño Antijurídico y Representación Judicial"/>
    <s v="Estratégico"/>
    <s v="Ivonne Andrea Torres Cruz_x000a_Asesora de Control Interno"/>
    <s v="Andrea Sierra Ochoa"/>
    <s v="Director Jurídico "/>
    <d v="2020-05-04T00:00:00"/>
    <d v="2020-06-24T00:00:00"/>
    <m/>
    <m/>
    <m/>
    <m/>
    <m/>
    <m/>
    <m/>
    <m/>
    <m/>
    <m/>
    <m/>
    <m/>
    <s v="Informe"/>
    <n v="0.01"/>
    <m/>
    <s v="La información se encuentra en la ruta:\\10.216.160.201\control interno\2020\19.03 INF. auditorías C. I\19.03 INTERNAS\02. Tutelas y Notificaciones"/>
    <s v="El día 28 de mayo se remitió a la Asesora de Control Interno el Plan de auditoría a realizar al procedimiento de Tutelas y las notificaciones adelantadas por la Dirección Jurídica durante el periodo comprendido entre el 1 de enero al 31 de diciembre de 2019. A su turno la ACI mediante memorando 2020IE5945 - comunico al director  apertura Auditoría de Gestión Tutelas y notificaciones - convocándolo a la reunión de  Apertura de la auditoría,  la cual se realizo  el día 1 de junio de 2020, donde se indicaron las reglas de la auditoría y se realizo la solicitud de la información requerida para el ejercicio auditor._x000a_el día 26 de junio de 2020, proyecte el memorando de radicado Cordis N° 2020IE6395 – anunciando al área líder del procedimiento auditado la Ampliación Auditoría de Gestión Tutelas y notificaciones - Dirección Jurídica vigencia 2019._x000a__x000a_Actualmente me encuentro proyectando el informe preliminar de la auditoría._x000a__x000a_El dia 31 de Julio de 2020, se recibio por parte de la Direccion Juridica mediante memorando N° 2020IE6981 las consideracion de esa area respecto del informe preliminar de auditoria comunicado a traves del memorando N° 2020IE6908. del 28 de julio de 2020. En consecuencia se incia la elaboracion del informe final de auditoria para citar a la reunion de cierre de auditoria."/>
    <s v="Informe Final - Publicación (web,intranet y/o carpeta de calidad)"/>
    <n v="1.0000000000000002E-2"/>
    <n v="0"/>
  </r>
  <r>
    <x v="0"/>
    <x v="0"/>
    <x v="0"/>
    <s v="Auditoría Proceso de Mejoramiento de Vivienda_x000a_Auditoría al servicio No Conforme (numeral 8.7 ISO 9001:2015)"/>
    <s v="Mejoramiento de Vivienda"/>
    <s v="Misional"/>
    <s v="Ivonne Andrea Torres Cruz_x000a_Asesora de Control Interno"/>
    <s v="Andrés Farias Pinzón"/>
    <s v="Director de Mejoramiento de Vivienda"/>
    <d v="2020-02-03T00:00:00"/>
    <d v="2020-08-31T00:00:00"/>
    <m/>
    <m/>
    <m/>
    <m/>
    <m/>
    <m/>
    <m/>
    <m/>
    <m/>
    <m/>
    <m/>
    <m/>
    <s v="Informe"/>
    <n v="5.0000000000000001E-3"/>
    <m/>
    <s v="2020IE1167 Solic. Reunión_x000a_- 2020IE2745 Com. Apertura_x000a_- Acta de Reunión apertura_x000a_- Listado de Asistentes a la apertura_x000a_- 2020IE2968 Solic Información OAP_x000a_- Cartas de representación de los siguientes procesos: TIC, Financiera, Sub. AMD y Corporativa._x000a_-Solicitudes de información por correo electrónico._x000a_- Papeles de trabajo ajam_x000a_- Informe preliminar _x000a_-Entrega de informe preliminar cordis 2020IE5509_x000a_-Análisis de respuestas al informe preliminar, ruta:\\10.216.160.201\control interno\2020\19.03 INF. auditorías C. I\19.03 INTERNAS\Mejoramiento de Vivienda\5. Resultados de la auditoría\Análisis de después inf. prelimi por auditor_x000a_- Proyección de informe Final, ruta: \\10.216.160.201\control interno\2020\19.03 INF. auditorías C. I\19.03 INTERNAS\Mejoramiento de Vivienda\5. Resultados de la auditoría\informe final, correo electrónico 22may2020"/>
    <s v="Se cuenta con memorando 2020IE2745 del día 19/02/20, donde se comunica la apertura de la auditoría al proceso de mejoramiento de vivienda._x000a__x000a_Se cuenta con acta donde se realiza reunión de apertura el día 20/02/20 y listado de asistentes._x000a__x000a_Se cuenta con memorando 2020IE2968 del día 21/02/20 donde se realiza solicitud de información a la OAP para el desarrollo de la auditoría._x000a__x000a_Se cuenta con cartas de representación de los siguientes procesos: TIC, Financiera, Sub. AMD y Corporativa._x000a__x000a_Verificación en el aplicativo Secop I y Secop II, del universo de contratación del 1/01/19 al 31/12/19 a fin de tomar la muestra representativa y posteriormente solicitar los expedientes contractuales para su análisis._x000a__x000a_Como respuesta al Memorando N° 2020IE3066, la Dirección de Gestión Corporativa, envía la remisión de 15 expedientes los cuales eran objeto de análisis, sin embargo teniendo en cuenta la actual situación de aislamiento obligatorio, se revisará la información publicada para cada expediente contractual en el aplicativo Secop II._x000a__x000a_Una vez verificada u consolidada la información necesaria, se remitió el aporte jurídico de la auditoría a la profesional Alexandra Álvarez el 24 de abril de 2020._x000a__x000a_El día 28 de abril a través de memorando Cordis N° 2020IE5509 se remitió el informe preliminar de auditoría a las áreas responsables de los hallazgos a fin que se ejercitara el derecho de contradicción frente a los mismos, dando fecha para tal actividad el día 14 de mayo de 2020_x000a__x000a_Se reciben las respuestas, se analizan y se responden, concluyendo que se dejan en firme los hallazgos evidenciados por el tema de Servicio No conforme._x000a__x000a_Esta pendiente aprobación del informe final y pendiente cierre de la auditoría."/>
    <s v="Informe Final - Elaboración"/>
    <n v="4.7000000000000011E-3"/>
    <n v="2.9999999999999905E-4"/>
  </r>
  <r>
    <x v="1"/>
    <x v="1"/>
    <x v="0"/>
    <s v="Auditoría Interna de Calidad bajo el estándar ISO 9001:2015"/>
    <s v="Todos los Procesos"/>
    <s v="Todos los Procesos"/>
    <s v="Ivonne Andrea Torres Cruz_x000a_Asesora de Control Interno"/>
    <s v="Ángelo Díaz Rodríguez"/>
    <s v="Líderes de Cada Proceso"/>
    <d v="2020-04-01T00:00:00"/>
    <d v="2020-04-30T00:00:00"/>
    <m/>
    <m/>
    <m/>
    <m/>
    <m/>
    <m/>
    <m/>
    <m/>
    <m/>
    <m/>
    <m/>
    <m/>
    <s v="Informe"/>
    <m/>
    <m/>
    <m/>
    <m/>
    <m/>
    <n v="0"/>
    <n v="0"/>
  </r>
  <r>
    <x v="1"/>
    <x v="1"/>
    <x v="0"/>
    <s v="Seguimiento a los indicadores de gestión y por proceso"/>
    <s v="Gestión Estratégica"/>
    <s v="Estratégico"/>
    <s v="Ivonne Andrea Torres Cruz_x000a_Asesora de Control Interno"/>
    <s v="Ángelo Díaz Rodríguez"/>
    <s v="Jefe Oficina Asesora de Planeación "/>
    <d v="2020-07-01T00:00:00"/>
    <d v="2020-08-19T00:00:00"/>
    <m/>
    <m/>
    <m/>
    <m/>
    <m/>
    <m/>
    <m/>
    <m/>
    <m/>
    <m/>
    <m/>
    <m/>
    <s v="Informe"/>
    <m/>
    <m/>
    <m/>
    <m/>
    <m/>
    <n v="0"/>
    <n v="0"/>
  </r>
  <r>
    <x v="1"/>
    <x v="1"/>
    <x v="0"/>
    <s v="Seguimiento al plan de implementación del MIPG"/>
    <s v="Gestión Estratégica"/>
    <s v="Estratégico"/>
    <s v="Ivonne Andrea Torres Cruz_x000a_Asesora de Control Interno"/>
    <s v="Ángelo Díaz Rodríguez"/>
    <s v="Jefe Oficina Asesora de Planeación "/>
    <d v="2020-09-15T00:00:00"/>
    <d v="2020-09-30T00:00:00"/>
    <m/>
    <m/>
    <m/>
    <m/>
    <m/>
    <m/>
    <m/>
    <m/>
    <m/>
    <m/>
    <m/>
    <m/>
    <s v="Informe"/>
    <m/>
    <m/>
    <m/>
    <m/>
    <m/>
    <n v="0"/>
    <n v="0"/>
  </r>
  <r>
    <x v="1"/>
    <x v="1"/>
    <x v="0"/>
    <s v="Arqueo Caja menor"/>
    <s v="Gestión Administrativa"/>
    <s v="Apoyo"/>
    <s v="Ivonne Andrea Torres Cruz_x000a_Asesora de Control Interno"/>
    <s v="Graciela Zabala Rico"/>
    <s v="Subdirector Administrativo"/>
    <d v="2020-01-01T00:00:00"/>
    <d v="2020-02-28T00:00:00"/>
    <m/>
    <m/>
    <m/>
    <m/>
    <m/>
    <m/>
    <m/>
    <m/>
    <m/>
    <m/>
    <m/>
    <m/>
    <s v="Informe"/>
    <m/>
    <m/>
    <m/>
    <m/>
    <m/>
    <n v="0"/>
    <n v="0"/>
  </r>
  <r>
    <x v="1"/>
    <x v="1"/>
    <x v="0"/>
    <s v="Arqueo Caja fuerte"/>
    <s v="Gestión Financiera"/>
    <s v="Apoyo"/>
    <s v="Ivonne Andrea Torres Cruz_x000a_Asesora de Control Interno"/>
    <s v="Graciela Zabala Rico"/>
    <s v="Subdirector Financiero"/>
    <d v="2020-01-01T00:00:00"/>
    <d v="2020-02-28T00:00:00"/>
    <m/>
    <m/>
    <m/>
    <m/>
    <m/>
    <m/>
    <m/>
    <m/>
    <m/>
    <m/>
    <m/>
    <m/>
    <s v="Informe"/>
    <m/>
    <m/>
    <m/>
    <m/>
    <m/>
    <n v="0"/>
    <n v="0"/>
  </r>
  <r>
    <x v="0"/>
    <x v="0"/>
    <x v="0"/>
    <s v="Arqueo Caja menor"/>
    <s v="Gestión Administrativa"/>
    <s v="Apoyo"/>
    <s v="Ivonne Andrea Torres Cruz_x000a_Asesora de Control Interno"/>
    <s v="Graciela Zabala Rico"/>
    <s v="Subdirector Administrativo"/>
    <d v="2020-08-05T00:00:00"/>
    <d v="2020-09-04T00:00:00"/>
    <m/>
    <m/>
    <m/>
    <m/>
    <m/>
    <m/>
    <m/>
    <m/>
    <m/>
    <m/>
    <m/>
    <m/>
    <s v="Informe"/>
    <n v="0.01"/>
    <m/>
    <m/>
    <m/>
    <s v="Trabajo de campo - Recolección de Evidencias"/>
    <n v="3.7000000000000002E-3"/>
    <n v="6.3E-3"/>
  </r>
  <r>
    <x v="1"/>
    <x v="1"/>
    <x v="0"/>
    <s v="Auditoría - Decreto 1072 de 2015 - SGSST - Sistema de Gestión de la Seguridad y Salud en el Trabajo"/>
    <s v="Gestión del Talento Humano"/>
    <s v="Estratégico"/>
    <s v="Ivonne Andrea Torres Cruz_x000a_Asesora de Control Interno"/>
    <s v="Ivonne Andrea Torres Cruz"/>
    <s v="Subdirector Administrativo"/>
    <d v="2020-05-04T00:00:00"/>
    <d v="2020-11-30T00:00:00"/>
    <m/>
    <m/>
    <m/>
    <m/>
    <m/>
    <m/>
    <m/>
    <m/>
    <m/>
    <m/>
    <m/>
    <m/>
    <s v="Informe"/>
    <m/>
    <m/>
    <m/>
    <m/>
    <m/>
    <n v="0"/>
    <n v="0"/>
  </r>
  <r>
    <x v="2"/>
    <x v="2"/>
    <x v="0"/>
    <s v="Informe PQR's - Ley 1474 de 2011"/>
    <s v="Servicio al Ciudadano "/>
    <s v="Apoyo"/>
    <s v="Ivonne Andrea Torres Cruz_x000a_Asesora de Control Interno"/>
    <s v="Marcela Urrea Jaramillo"/>
    <s v="Director de Gestión Corporativa y CID"/>
    <d v="2020-01-02T00:00:00"/>
    <d v="2020-01-30T00:00:00"/>
    <m/>
    <m/>
    <m/>
    <m/>
    <m/>
    <m/>
    <m/>
    <m/>
    <m/>
    <m/>
    <m/>
    <m/>
    <s v="Informe"/>
    <n v="0.01"/>
    <d v="2020-01-31T00:00:00"/>
    <s v="La evidencia se encuentra en la ruta: \\10.216.160.201\control interno\2020\19.04 INF.  DE GESTIÓN\PQRDS\II SEM 2019 y pagina web https://www.cajaviviendapopular.gov.co/?q=72-reportes-de-control-interno#_x000a__x000a_Memorando 2020IE835_x000a_Informe PQRS II Sem  2019"/>
    <s v="En enero se desarrolló el análisis de la información remitida por la Dirección de Gestión corporativa y CID y la OAP._x000a__x000a_Se remitió informe definitivo de la Ley 1474 de 2011 y el Decreto 371/2010 el día 31/01/20 mediante memorando 2020IE835, dirigido a la Directora General encargada, Director de Gestión corporativa y CID y la OAP, además en el mismo se solicitó formulación del plan de mejoramiento."/>
    <s v="Informe Final - Publicación (web,intranet y/o carpeta de calidad)"/>
    <n v="1.0000000000000002E-2"/>
    <n v="0"/>
  </r>
  <r>
    <x v="2"/>
    <x v="2"/>
    <x v="0"/>
    <s v="Informe de verificación RNMC - Código Nacional de Policía - Artículo 183"/>
    <s v="Todos los Procesos"/>
    <s v="Todos los Procesos"/>
    <s v="Ivonne Andrea Torres Cruz_x000a_Asesora de Control Interno"/>
    <s v="Marcela Urrea Jaramillo"/>
    <s v="Líderes de Cada Proceso"/>
    <d v="2020-01-08T00:00:00"/>
    <d v="2020-01-17T00:00:00"/>
    <m/>
    <m/>
    <m/>
    <m/>
    <m/>
    <m/>
    <m/>
    <m/>
    <m/>
    <m/>
    <m/>
    <m/>
    <s v="Informe"/>
    <n v="0.01"/>
    <d v="2020-01-17T00:00:00"/>
    <s v="Memorando 2020IE379 del 17 de enero de 2020 ubicado en la siguiente ruta: \\10.216.160.201\control interno\2020\19.04 INF.  DE GESTIÓN\RNMC"/>
    <s v="Se realizó visita de inspección de historias labolares en las instalaciones de Talento Humano, con el fin de verificar los expedientes laborales de trece (13) directivos._x000a__x000a_Se verificaron las cédulas en la página de la Policía Nacional y se realizó el informe de resultados y conclusiones mediante memorando 2020IE379 del 17 de enero de 2020."/>
    <s v="Informe Final - Publicación (web,intranet y/o carpeta de calidad)"/>
    <n v="1.0000000000000002E-2"/>
    <n v="0"/>
  </r>
  <r>
    <x v="4"/>
    <x v="0"/>
    <x v="0"/>
    <s v="Informe PQR's - Ley 1474 de 2011"/>
    <s v="Servicio al Ciudadano "/>
    <s v="Apoyo"/>
    <s v="Ivonne Andrea Torres Cruz_x000a_Asesora de Control Interno"/>
    <s v="Marcela Urrea Jaramillo"/>
    <s v="Director de Gestión Corporativa y CID"/>
    <d v="2020-07-01T00:00:00"/>
    <d v="2020-07-29T00:00:00"/>
    <m/>
    <m/>
    <m/>
    <m/>
    <m/>
    <m/>
    <m/>
    <m/>
    <m/>
    <m/>
    <m/>
    <m/>
    <s v="Informe"/>
    <n v="0.01"/>
    <m/>
    <s v="1- Memorando de solicitud de información 2020IE6460 del 02 de julio de 2020 dirigido a la Dirección de Corporativa y CID._x000a_2- Memorando 2020IE6461 de 02 de julio de 2020 dirigido a la Oficina Asesora de planeación._x000a_3- Se recibió información de la DGC y CID correspondiente al numeral 2 del 2020IE6460 (Julio 14 de 2020)._x000a_4- Se recibió información de la DGC y CID remitida con memorando 2020IE6697 del 14 de julio de 2020._x000a_5- Se recibió información de la Oficina Asesora de Planeación remitida con memorando 2020IE6677 del 13 de julio de 2020."/>
    <s v="1- Se realizó la solicitud de información para el informe de Seguimiento y Evaluación a la Atención de Peticiones, Quejas, Reclamos, Sugerencias, Denuncias por Presuntos Actos de Corrupción y Felicitaciones recibidas durante el primer semestre de la vigencia 2020._x000a_2- Se recibió información por parte de la Dirección de Gestión Corporativa y CID y de la Oficina Asesora de PLaneación de acuerdo a lo solicitado."/>
    <s v="Trabajo de campo - Recolección de Evidencias"/>
    <n v="3.7000000000000002E-3"/>
    <n v="6.3E-3"/>
  </r>
  <r>
    <x v="2"/>
    <x v="2"/>
    <x v="3"/>
    <s v="Realizar evaluación 2019 y concertación 2020 planta temporal"/>
    <s v="Evaluación de la Gestión"/>
    <s v="Seguimiento y Evaluación"/>
    <s v="Ivonne Andrea Torres Cruz_x000a_Asesora de Control Interno"/>
    <s v="Alexandra Álvarez Mantilla"/>
    <s v="Asesor de Control Interno"/>
    <d v="2020-02-03T00:00:00"/>
    <d v="2020-02-21T00:00:00"/>
    <m/>
    <m/>
    <m/>
    <m/>
    <m/>
    <m/>
    <m/>
    <m/>
    <m/>
    <m/>
    <m/>
    <m/>
    <s v="Evaluación y concertación"/>
    <n v="5.0000000000000001E-3"/>
    <d v="2020-02-19T00:00:00"/>
    <s v="La información se encuentra en la ruta: \\10.216.160.201\control interno\2020\00. APOYO\04. planta\concertación 2020\Alexandra Álvarez_x000a__x000a_Memorando 2020IE1001 Eval. de gestión_x000a_Memorando 2020IE2721 CONC. ALEXANDRA"/>
    <s v="Se realizó evaluación del 01/08/19 al 31/01/20, se realizó concertación del 01/02/20 al 30/06/20, se elaboraron memorandos y se radicaron en la subdirección administrativa."/>
    <s v="Entrega, publicación o socialización de resultados"/>
    <n v="5.0000000000000001E-3"/>
    <n v="0"/>
  </r>
  <r>
    <x v="2"/>
    <x v="2"/>
    <x v="3"/>
    <s v="Revisión y/o actualización del normograma proceso Evaluación de la Gestión"/>
    <s v="Evaluación de la Gestión"/>
    <s v="Seguimiento y Evaluación"/>
    <s v="Ivonne Andrea Torres Cruz_x000a_Asesora de Control Interno"/>
    <s v="Andrea Sierra Ochoa"/>
    <s v="Asesor de Control Interno"/>
    <d v="2020-01-02T00:00:00"/>
    <d v="2020-01-09T00:00:00"/>
    <m/>
    <m/>
    <m/>
    <m/>
    <m/>
    <m/>
    <m/>
    <m/>
    <m/>
    <m/>
    <m/>
    <m/>
    <s v="Normograma revisado, actualizado y enviado a la OAP"/>
    <n v="1.5E-3"/>
    <d v="2020-01-09T00:00:00"/>
    <s v="\\10.216.160.201\control interno\2019\4. APOYO\12. Normograma\11. Normograma\12. diciembre"/>
    <s v="Se remitió actualización del normograma el día 09/01/2020 a Javier Cruz - Jefe de Planeación por correo electrónico"/>
    <s v="Entrega, publicación o socialización de resultados"/>
    <n v="1.5E-3"/>
    <n v="0"/>
  </r>
  <r>
    <x v="2"/>
    <x v="2"/>
    <x v="3"/>
    <s v="Revisión y/o actualización del normograma proceso Evaluación de la Gestión"/>
    <s v="Evaluación de la Gestión"/>
    <s v="Seguimiento y Evaluación"/>
    <s v="Ivonne Andrea Torres Cruz_x000a_Asesora de Control Interno"/>
    <s v="Andrea Sierra Ochoa"/>
    <s v="Asesor de Control Interno"/>
    <d v="2020-02-03T00:00:00"/>
    <d v="2020-02-07T00:00:00"/>
    <m/>
    <m/>
    <m/>
    <m/>
    <m/>
    <m/>
    <m/>
    <m/>
    <m/>
    <m/>
    <m/>
    <m/>
    <s v="Normograma revisado, actualizado y enviado a la OAP"/>
    <n v="1.5E-3"/>
    <d v="2020-02-10T00:00:00"/>
    <s v="\\10.216.160.201\control interno\2020\00. APOYO\12 Normograma"/>
    <s v="Se remitió actualización del normograma el día 10/02/2020 a Javier Cruz - Jefe de Planeación por correo electrónico"/>
    <s v="Entrega, publicación o socialización de resultados"/>
    <n v="1.5E-3"/>
    <n v="0"/>
  </r>
  <r>
    <x v="2"/>
    <x v="2"/>
    <x v="3"/>
    <s v="Revisión y/o actualización del normograma proceso Evaluación de la Gestión"/>
    <s v="Evaluación de la Gestión"/>
    <s v="Seguimiento y Evaluación"/>
    <s v="Ivonne Andrea Torres Cruz_x000a_Asesora de Control Interno"/>
    <s v="Andrea Sierra Ochoa"/>
    <s v="Asesor de Control Interno"/>
    <d v="2020-03-02T00:00:00"/>
    <d v="2020-03-06T00:00:00"/>
    <m/>
    <m/>
    <m/>
    <m/>
    <m/>
    <m/>
    <m/>
    <m/>
    <m/>
    <m/>
    <m/>
    <m/>
    <s v="Normograma revisado, actualizado y enviado a la OAP"/>
    <n v="1.5E-3"/>
    <d v="2020-03-09T00:00:00"/>
    <s v="\\10.216.160.201\control interno\2020\00. APOYO\12 Normograma"/>
    <s v="Se remitió actualización del normograma el día 09/03/2020 a Catalina Nagy - Jefe de Planeación por correo electrónico"/>
    <s v="Entrega, publicación o socialización de resultados"/>
    <n v="1.5E-3"/>
    <n v="0"/>
  </r>
  <r>
    <x v="2"/>
    <x v="2"/>
    <x v="3"/>
    <s v="Revisión y/o actualización del normograma proceso Evaluación de la Gestión"/>
    <s v="Evaluación de la Gestión"/>
    <s v="Seguimiento y Evaluación"/>
    <s v="Ivonne Andrea Torres Cruz_x000a_Asesora de Control Interno"/>
    <s v="Andrea Sierra Ochoa"/>
    <s v="Asesor de Control Interno"/>
    <d v="2020-04-01T00:00:00"/>
    <d v="2020-04-07T00:00:00"/>
    <m/>
    <m/>
    <m/>
    <m/>
    <m/>
    <m/>
    <m/>
    <m/>
    <m/>
    <m/>
    <m/>
    <m/>
    <s v="Normograma revisado, actualizado y enviado a la OAP"/>
    <n v="1.5E-3"/>
    <d v="2020-04-08T00:00:00"/>
    <s v="\\10.216.160.201\control interno\2020\00. APOYO\12 Normograma"/>
    <s v="Se remitió actualización del normograma el día 08/04/2020 a Catalina Nagy - Jefe de Planeación por correo electrónico"/>
    <s v="Entrega, publicación o socialización de resultados"/>
    <n v="1.5E-3"/>
    <n v="0"/>
  </r>
  <r>
    <x v="2"/>
    <x v="2"/>
    <x v="3"/>
    <s v="Revisión y/o actualización del normograma proceso Evaluación de la Gestión"/>
    <s v="Evaluación de la Gestión"/>
    <s v="Seguimiento y Evaluación"/>
    <s v="Ivonne Andrea Torres Cruz_x000a_Asesora de Control Interno"/>
    <s v="Andrea Sierra Ochoa"/>
    <s v="Asesor de Control Interno"/>
    <d v="2020-05-04T00:00:00"/>
    <d v="2020-05-08T00:00:00"/>
    <m/>
    <m/>
    <m/>
    <m/>
    <m/>
    <m/>
    <m/>
    <m/>
    <m/>
    <m/>
    <m/>
    <m/>
    <s v="Normograma revisado, actualizado y enviado a la OAP"/>
    <n v="1.5E-3"/>
    <d v="2020-05-05T00:00:00"/>
    <s v="\\10.216.160.201\control interno\2020\00. APOYO\12. Normograma"/>
    <s v="la actividad terminada para el mes de mayo de 2020, fue remitida a la Asesora de Control Interno a través de correo electrónico el día 05 de mayo de 2020."/>
    <s v="Entrega, publicación o socialización de resultados"/>
    <n v="1.5E-3"/>
    <n v="0"/>
  </r>
  <r>
    <x v="2"/>
    <x v="2"/>
    <x v="3"/>
    <s v="Revisión y/o actualización del normograma proceso Evaluación de la Gestión"/>
    <s v="Evaluación de la Gestión"/>
    <s v="Seguimiento y Evaluación"/>
    <s v="Ivonne Andrea Torres Cruz_x000a_Asesora de Control Interno"/>
    <s v="Andrea Sierra Ochoa"/>
    <s v="Asesor de Control Interno"/>
    <d v="2020-06-01T00:00:00"/>
    <d v="2020-06-05T00:00:00"/>
    <m/>
    <m/>
    <m/>
    <m/>
    <m/>
    <m/>
    <m/>
    <m/>
    <m/>
    <m/>
    <m/>
    <m/>
    <s v="Normograma revisado, actualizado y enviado a la OAP"/>
    <n v="1.5E-3"/>
    <d v="2020-06-09T00:00:00"/>
    <s v="\\10.216.160.201\control interno\2020\00. APOYO\12. Normograma"/>
    <s v="La actividad terminada para el mes de junio de 2020, fue remitida a la Asesora de Control Interno a través de correo electrónico el día 05 de mayo de 2020."/>
    <s v="Entrega, publicación o socialización de resultados"/>
    <n v="1.5E-3"/>
    <n v="0"/>
  </r>
  <r>
    <x v="2"/>
    <x v="0"/>
    <x v="3"/>
    <s v="Revisión y/o actualización del normograma proceso Evaluación de la Gestión"/>
    <s v="Evaluación de la Gestión"/>
    <s v="Seguimiento y Evaluación"/>
    <s v="Ivonne Andrea Torres Cruz_x000a_Asesora de Control Interno"/>
    <s v="Andrea Sierra Ochoa"/>
    <s v="Asesor de Control Interno"/>
    <d v="2020-07-01T00:00:00"/>
    <d v="2020-07-07T00:00:00"/>
    <m/>
    <m/>
    <m/>
    <m/>
    <m/>
    <m/>
    <m/>
    <m/>
    <m/>
    <m/>
    <m/>
    <m/>
    <s v="Normograma revisado, actualizado y enviado a la OAP"/>
    <n v="1.5E-3"/>
    <d v="2020-07-08T00:00:00"/>
    <s v="La información se encuentra en la ruta: \\10.216.160.201\control interno\2020\00. APOYO\12. Normograma\05. julio"/>
    <s v="Mediante correo electronico dirigido a la Asesora de Control Interno se le remitio la actualización del normograma del proceso de evaluación de la gestión correspondiente al mes de junio de 2020, con sus correspondientes normas justificantes."/>
    <s v="Entrega, publicación o socialización de resultados"/>
    <n v="1.5E-3"/>
    <n v="0"/>
  </r>
  <r>
    <x v="4"/>
    <x v="0"/>
    <x v="3"/>
    <s v="Revisión y/o actualización del normograma proceso Evaluación de la Gestión"/>
    <s v="Evaluación de la Gestión"/>
    <s v="Seguimiento y Evaluación"/>
    <s v="Ivonne Andrea Torres Cruz_x000a_Asesora de Control Interno"/>
    <s v="Andrea Sierra Ochoa"/>
    <s v="Asesor de Control Interno"/>
    <d v="2020-08-03T00:00:00"/>
    <d v="2020-08-10T00:00:00"/>
    <m/>
    <m/>
    <m/>
    <m/>
    <m/>
    <m/>
    <m/>
    <m/>
    <m/>
    <m/>
    <m/>
    <m/>
    <s v="Normograma revisado, actualizado y enviado a la OAP"/>
    <n v="1.5E-3"/>
    <m/>
    <m/>
    <m/>
    <m/>
    <n v="0"/>
    <n v="1.5E-3"/>
  </r>
  <r>
    <x v="3"/>
    <x v="0"/>
    <x v="3"/>
    <s v="Revisión y/o actualización del normograma proceso Evaluación de la Gestión"/>
    <s v="Evaluación de la Gestión"/>
    <s v="Seguimiento y Evaluación"/>
    <s v="Ivonne Andrea Torres Cruz_x000a_Asesora de Control Interno"/>
    <s v="Andrea Sierra Ochoa"/>
    <s v="Asesor de Control Interno"/>
    <d v="2020-09-01T00:00:00"/>
    <d v="2020-09-07T00:00:00"/>
    <m/>
    <m/>
    <m/>
    <m/>
    <m/>
    <m/>
    <m/>
    <m/>
    <m/>
    <m/>
    <m/>
    <m/>
    <s v="Normograma revisado, actualizado y enviado a la OAP"/>
    <n v="1.5E-3"/>
    <m/>
    <m/>
    <m/>
    <m/>
    <n v="0"/>
    <n v="1.5E-3"/>
  </r>
  <r>
    <x v="3"/>
    <x v="0"/>
    <x v="3"/>
    <s v="Revisión y/o actualización del normograma proceso Evaluación de la Gestión"/>
    <s v="Evaluación de la Gestión"/>
    <s v="Seguimiento y Evaluación"/>
    <s v="Ivonne Andrea Torres Cruz_x000a_Asesora de Control Interno"/>
    <s v="Andrea Sierra Ochoa"/>
    <s v="Asesor de Control Interno"/>
    <d v="2020-10-01T00:00:00"/>
    <d v="2020-10-07T00:00:00"/>
    <m/>
    <m/>
    <m/>
    <m/>
    <m/>
    <m/>
    <m/>
    <m/>
    <m/>
    <m/>
    <m/>
    <m/>
    <s v="Normograma revisado, actualizado y enviado a la OAP"/>
    <n v="1.5E-3"/>
    <m/>
    <m/>
    <m/>
    <m/>
    <n v="0"/>
    <n v="1.5E-3"/>
  </r>
  <r>
    <x v="3"/>
    <x v="0"/>
    <x v="3"/>
    <s v="Revisión y/o actualización del normograma proceso Evaluación de la Gestión"/>
    <s v="Evaluación de la Gestión"/>
    <s v="Seguimiento y Evaluación"/>
    <s v="Ivonne Andrea Torres Cruz_x000a_Asesora de Control Interno"/>
    <s v="Andrea Sierra Ochoa"/>
    <s v="Asesor de Control Interno"/>
    <d v="2020-11-03T00:00:00"/>
    <d v="2020-11-09T00:00:00"/>
    <m/>
    <m/>
    <m/>
    <m/>
    <m/>
    <m/>
    <m/>
    <m/>
    <m/>
    <m/>
    <m/>
    <m/>
    <s v="Normograma revisado, actualizado y enviado a la OAP"/>
    <n v="1.5E-3"/>
    <m/>
    <m/>
    <m/>
    <m/>
    <n v="0"/>
    <n v="1.5E-3"/>
  </r>
  <r>
    <x v="3"/>
    <x v="0"/>
    <x v="3"/>
    <s v="Revisión y/o actualización del normograma proceso Evaluación de la Gestión"/>
    <s v="Evaluación de la Gestión"/>
    <s v="Seguimiento y Evaluación"/>
    <s v="Ivonne Andrea Torres Cruz_x000a_Asesora de Control Interno"/>
    <s v="Andrea Sierra Ochoa"/>
    <s v="Asesor de Control Interno"/>
    <d v="2020-12-01T00:00:00"/>
    <d v="2020-12-07T00:00:00"/>
    <m/>
    <m/>
    <m/>
    <m/>
    <m/>
    <m/>
    <m/>
    <m/>
    <m/>
    <m/>
    <m/>
    <m/>
    <s v="Normograma revisado, actualizado y enviado a la OAP"/>
    <n v="1.5E-3"/>
    <m/>
    <m/>
    <m/>
    <m/>
    <n v="0"/>
    <n v="1.5E-3"/>
  </r>
  <r>
    <x v="2"/>
    <x v="2"/>
    <x v="3"/>
    <s v="Trámite de cuentas de ACI"/>
    <s v="Evaluación de la Gestión"/>
    <s v="Seguimiento y Evaluación"/>
    <s v="Ivonne Andrea Torres Cruz_x000a_Asesora de Control Interno"/>
    <s v="Andrés Farias Pinzón"/>
    <s v="Asesor de Control Interno"/>
    <d v="2020-01-02T00:00:00"/>
    <d v="2020-01-09T00:00:00"/>
    <m/>
    <m/>
    <m/>
    <m/>
    <m/>
    <m/>
    <m/>
    <m/>
    <m/>
    <m/>
    <m/>
    <m/>
    <s v="Cuentas de Contratistas Radicadas e información en el SECOP I ó II"/>
    <n v="1.5E-3"/>
    <d v="2020-01-13T00:00:00"/>
    <s v="Cuentas de cobro de contratistas del mes de diciembre 2019 radicadas en la Dirección de Gestión Corporativa y Cid y en la Subdirección Financiera, mediante Formato de Radicación Ángelo Díaz DIC 2019 y Formato de Radicación Marcela - Andrea - Andrés DIC 2019 en la ruta: \\10.216.160.201\control interno\2019\4. APOYO\3. Contratación"/>
    <s v="Se realizaron los trámites de las cuentas de cobro para lograr el pago de los honorarios de los contratistas de la Asesoría de Control Interno según el procedimiento adoptado. Asbleydi Andrea Sierra Ochoa, Marcela Urrea Jaramillo, Ángelo Maurizio Diaz Rodríguez y Manuel Andrés Farias Pinzón."/>
    <s v="Entrega, publicación o socialización de resultados"/>
    <n v="1.5E-3"/>
    <n v="0"/>
  </r>
  <r>
    <x v="2"/>
    <x v="2"/>
    <x v="3"/>
    <s v="Contratación 2020 contratistas ACI_x000a_(contratos de enero a marzo)"/>
    <s v="Evaluación de la Gestión"/>
    <s v="Seguimiento y Evaluación"/>
    <s v="Ivonne Andrea Torres Cruz_x000a_Asesora de Control Interno"/>
    <s v="Andrés Farias Pinzón"/>
    <s v="Asesor de Control Interno"/>
    <d v="2020-01-14T00:00:00"/>
    <d v="2020-02-07T00:00:00"/>
    <m/>
    <m/>
    <m/>
    <m/>
    <m/>
    <m/>
    <m/>
    <m/>
    <m/>
    <m/>
    <m/>
    <m/>
    <s v="Contratos de CI perfeccionados y en ejecución"/>
    <n v="6.0000000000000001E-3"/>
    <d v="2020-01-31T00:00:00"/>
    <s v="Memorando 2020IE460 con fecha del día 21 de enero de 2020._x000a__x000a_Expediente radicado a la Dirección Corporativa y CID de los contratistas Andrea Sierra, Marcela Urrea, Ángelo Díaz y Andrés Farias._x000a__x000a_Información en la ruta: \\10.216.160.201\control interno\2020\00. APOYO\03. Contratación"/>
    <s v="Se realizó solicitud de expedición de viabilidad y CDP de los contratistas Andrea Sierra, Marcela Urrea, Ángelo Díaz y Andrés Farias, mediante memorando 2020IE460 con fecha del día 21 de enero de 2020, con el fin de complementar el trámite administrativo precontractual de acuerdo con el nuevo contrato el cual tendrá duración hasta el 30 de marzo 2020._x000a__x000a_*Se realizó trámite administrativo precontractual de los contratistas Andrea Sierra, Marcela Urrea, Ángelo Díaz y Andrés Farias, radicando el expediente en físico con los documentos correspondientes de cada uno de ellos a la Dirección Corporativa y CID, esto con el fin de legalizar nuevo contrato con duración hasta el 30 de marzo 2020."/>
    <s v="Entrega, publicación o socialización de resultados"/>
    <n v="6.0000000000000001E-3"/>
    <n v="0"/>
  </r>
  <r>
    <x v="2"/>
    <x v="2"/>
    <x v="3"/>
    <s v="Gestionar el proceso de contratación de la Auditoría Interna de Calidad bajo el estándar ISO 9001:2015"/>
    <s v="Evaluación de la Gestión"/>
    <s v="Seguimiento y Evaluación"/>
    <s v="Ivonne Andrea Torres Cruz_x000a_Asesora de Control Interno"/>
    <s v="Andrés Farias Pinzón"/>
    <s v="Asesor de Control Interno"/>
    <d v="2020-01-20T00:00:00"/>
    <d v="2020-03-30T00:00:00"/>
    <m/>
    <m/>
    <m/>
    <m/>
    <m/>
    <m/>
    <m/>
    <m/>
    <m/>
    <m/>
    <m/>
    <m/>
    <s v="Contratos de CI perfeccionados y en ejecución"/>
    <n v="8.9999999999999993E-3"/>
    <d v="2020-03-19T00:00:00"/>
    <s v="La información se encuentra en la ruta: \\10.216.160.201\control interno\2020\00. APOYO\03. Contratación\Contratación Aud Interna 2020\Etapa Precontractual_x000a_208-DGC-Ft-44 ESTUDIOS PREVIOS MINIMA CUANTIA V3, junto con el Anexo Técnico._x000a_208-DGC-Ft-78 FORMATO DE ANALISIS DEL SECTOR V2._x000a_208-DGC-Ft-81 MATRIZ DE ANÁLISIS, ESTIMACIÓN Y TIPIFICACIÓN DE RIESGOS V1._x000a_Matriz de cotizaciones._x000a_2020IE1402 Memorando solicitud viabilidad y CDP para auditoría SGC Feb 2020._x000a_Consulta de empresas acreditadas por la ONAC._x000a_Formato de carta de presentación de la propuesta._x000a_Formato oferta económica._x000a_SISCO 411-2020._x000a_2020IE2429 Memorando Solicitud para inicio del proceso._x000a_Carpeta de Consultas SECOP I y II._x000a_Carpeta de Correos enviados._x000a_Carpeta de Cotizaciones recibidas._x000a_Carpeta de Cuestionarios diligenciados._x000a_Memorando 2020IE3410 Evaluación Técnica inicial de la Propuesta NYCE COLOMBIA_x000a_Memorando 2020IE3913 Evaluación Técnica Final de la Propuesta NYCE COLOMBIA_x000a_Memorando 2020IE3930 Evaluación Técnica inicial de la Propuesta GLOBAL COLOMBIA_x000a_Memorando 2020IE4541 Evaluación Técnica final de la Propuesta GLOBAL COLOMBIA_x000a_Memorando 2020IE4543 Evaluación Técnica inicial de la Propuesta BUREAU VERITAS_x000a_Memorando 2020IE4919 Evaluación Técnica final de la Propuesta BUREAU VERITAS_x000a_Memorando 2020IE4920 Evaluación Técnica inicial de la Propuesta APPLUS_x000a_Memorando 2020IE5033 Evaluación Técnica final de la Propuesta APPLUS_x000a_Memorando 2020IE5023 Evaluación Técnica inicial de la Propuesta COTECNA_x000a_Memorando 2020IE5105 Evaluación Técnica final de la Propuesta COTECNA"/>
    <s v="Con el fin de iniciar el proceso de contratación de la AIC 2020 y de acuerdo al trámite administrativo precontractual, se realizan las siguientes actividades:_x000a_Se revisaron los documentos previstos de la AIC del año 2019 y se pasó la información al formato correspondiente en su nueva versión:_x000a_208-DGC-Ft-44 ESTUDIOS PREVIOS MINIMA CUANTIA V3, junto con el Anexo Técnico._x000a_208-DGC-Ft-78 FORMATO DE ANALISIS DEL SECTOR V2._x000a_208-DGC-Ft-81 MATRIZ DE ANÁLISIS, ESTIMACIÓN Y TIPIFICACIÓN DE RIESGOS V1._x000a_- Se realiza consulta de empresas acreditadas por la ONAC que prestan servicios de auditoría interna de calidad._x000a_- Se realiza solicitud de cotizaciones mediante correo electrónico a las empresas: Cotecna, Bureau Veritas, Global Colombia Certificación, Applus, SGS, QUA y Consejo Colombiano de Seguridad; de las cuales solamente se tuvieron en cuenta para el análisis del sector las cuatro (4) cotizaciones entregadas mas eficientemente y que cumplían con los requerimientos establecidos en el anexo técnico (Cotecna, Bureau Veritas, Applus y Consejo Colombiano de Seguridad). Dicha información se encuentra en la Carpeta de Correos enviados, Carpeta de Cuestionarios diligenciados y en la Carpeta de Cotizaciones recibidas._x000a_- De acuerdo a las cotizaciones recibidas, se realiza la Matriz de Cotizaciones, la cual contiene la relación de empresas, fechas de recibido y precios._x000a_- Se realizan consultas en la página SECOP I y SECOP II para conocer las entidades del sector (Hábitat) y otras entidades (Agencia Nacional de Infraestructura, Cuerpo Oficial de Bomberos de Bogotá, Instituto Distrital de Turismo y Secretaria Jurídica Distrital) que contrataron los servicios de auditoría interna de calidad en vigencias inmediatamente anteriores._x000a_- Se realiza Memorando 2020IE1402 para la solicitud de viabilidad y CDP para auditoría interna de calidad del Sistema de Gestión de Calidad de la entidad._x000a_- Se realiza Formato de carta de presentación de la propuesta._x000a_- Se realiza Formato oferta económica._x000a_- Se realiza certificado SISCO 411-2020._x000a_- Se imprimen todos los soportes correspondientes a la parte precontractual y se organiza la carpeta expediente._x000a_- Se cuenta con Viabilidad y CDP _x000a_- Se realiza Memorando 2020IE2429 Solicitud para inicio del proceso_x000a_- Se radica carpeta expediente con 91 folios en la Dirección Corporativa el día 17 de febrero de 2020 a las 4:20 pm._x000a_- Se realizan correcciones a las observaciones realizadas por el área de contratación el día 19/02/20_x000a_- Se definen las  personas que conformarán el comité técnico para la revisión del presente proceso son: Manuel Andrés Farías Pinzón - Control Interno / Asbleydi Andrea Sierra Ochoa - Control Interno / Ivonne Andrea Torres Cruz - Control Interno / _x000a_Jonnathan Andrés Lara Herrera - Oficina Asesora de Planeación._x000a_- Se realiza evaluación técnica de la propuesta presentada por NYCE COLOMBIA, mediante memorando 2020IE3410, donde se solicita subsanar (Correo de subsanación). Una vez recibida la respuesta de la subsanación realizada por NYCE COLOMBIA, se revisa nuevamente la parte técnica y económica, donde siguen incumpliendo en la totalidad de requisitos, por ende se remite respuesta de evaluación técnica final mediante memorando 2020IE3913._x000a_- Se realiza evaluación técnica de la propuesta presentada por GLOBAL COLOMBIA, mediante memorando 2020IE3930, donde se solicita subsanar (Correo de subsanación). Una vez recibida la respuesta de la subsanación realizada por GLOBAL COLOMBIA, se revisa nuevamente la parte técnica y económica, donde siguen incumpliendo en la totalidad de requisitos, por ende se remite respuesta de evaluación técnica final mediante memorando 2020IE4541._x000a_- Se realiza evaluación técnica de la propuesta presentada por BUREAU VERITAS, mediante memorando 2020IE4543, donde se solicita subsanar (Correo de subsanación). Una vez recibida la respuesta de la subsanación realizada por BUREAU VERITAS, se revisa nuevamente la parte técnica y económica, donde siguen incumpliendo en la totalidad de requisitos, por ende se remite respuesta de evaluación técnica final mediante memorando 2020IE4919._x000a_- Se realiza evaluación técnica de la propuesta presentada por APPLUS, mediante memorando 2020IE4920, donde se solicita subsanar (Correo de subsanación). Una vez recibida la respuesta de la subsanación realizada por APPLUS, se revisa nuevamente la parte técnica y económica, donde siguen incumpliendo en la totalidad de requisitos, por ende se remite respuesta de evaluación técnica final mediante memorando 2020IE5033._x000a_- Se realiza evaluación técnica de la propuesta presentada por COTECNA, mediante memorando 2020IE5023, donde se informa el cumplimiento total de los requisitos de la parte técnica, pero la parte jurídica solicita subsanar (Correo de subsanación). Una vez recibida la respuesta de la subsanación realizada por COTECNA, se revisa nuevamente la parte técnica y económica donde siguen cumpliendo en la totalidad de requisitos, por ende se remite respuesta de evaluación técnica final mediante memorando 2020IE5105._x000a_De acuerdo al cumplimiento de los requisitos tanto técnicos como jurídicos, queda COTECNA como la empresa que va a realizar la auditoría interna de calidad mediante contrato 333-2020."/>
    <s v="Entrega, publicación o socialización de resultados"/>
    <n v="8.9999999999999993E-3"/>
    <n v="0"/>
  </r>
  <r>
    <x v="2"/>
    <x v="2"/>
    <x v="3"/>
    <s v="Trámite de cuentas de ACI"/>
    <s v="Evaluación de la Gestión"/>
    <s v="Seguimiento y Evaluación"/>
    <s v="Ivonne Andrea Torres Cruz_x000a_Asesora de Control Interno"/>
    <s v="Andrés Farias Pinzón"/>
    <s v="Asesor de Control Interno"/>
    <d v="2020-02-03T00:00:00"/>
    <d v="2020-02-07T00:00:00"/>
    <m/>
    <m/>
    <m/>
    <m/>
    <m/>
    <m/>
    <m/>
    <m/>
    <m/>
    <m/>
    <m/>
    <m/>
    <s v="Cuentas de Contratistas Radicadas e información en el SECOP I ó II"/>
    <n v="1.5E-3"/>
    <d v="2020-02-06T00:00:00"/>
    <s v="Información en la ruta: \\10.216.160.201\control interno\2019\4. APOYO\3. Contratación"/>
    <s v="Se realizaron los certificados de cumplimiento de los contratistas: Andrea Sierra, Marcela Urrea, Ángelo Díaz y Andrés Farias de las cuentas del mes de enero 2020._x000a__x000a_Cuentas de cobro de contratistas: Andrea Sierra, Marcela Urrea, Ángelo Díaz y Andrés Farias del mes de enero 2020 radicadas en la Dirección de Gestión Corporativa y CID y en la Subdirección Financiera._x000a__x000a_Se realizó el certificado de cumplimiento del contratista Andrés Farias correspondiente a la cuenta de cobro del mes de febrero 2020 de los últimos dos días (1 y 2 de febrero 2020) del contrato 737-2019, donde ya se cumplió en tiempo, objeto y las actividades a cabalidad._x000a__x000a_Cuenta de cobro del contratista Andrés Farias del mes de febrero 2020 correspondiente a los últimos dos días (1 y 2 de febrero 2020) del contrato 737-2019 radicada en la Dirección de Gestión Corporativa y CID y en la Subdirección Financiera."/>
    <s v="Entrega, publicación o socialización de resultados"/>
    <n v="1.5E-3"/>
    <n v="0"/>
  </r>
  <r>
    <x v="2"/>
    <x v="2"/>
    <x v="3"/>
    <s v="Trámite de cuentas de ACI"/>
    <s v="Evaluación de la Gestión"/>
    <s v="Seguimiento y Evaluación"/>
    <s v="Ivonne Andrea Torres Cruz_x000a_Asesora de Control Interno"/>
    <s v="Andrés Farias Pinzón"/>
    <s v="Asesor de Control Interno"/>
    <d v="2020-03-02T00:00:00"/>
    <d v="2020-03-06T00:00:00"/>
    <m/>
    <m/>
    <m/>
    <m/>
    <m/>
    <m/>
    <m/>
    <m/>
    <m/>
    <m/>
    <m/>
    <m/>
    <s v="Cuentas de Contratistas Radicadas e información en el SECOP I ó II"/>
    <n v="1.5E-3"/>
    <d v="2020-03-02T00:00:00"/>
    <s v="Información en la ruta: \\10.216.160.201\control interno\2019\4. APOYO\3. Contratación"/>
    <s v="Se realizaron los certificados de cumplimiento de los contratistas: Andrea Sierra, Marcela Urrea, Ángelo Díaz y Andrés Farias de las cuentas del mes de febrero 2020._x000a__x000a_Cuentas de cobro de contratistas: Andrea Sierra, Marcela Urrea, Ángelo Díaz y Andrés Farias del mes de febrero 2020 radicadas en la Dirección de Gestión Corporativa y CID y en la Subdirección Financiera."/>
    <s v="Entrega, publicación o socialización de resultados"/>
    <n v="1.5E-3"/>
    <n v="0"/>
  </r>
  <r>
    <x v="2"/>
    <x v="2"/>
    <x v="3"/>
    <s v="Contratación 2020 contratistas ACI_x000a_(adición del contrato de marzo)"/>
    <s v="Evaluación de la Gestión"/>
    <s v="Seguimiento y Evaluación"/>
    <s v="Ivonne Andrea Torres Cruz_x000a_Asesora de Control Interno"/>
    <s v="Andrés Farias Pinzón"/>
    <s v="Asesor de Control Interno"/>
    <d v="2020-03-24T00:00:00"/>
    <d v="2020-03-30T00:00:00"/>
    <m/>
    <m/>
    <m/>
    <m/>
    <m/>
    <m/>
    <m/>
    <m/>
    <m/>
    <m/>
    <m/>
    <m/>
    <s v="Contratos de CI perfeccionados y en ejecución"/>
    <n v="6.0000000000000001E-3"/>
    <d v="2020-03-30T00:00:00"/>
    <s v="La información se encuentra en la ruta: \\10.216.160.201\control interno\2020\00. APOYO\03. Contratación en la carpeta de cada contratista."/>
    <s v="Se realizó solicitud de expedición de viabilidad y CDP de los contratistas Andrea Sierra, Marcela Urrea y Andrés Farias, para adición del contrato hasta el 28 de abril mediante memorando 2020IE5173 del 24Mar2020. Adición y prórroga de Andrés Farias con memorando 2020IE5209 del 28Mar2020. Adición y prórroga de Marcela Urrea con memorando 2020IE5211 del 28Mar2020. Adición y prórroga de Andrea Sierra con memorando 2020IE5210 del 28Mar2020. "/>
    <s v="Entrega, publicación o socialización de resultados"/>
    <n v="6.0000000000000001E-3"/>
    <n v="0"/>
  </r>
  <r>
    <x v="2"/>
    <x v="2"/>
    <x v="3"/>
    <s v="Trámite de cuentas de ACI"/>
    <s v="Evaluación de la Gestión"/>
    <s v="Seguimiento y Evaluación"/>
    <s v="Ivonne Andrea Torres Cruz_x000a_Asesora de Control Interno"/>
    <s v="Andrés Farias Pinzón"/>
    <s v="Asesor de Control Interno"/>
    <d v="2020-04-01T00:00:00"/>
    <d v="2020-04-07T00:00:00"/>
    <m/>
    <m/>
    <m/>
    <m/>
    <m/>
    <m/>
    <m/>
    <m/>
    <m/>
    <m/>
    <m/>
    <m/>
    <s v="Cuentas de Contratistas Radicadas e información en el SECOP I ó II"/>
    <n v="1.5E-3"/>
    <d v="2020-04-03T00:00:00"/>
    <s v="Se realizaron los certificados de cumplimiento de los contratistas: Andrea Sierra, Marcela Urrea, Ángelo Díaz y Andrés Farias de las cuentas del mes de marzo 2020._x000a__x000a_Cuentas de cobro de contratistas: Andrea Sierra, Marcela Urrea, Ángelo Díaz y Andrés Farias del mes de marzo 2020 radicadas en la Dirección de Gestión Corporativa y CID y en la Subdirección Financiera."/>
    <s v="Cuentas de cobro de contratistas del mes de marzo 2020 radicadas en la Subdirección Financiera, mediante dos (2) correos electrónicos."/>
    <s v="Entrega, publicación o socialización de resultados"/>
    <n v="1.5E-3"/>
    <n v="0"/>
  </r>
  <r>
    <x v="2"/>
    <x v="2"/>
    <x v="3"/>
    <s v="Trámite de cuentas de ACI"/>
    <s v="Evaluación de la Gestión"/>
    <s v="Seguimiento y Evaluación"/>
    <s v="Ivonne Andrea Torres Cruz_x000a_Asesora de Control Interno"/>
    <s v="Andrés Farias Pinzón"/>
    <s v="Asesor de Control Interno"/>
    <d v="2020-05-04T00:00:00"/>
    <d v="2020-05-08T00:00:00"/>
    <m/>
    <m/>
    <m/>
    <m/>
    <m/>
    <m/>
    <m/>
    <m/>
    <m/>
    <m/>
    <m/>
    <m/>
    <s v="Cuentas de Contratistas Radicadas e información en el SECOP I ó II"/>
    <n v="1.5E-3"/>
    <d v="2020-05-06T00:00:00"/>
    <s v="Información en la ruta: \\10.216.160.201\control interno\2019\4. APOYO\3. Contratación"/>
    <s v="Se realizaron los certificados de cumplimiento de los contratistas: Andrea Sierra, Marcela Urrea y Andrés Farias de las cuentas del mes de abril 2020._x000a__x000a_Cuentas de cobro de contratistas: Andrea Sierra, Marcela Urrea y Andrés Farias del mes de abril 2020 radicadas en la Dirección de Gestión Corporativa y CID y en la Subdirección Financiera."/>
    <s v="Entrega, publicación o socialización de resultados"/>
    <n v="1.5E-3"/>
    <n v="0"/>
  </r>
  <r>
    <x v="2"/>
    <x v="2"/>
    <x v="3"/>
    <s v="Trámite de cuentas de ACI"/>
    <s v="Evaluación de la Gestión"/>
    <s v="Seguimiento y Evaluación"/>
    <s v="Ivonne Andrea Torres Cruz_x000a_Asesora de Control Interno"/>
    <s v="Andrés Farias Pinzón"/>
    <s v="Asesor de Control Interno"/>
    <d v="2020-06-01T00:00:00"/>
    <d v="2020-06-05T00:00:00"/>
    <m/>
    <m/>
    <m/>
    <m/>
    <m/>
    <m/>
    <m/>
    <m/>
    <m/>
    <m/>
    <m/>
    <m/>
    <s v="Cuentas de Contratistas Radicadas e información en el SECOP I ó II"/>
    <n v="1.5E-3"/>
    <d v="2020-06-04T00:00:00"/>
    <s v="Información en la ruta: \\10.216.160.201\control interno\2019\4. APOYO\3. Contratación"/>
    <s v="Se realizaron los certificados de cumplimiento de los contratistas: Andrea Sierra, Marcela Urrea y Andrés Farias de las cuentas del mes de mayo 2020._x000a__x000a_Cuentas de cobro de contratistas: Andrea Sierra, Marcela Urrea y Andrés Farias del mes de mayo 2020 radicadas en la Dirección de Gestión Corporativa y CID y en la Subdirección Financiera."/>
    <s v="Entrega, publicación o socialización de resultados"/>
    <n v="1.5E-3"/>
    <n v="0"/>
  </r>
  <r>
    <x v="1"/>
    <x v="1"/>
    <x v="3"/>
    <s v="Revisión y mantenimiento al botón de transparencia - Ley 1712 de 2014 numeral 7 a cargo de control interno"/>
    <s v="Evaluación de la Gestión"/>
    <s v="Seguimiento y Evaluación"/>
    <s v="Ivonne Andrea Torres Cruz_x000a_Asesora de Control Interno"/>
    <s v="Andrés Farias Pinzón"/>
    <s v="Asesor de Control Interno"/>
    <d v="2020-06-08T00:00:00"/>
    <d v="2020-07-31T00:00:00"/>
    <m/>
    <m/>
    <m/>
    <m/>
    <m/>
    <m/>
    <m/>
    <m/>
    <m/>
    <m/>
    <m/>
    <m/>
    <s v="Página web actualizada"/>
    <m/>
    <m/>
    <s v="Información que se encuentra en la ruta: \\10.216.160.201\control interno\2020\00. APOYO\14. Transparencia"/>
    <s v="Se inicia con la revisión y mantenimiento al botón de transparencia - Ley 1712 de 2014 numeral 7 a cargo de control interno, mediante la comparación de los temas de informes de auditorías de la matriz del plan de mejoramiento interno por procesos con respecto a los publicados en la página web."/>
    <s v="Diseño o planeación de la acción"/>
    <n v="0"/>
    <n v="0"/>
  </r>
  <r>
    <x v="2"/>
    <x v="0"/>
    <x v="3"/>
    <s v="Trámite de cuentas de ACI"/>
    <s v="Evaluación de la Gestión"/>
    <s v="Seguimiento y Evaluación"/>
    <s v="Ivonne Andrea Torres Cruz_x000a_Asesora de Control Interno"/>
    <s v="Andrés Farias Pinzón"/>
    <s v="Asesor de Control Interno"/>
    <d v="2020-07-01T00:00:00"/>
    <d v="2020-07-07T00:00:00"/>
    <m/>
    <m/>
    <m/>
    <m/>
    <m/>
    <m/>
    <m/>
    <m/>
    <m/>
    <m/>
    <m/>
    <m/>
    <s v="Cuentas de Contratistas Radicadas e información en el SECOP I ó II"/>
    <n v="1.5E-3"/>
    <d v="2020-07-06T00:00:00"/>
    <s v="Información en la ruta: \\10.216.160.201\control interno\2019\4. APOYO\3. Contratación y en carpeta compartida en DRIVE"/>
    <s v="Se realizó el trámite de cuentas de cobro de contratistas de ACI, correspondientes al mes de junio de 2020, donde dicha actividad quedó cumplida en su totalidad de la siguiente manera:_x000a__x000a_Cuentas de cobro de contratistas: Andrea Sierra, Marcela Urrea, Joan Gaitán y Andrés Farias del mes de junio 2020 radicadas en carpeta compartida en DRIVE establecida por la Subdirección Financiera."/>
    <s v="Entrega, publicación o socialización de resultados"/>
    <n v="1.5E-3"/>
    <n v="0"/>
  </r>
  <r>
    <x v="2"/>
    <x v="0"/>
    <x v="3"/>
    <s v="Trámite de cuentas de ACI"/>
    <s v="Evaluación de la Gestión"/>
    <s v="Seguimiento y Evaluación"/>
    <s v="Ivonne Andrea Torres Cruz_x000a_Asesora de Control Interno"/>
    <s v="Andrés Farias Pinzón"/>
    <s v="Asesor de Control Interno"/>
    <d v="2020-08-03T00:00:00"/>
    <d v="2020-08-10T00:00:00"/>
    <m/>
    <m/>
    <m/>
    <m/>
    <m/>
    <m/>
    <m/>
    <m/>
    <m/>
    <m/>
    <m/>
    <m/>
    <s v="Cuentas de Contratistas Radicadas e información en el SECOP I ó II"/>
    <n v="1.5E-3"/>
    <m/>
    <m/>
    <m/>
    <s v="Entrega, publicación o socialización de resultados"/>
    <n v="1.5E-3"/>
    <n v="0"/>
  </r>
  <r>
    <x v="3"/>
    <x v="0"/>
    <x v="3"/>
    <s v="Trámite de cuentas de ACI"/>
    <s v="Evaluación de la Gestión"/>
    <s v="Seguimiento y Evaluación"/>
    <s v="Ivonne Andrea Torres Cruz_x000a_Asesora de Control Interno"/>
    <s v="Andrés Farias Pinzón"/>
    <s v="Asesor de Control Interno"/>
    <d v="2020-09-01T00:00:00"/>
    <d v="2020-09-07T00:00:00"/>
    <m/>
    <m/>
    <m/>
    <m/>
    <m/>
    <m/>
    <m/>
    <m/>
    <m/>
    <m/>
    <m/>
    <m/>
    <s v="Cuentas de Contratistas Radicadas e información en el SECOP I ó II"/>
    <n v="1.5E-3"/>
    <m/>
    <m/>
    <m/>
    <m/>
    <n v="0"/>
    <n v="1.5E-3"/>
  </r>
  <r>
    <x v="3"/>
    <x v="0"/>
    <x v="3"/>
    <s v="Trámite de cuentas de ACI"/>
    <s v="Evaluación de la Gestión"/>
    <s v="Seguimiento y Evaluación"/>
    <s v="Ivonne Andrea Torres Cruz_x000a_Asesora de Control Interno"/>
    <s v="Andrés Farias Pinzón"/>
    <s v="Asesor de Control Interno"/>
    <d v="2020-10-01T00:00:00"/>
    <d v="2020-10-07T00:00:00"/>
    <m/>
    <m/>
    <m/>
    <m/>
    <m/>
    <m/>
    <m/>
    <m/>
    <m/>
    <m/>
    <m/>
    <m/>
    <s v="Cuentas de Contratistas Radicadas e información en el SECOP I ó II"/>
    <n v="1.5E-3"/>
    <m/>
    <m/>
    <m/>
    <m/>
    <n v="0"/>
    <n v="1.5E-3"/>
  </r>
  <r>
    <x v="3"/>
    <x v="0"/>
    <x v="3"/>
    <s v="Trámite de cuentas de ACI"/>
    <s v="Evaluación de la Gestión"/>
    <s v="Seguimiento y Evaluación"/>
    <s v="Ivonne Andrea Torres Cruz_x000a_Asesora de Control Interno"/>
    <s v="Andrés Farias Pinzón"/>
    <s v="Asesor de Control Interno"/>
    <d v="2020-11-03T00:00:00"/>
    <d v="2020-11-09T00:00:00"/>
    <m/>
    <m/>
    <m/>
    <m/>
    <m/>
    <m/>
    <m/>
    <m/>
    <m/>
    <m/>
    <m/>
    <m/>
    <s v="Cuentas de Contratistas Radicadas e información en el SECOP I ó II"/>
    <n v="1.5E-3"/>
    <m/>
    <m/>
    <m/>
    <m/>
    <n v="0"/>
    <n v="1.5E-3"/>
  </r>
  <r>
    <x v="3"/>
    <x v="0"/>
    <x v="3"/>
    <s v="Trámite de cuentas de ACI"/>
    <s v="Evaluación de la Gestión"/>
    <s v="Seguimiento y Evaluación"/>
    <s v="Ivonne Andrea Torres Cruz_x000a_Asesora de Control Interno"/>
    <s v="Andrés Farias Pinzón"/>
    <s v="Asesor de Control Interno"/>
    <d v="2020-12-01T00:00:00"/>
    <d v="2020-12-07T00:00:00"/>
    <m/>
    <m/>
    <m/>
    <m/>
    <m/>
    <m/>
    <m/>
    <m/>
    <m/>
    <m/>
    <m/>
    <m/>
    <s v="Cuentas de Contratistas Radicadas e información en el SECOP I ó II"/>
    <n v="1.5E-3"/>
    <m/>
    <m/>
    <m/>
    <m/>
    <n v="0"/>
    <n v="1.5E-3"/>
  </r>
  <r>
    <x v="4"/>
    <x v="0"/>
    <x v="3"/>
    <s v="Diseño y gestión de capacitaciones para el fortalecimiento y aplicación del principio de autocontrol  "/>
    <s v="Evaluación de la Gestión"/>
    <s v="Seguimiento y Evaluación"/>
    <s v="Ivonne Andrea Torres Cruz_x000a_Asesora de Control Interno"/>
    <s v="Jhoana Rodríguez Silva"/>
    <s v="Asesor de Control Interno"/>
    <d v="2020-02-03T00:00:00"/>
    <d v="2020-06-19T00:00:00"/>
    <m/>
    <m/>
    <m/>
    <m/>
    <m/>
    <m/>
    <m/>
    <m/>
    <m/>
    <m/>
    <m/>
    <m/>
    <s v="Presentación, listado de Asistencia y correos"/>
    <n v="0.03"/>
    <m/>
    <s v="La información se encuentra en la ruta: \\10.216.160.201\control interno\2020\28.05 PM\INTERNO\CAPACITACIÓN_x000a__x000a_Registro de reunión del día 15/01/20 capacitación análisis causal formulación de planes de mejoramiento_x000a__x000a_Registro de capacitación Titulación del 20Ene2020_x000a__x000a_Registro de capacitación Financiera del 17Ene2020_x000a__x000a_Diseño de dos (2) presentaciones en PowerPoint para socializar a enlaces"/>
    <s v="Se diseñó la capacitación para el fortalecimiento del análisis causal para la formulación de planes de mejoramiento, se ha implementado en tres (3) de 16 procesos._x000a__x000a_Se realizaron las siguientes capacitaciones:_x000a__x000a_*Capacitación análisis causal, formulación plan de mejoramiento el día 15Ene2020 con el proceso de Reasentamientos y control interno _x000a__x000a_*Capacitación Titulación del 20ene2020_x000a__x000a_*Capacitación Financiera del 17Ene2020_x000a__x000a_Pendiente realizar capacitación virtual"/>
    <s v="Ejecución de la acción planteada"/>
    <n v="2.3999999999999997E-2"/>
    <n v="6.0000000000000019E-3"/>
  </r>
  <r>
    <x v="1"/>
    <x v="1"/>
    <x v="3"/>
    <s v="Diseño y gestión de capacitaciones para el fortalecimiento y aplicación del principio de autocontrol  "/>
    <s v="Evaluación de la Gestión"/>
    <s v="Seguimiento y Evaluación"/>
    <s v="Ivonne Andrea Torres Cruz_x000a_Asesora de Control Interno"/>
    <s v="Ángelo Díaz Rodríguez"/>
    <s v="Asesor de Control Interno"/>
    <d v="2020-08-12T00:00:00"/>
    <d v="2020-09-30T00:00:00"/>
    <m/>
    <m/>
    <m/>
    <m/>
    <m/>
    <m/>
    <m/>
    <m/>
    <m/>
    <m/>
    <m/>
    <m/>
    <s v="Presentación, listado de Asistencia y correos"/>
    <m/>
    <m/>
    <m/>
    <m/>
    <m/>
    <n v="0"/>
    <n v="0"/>
  </r>
  <r>
    <x v="2"/>
    <x v="2"/>
    <x v="3"/>
    <s v="Realizar evaluación 2019 y concertación 2020 planta fija"/>
    <s v="Evaluación de la Gestión"/>
    <s v="Seguimiento y Evaluación"/>
    <s v="Ivonne Andrea Torres Cruz_x000a_Asesora de Control Interno"/>
    <s v="Elizabeth Sáenz Sáenz"/>
    <s v="Asesor de Control Interno"/>
    <d v="2020-02-03T00:00:00"/>
    <d v="2020-02-21T00:00:00"/>
    <m/>
    <m/>
    <m/>
    <m/>
    <m/>
    <m/>
    <m/>
    <m/>
    <m/>
    <m/>
    <m/>
    <m/>
    <s v="Evaluación y concertación"/>
    <n v="5.0000000000000001E-3"/>
    <d v="2020-02-21T00:00:00"/>
    <s v="Base correspondencia 2019 y 2020_x000a__x000a_\\10.216.160.201\control interno\2019_x000a__x000a_\\10.216.160.201\control interno\2020_x000a__x000a_\\10.216.160.201\control interno\2019\4. APOYO\9. Seg.  Informe Cordis Vencidos_x000a__x000a_FUID C. I.  2019 FORMULADO - ACT._x000a__x000a_2020IE995 RTA 2020IE851 EVAL. FINAL PP_x000a__x000a_Evaluación ESS II Sem 2019_x000a__x000a_2020IE3003 Concertación"/>
    <s v="Se realizó evaluación del periodo de prueba del 08/08/19 al 07/02/20, se realizó memorando 2020IE995 y se radicó en la subdirección administrativa._x000a__x000a_Se realiza concertación mediante memorando 2020IE3003 del día 21Feb2020._x000a__x000a_Se realiza seguimiento a Cordis._x000a__x000a_Manejo de archivo físico y digital."/>
    <s v="Entrega, publicación o socialización de resultados"/>
    <n v="5.0000000000000001E-3"/>
    <n v="0"/>
  </r>
  <r>
    <x v="2"/>
    <x v="2"/>
    <x v="3"/>
    <s v="Realizar evaluación 2019 y concertación 2020 planta temporal"/>
    <s v="Evaluación de la Gestión"/>
    <s v="Seguimiento y Evaluación"/>
    <s v="Ivonne Andrea Torres Cruz_x000a_Asesora de Control Interno"/>
    <s v="Graciela Zabala Rico"/>
    <s v="Asesor de Control Interno"/>
    <d v="2020-02-03T00:00:00"/>
    <d v="2020-02-21T00:00:00"/>
    <m/>
    <m/>
    <m/>
    <m/>
    <m/>
    <m/>
    <m/>
    <m/>
    <m/>
    <m/>
    <m/>
    <m/>
    <s v="Evaluación y concertación"/>
    <n v="5.0000000000000001E-3"/>
    <d v="2020-02-21T00:00:00"/>
    <s v="Información en la ruta: \\10.216.160.201\control interno\2020\00. APOYO\04. planta\concertación 2020\Graciela Zabala Rico\Evidencias y Evaluación II 2019_x000a__x000a_2020IE1004 EVAL. GRACIELA Z_x000a_2020IE2970 Concertación"/>
    <s v="Se realizó evaluación del periodo de prueba del 01/08/19 al 31/01/20, se realizó memorando 2020IE1004 y se radicó en la subdirección administrativa._x000a__x000a_Se realiza concertación mediante memorando 2020IE2970 del día 21Feb2020."/>
    <s v="Entrega, publicación o socialización de resultados"/>
    <n v="5.0000000000000001E-3"/>
    <n v="0"/>
  </r>
  <r>
    <x v="2"/>
    <x v="2"/>
    <x v="4"/>
    <s v="Seguimiento al Comité de Conciliación"/>
    <s v="Prevención del Daño Antijurídico y Representación Judicial"/>
    <s v="Estratégico"/>
    <s v="Ivonne Andrea Torres Cruz_x000a_Asesora de Control Interno"/>
    <s v="Andrea Sierra Ochoa"/>
    <s v="Director Jurídico "/>
    <d v="2020-04-01T00:00:00"/>
    <d v="2020-04-24T00:00:00"/>
    <m/>
    <m/>
    <m/>
    <m/>
    <m/>
    <m/>
    <m/>
    <m/>
    <m/>
    <m/>
    <m/>
    <m/>
    <s v="Informe"/>
    <n v="0.01"/>
    <d v="2020-06-30T00:00:00"/>
    <s v="\\10.216.160.201\control interno\2020\19.04 INF.  DE GESTIÓN\SEG.COMITE DE CONCILIACION"/>
    <s v="Actualmente me encuentro proyectando el informe de seguimiento al comité de Conciliación vigencia 2019._x000a__x000a_Mediante memorando de radicado Cordis N° 2020IE6409 del 30 de junio de 2020, se le remitió al Director General el informe final de seguimiento al Comité de Conciliación._x000a__x000a_El día 30 de junio de 2020, se remitió correo electrónico al Web master de la CVP, solicitando la publicación del informe, situación que se verificó posteriormente en la pagina web la entidad. "/>
    <s v="Informe - Publicación (web,intranet y/o carpeta de calidad)"/>
    <n v="9.9999999999999985E-3"/>
    <n v="0"/>
  </r>
  <r>
    <x v="2"/>
    <x v="2"/>
    <x v="4"/>
    <s v="Evaluación Matriz de riesgos de corrupción y por proceso 2019"/>
    <s v="Todos los Procesos"/>
    <s v="Todos los Procesos"/>
    <s v="Ivonne Andrea Torres Cruz_x000a_Asesora de Control Interno"/>
    <s v="Ángelo Díaz Rodríguez"/>
    <s v="Líderes de Cada Proceso"/>
    <d v="2020-01-02T00:00:00"/>
    <d v="2020-01-17T00:00:00"/>
    <m/>
    <m/>
    <m/>
    <m/>
    <m/>
    <m/>
    <m/>
    <m/>
    <m/>
    <m/>
    <m/>
    <m/>
    <s v="Matriz de seguimiento"/>
    <n v="1.4999999999999999E-2"/>
    <d v="2020-01-17T00:00:00"/>
    <s v="Las evidencias se encuentran en la carpeta compartida en el servidor:\\10.216.160.201\control interno\2019\19.04 INF.  DE GESTIÓN\PAAC\III_SEG\Seguimiento_x000a__x000a_Informe del tercer seguimiento y evaluación del PAAC 2019, remitido el día 17/01/20 a todos los procesos, mediante memorando 2020IE349 y se publico en la pagina web en el link: https://www.cajaviviendapopular.gov.co/sites/default/files/Informe%20de%203er%20Seg.%20PAAC%202019.pdf"/>
    <s v="Se realizó tercer seguimiento cuatrimestral y evaluación final del Plan Anticorrupción y de Atención al Ciudadano, junto con el Mapa de Riesgos de todos los procesos de la entidad, tal como se planificó en el Memorando 2019IE23161 con cronograma de visitas de seguimiento y evaluación al PAAC 2019._x000a__x000a_Se realizó Matriz de Seguimiento PAAC control Interno 3er cuatrimestre 2019._x000a__x000a_Se realizó Mapa de Riesgos cod 208-PLA-Ft-78_x000a__x000a_Se elaboraron 16 registros de reunión, correspondientes a los 16 procesos a los cuales se les realizó el tercer seguimiento y evaluación del PAAC 2019 y Mapa de Riesgos 2019._x000a__x000a_Se realizó informe del tercer seguimiento y evaluación del PAAC 2019, el cual se remitió el día 17/01/20 a todos los procesos, mediante memorando 2020IE349 y se publico en la pagina web en el link: https://www.cajaviviendapopular.gov.co/sites/default/files/Informe%20de%203er%20Seg.%20PAAC%202019.pdf"/>
    <s v="Informe - Publicación (web,intranet y/o carpeta de calidad)"/>
    <n v="1.4999999999999998E-2"/>
    <n v="0"/>
  </r>
  <r>
    <x v="2"/>
    <x v="2"/>
    <x v="4"/>
    <s v="Evaluación Plan Anticorrupción y de Atención al Ciudadano 2019. Decreto 124 de 2016"/>
    <s v="Todos los Procesos"/>
    <s v="Todos los Procesos"/>
    <s v="Ivonne Andrea Torres Cruz_x000a_Asesora de Control Interno"/>
    <s v="Ángelo Díaz Rodríguez"/>
    <s v="Líderes de Cada Proceso"/>
    <d v="2020-01-02T00:00:00"/>
    <d v="2020-01-17T00:00:00"/>
    <m/>
    <m/>
    <m/>
    <m/>
    <m/>
    <m/>
    <m/>
    <m/>
    <m/>
    <m/>
    <m/>
    <m/>
    <s v="Informe"/>
    <n v="1.4999999999999999E-2"/>
    <d v="2020-01-17T00:00:00"/>
    <s v="Las evidencias se encuentran en la carpeta compartida en el servidor:\\10.216.160.201\control interno\2019\19.04 INF.  DE GESTIÓN\PAAC\III_SEG\Seguimiento_x000a__x000a_Informe del tercer seguimiento y evaluación del PAAC 2019, remitido el día 17/01/20 a todos los procesos, mediante memorando 2020IE349 y se publico en la pagina web en el link: https://www.cajaviviendapopular.gov.co/sites/default/files/Informe%20de%203er%20Seg.%20PAAC%202019.pdf"/>
    <s v="Se realizó tercer seguimiento cuatrimestral y evaluación final del Plan Anticorrupción y de Atención al Ciudadano, junto con el Mapa de Riesgos de todos los procesos de la entidad, tal como se planificó en el Memorando 2019IE23161 con cronograma de visitas de seguimiento y evaluación al PAAC 2019._x000a__x000a_Se realizó Matriz de Seguimiento PAAC control Interno 3er cuatrimestre 2019._x000a__x000a_Se realizó Mapa de Riesgos cod 208-PLA-Ft-78_x000a__x000a_Se elaboraron 16 registros de reunión, correspondientes a los 16 procesos a los cuales se les realizó el tercer seguimiento y evaluación del PAAC 2019 y Mapa de Riesgos 2019._x000a__x000a_Se realizó informe del tercer seguimiento y evaluación del PAAC 2019, el cual se remitió el día 17/01/20 a todos los procesos, mediante memorando 2020IE349 y se publico en la pagina web en el link: https://www.cajaviviendapopular.gov.co/sites/default/files/Informe%20de%203er%20Seg.%20PAAC%202019.pdf"/>
    <s v="Informe - Publicación (web,intranet y/o carpeta de calidad)"/>
    <n v="1.4999999999999998E-2"/>
    <n v="0"/>
  </r>
  <r>
    <x v="2"/>
    <x v="2"/>
    <x v="4"/>
    <s v="Seguimiento Matriz de riesgos de corrupción y por proceso 2020"/>
    <s v="Todos los Procesos"/>
    <s v="Todos los Procesos"/>
    <s v="Ivonne Andrea Torres Cruz_x000a_Asesora de Control Interno"/>
    <s v="Andrés Farias Pinzón"/>
    <s v="Líderes de Cada Proceso"/>
    <d v="2020-05-04T00:00:00"/>
    <d v="2020-05-15T00:00:00"/>
    <m/>
    <m/>
    <m/>
    <m/>
    <m/>
    <m/>
    <m/>
    <m/>
    <m/>
    <m/>
    <m/>
    <m/>
    <s v="Matriz de seguimiento"/>
    <n v="1.4999999999999999E-2"/>
    <d v="2020-05-15T00:00:00"/>
    <s v="Información en la ruta: \\10.216.160.201\control interno\2020\19.04 INF.  DE GESTIÓN\PAAC\I- Seg"/>
    <s v="Se realiza seguimiento a la Matriz de riesgos de corrupción y por proceso 2020, así como también al Plan Anticorrupción y de Atención al Ciudadano 2020 con corte al 30Abr2020, mediante revisión del seguimiento registrado por cada proceso y verificación del porcentaje de cumplimiento de cada actividad._x000a__x000a_Se realiza informe de seguimiento y evaluación a la matriz y de riesgos y PAAC 2020 con corte al 30Abr2020._x000a__x000a_Informe publicado en pagina web"/>
    <s v="Informe - Publicación (web,intranet y/o carpeta de calidad)"/>
    <n v="1.4999999999999998E-2"/>
    <n v="0"/>
  </r>
  <r>
    <x v="2"/>
    <x v="2"/>
    <x v="4"/>
    <s v="Seguimiento Plan Anticorrupción y de Atención al Ciudadano 2020. Decreto 124 de 2016"/>
    <s v="Todos los Procesos"/>
    <s v="Todos los Procesos"/>
    <s v="Ivonne Andrea Torres Cruz_x000a_Asesora de Control Interno"/>
    <s v="Andrés Farias Pinzón"/>
    <s v="Líderes de Cada Proceso"/>
    <d v="2020-05-04T00:00:00"/>
    <d v="2020-05-15T00:00:00"/>
    <m/>
    <m/>
    <m/>
    <m/>
    <m/>
    <m/>
    <m/>
    <m/>
    <m/>
    <m/>
    <m/>
    <m/>
    <s v="Informe"/>
    <n v="1.4999999999999999E-2"/>
    <d v="2020-05-15T00:00:00"/>
    <s v="Información en la ruta: \\10.216.160.201\control interno\2020\19.04 INF.  DE GESTIÓN\PAAC\I- Seg"/>
    <s v="Se realiza seguimiento a la Matriz de riesgos de corrupción y por proceso 2020, así como también al Plan Anticorrupción y de Atención al Ciudadano 2020 con corte al 30Abr2020, mediante revisión del seguimiento registrado por cada proceso y verificación del porcentaje de cumplimiento de cada actividad._x000a__x000a_Se realiza informe de seguimiento y evaluación a la matriz y de riesgos y PAAC 2020 con corte al 30Abr2020._x000a__x000a_Informe publicado en pagina web"/>
    <s v="Informe - Publicación (web,intranet y/o carpeta de calidad)"/>
    <n v="1.4999999999999998E-2"/>
    <n v="0"/>
  </r>
  <r>
    <x v="3"/>
    <x v="0"/>
    <x v="4"/>
    <s v="Seguimiento Matriz de riesgos de corrupción y por proceso 2020"/>
    <s v="Todos los Procesos"/>
    <s v="Todos los Procesos"/>
    <s v="Ivonne Andrea Torres Cruz_x000a_Asesora de Control Interno"/>
    <s v="Jhoana Rodríguez Silva"/>
    <s v="Líderes de Cada Proceso"/>
    <d v="2020-09-01T00:00:00"/>
    <d v="2020-09-14T00:00:00"/>
    <m/>
    <m/>
    <m/>
    <m/>
    <m/>
    <m/>
    <m/>
    <m/>
    <m/>
    <m/>
    <m/>
    <m/>
    <s v="Matriz de seguimiento"/>
    <n v="0.02"/>
    <m/>
    <m/>
    <m/>
    <m/>
    <n v="0"/>
    <n v="0.02"/>
  </r>
  <r>
    <x v="3"/>
    <x v="0"/>
    <x v="4"/>
    <s v="Seguimiento Plan Anticorrupción y de Atención al Ciudadano 2020. Decreto 124 de 2016"/>
    <s v="Todos los Procesos"/>
    <s v="Todos los Procesos"/>
    <s v="Ivonne Andrea Torres Cruz_x000a_Asesora de Control Interno"/>
    <s v="Jhoana Rodríguez Silva"/>
    <s v="Líderes de Cada Proceso"/>
    <d v="2020-09-01T00:00:00"/>
    <d v="2020-09-14T00:00:00"/>
    <m/>
    <m/>
    <m/>
    <m/>
    <m/>
    <m/>
    <m/>
    <m/>
    <m/>
    <m/>
    <m/>
    <m/>
    <s v="Informe"/>
    <n v="0.02"/>
    <m/>
    <m/>
    <m/>
    <m/>
    <n v="0"/>
    <n v="0.02"/>
  </r>
  <r>
    <x v="2"/>
    <x v="2"/>
    <x v="4"/>
    <s v="Seguimiento al Comité técnico de inventarios de bienes inmuebles"/>
    <s v="Gestión Administrativa"/>
    <s v="Apoyo"/>
    <s v="Ivonne Andrea Torres Cruz_x000a_Asesora de Control Interno"/>
    <s v="Marcela Urrea Jaramillo"/>
    <s v="Subdirector Administrativo"/>
    <d v="2020-03-02T00:00:00"/>
    <d v="2020-03-26T00:00:00"/>
    <m/>
    <m/>
    <m/>
    <m/>
    <m/>
    <m/>
    <m/>
    <m/>
    <m/>
    <m/>
    <m/>
    <m/>
    <s v="Informe"/>
    <n v="0.01"/>
    <d v="2020-03-30T00:00:00"/>
    <s v="Información en la ruta: \\10.216.160.201\control interno\2020\19.04 INF.  DE GESTIÓN\SEG COMITE INV. BIENES INMUEBLES_x000a__x000a_Se solicitó información el 16-03-2020 mediante memorando 2020IE4995._x000a__x000a_Se recibió información el 19-03-2020 mediante memorando 2020IE5152._x000a__x000a_Informe enviado a los integrantes del comité el día mediante memorando 2020IE5226 del día 30Mar2020 y publicado en pagina web"/>
    <s v="Se cuenta con el informe de seguimiento al Comité técnico de inventarios de bienes inmuebles, el cual fue enviado mediante memorando 2020IE5226 del día 30Mar2020 a todos los integrantes del comité y publicado en pagina web."/>
    <s v="Informe - Publicación (web,intranet y/o carpeta de calidad)"/>
    <n v="9.9999999999999985E-3"/>
    <n v="0"/>
  </r>
  <r>
    <x v="4"/>
    <x v="0"/>
    <x v="4"/>
    <s v="Seguimiento al Comité técnico de inventarios de bienes muebles"/>
    <s v="Gestión Administrativa"/>
    <s v="Apoyo"/>
    <s v="Ivonne Andrea Torres Cruz_x000a_Asesora de Control Interno"/>
    <s v="Marcela Urrea Jaramillo"/>
    <s v="Subdirector Administrativo"/>
    <d v="2020-06-01T00:00:00"/>
    <d v="2020-06-24T00:00:00"/>
    <m/>
    <m/>
    <m/>
    <m/>
    <m/>
    <m/>
    <m/>
    <m/>
    <m/>
    <m/>
    <m/>
    <m/>
    <s v="Informe"/>
    <n v="0.01"/>
    <m/>
    <s v="1- Memorando 2020IE6072 del 05 de junio de 2020, dirigido a la Subdirección Administrativa._x000a_2- \\10.216.160.201\control interno\2020\19.04 INF.  DE GESTIÓN\SEG. COMITÈ INV.DE BIENES MUEBLES._x000a_3- Correo electrónico del 01 de julio de 2020, remitido por la Subdirección Administrativa de asunto: Alcance términos respuestas solicitudes de Control Interno._x000a_4- Información recibida por correo electrónico el 31 de julio de 2020, remitida por la Subdirección Administrativa con memorando 2020IE6974 del 30 de julio de 2020."/>
    <s v="1- Se realizó solicitud de información para el informe de Seguimiento al Comité Técnico de Inventarios de Bienes Muebles de la CVP – vigencia 2019._x000a__x000a_2- De acuerdo con la ampliación de términos otorgada por Control Interno, la Subdirección Administrativa manifestó, a través de correo electrónico del 01 de julio de 2020 que entregará la información el 31 de julio de 2020._x000a__x000a_3- Se recibió la información por parte de la Subdirección Administrativa el 31 de julio de 2020."/>
    <s v="Trabajo de campo - Recolección de Información"/>
    <n v="4.8999999999999998E-3"/>
    <n v="5.1000000000000004E-3"/>
  </r>
  <r>
    <x v="1"/>
    <x v="1"/>
    <x v="4"/>
    <s v="Seguimiento a Comité Técnico de Sostenibilidad Contable_x000a_Seguimiento al Comité financiero"/>
    <s v="Gestión Financiera"/>
    <s v="Apoyo"/>
    <s v="Ivonne Andrea Torres Cruz_x000a_Asesora de Control Interno"/>
    <s v="Marcela Urrea Jaramillo"/>
    <s v="Subdirector Financiero"/>
    <d v="2020-09-01T00:00:00"/>
    <d v="2020-09-25T00:00:00"/>
    <m/>
    <m/>
    <m/>
    <m/>
    <m/>
    <m/>
    <m/>
    <m/>
    <m/>
    <m/>
    <m/>
    <m/>
    <s v="Informe"/>
    <m/>
    <m/>
    <m/>
    <m/>
    <m/>
    <n v="0"/>
    <n v="0"/>
  </r>
  <r>
    <x v="2"/>
    <x v="2"/>
    <x v="1"/>
    <s v="Evaluación anual por dependencias. Artículo 39 Ley 909 de 2005 - Circular 004 de 2005 Consejo Asesor del Gobierno Nacional en Materia de Control Interno"/>
    <s v="Todos los Procesos"/>
    <s v="Todos los Procesos"/>
    <s v="Ivonne Andrea Torres Cruz_x000a_Asesora de Control Interno"/>
    <s v="Andrea Sierra Ochoa"/>
    <s v="Líderes de Cada Proceso"/>
    <d v="2020-01-20T00:00:00"/>
    <d v="2020-01-30T00:00:00"/>
    <m/>
    <m/>
    <m/>
    <m/>
    <m/>
    <m/>
    <m/>
    <m/>
    <m/>
    <m/>
    <m/>
    <m/>
    <s v="Informe"/>
    <n v="7.0000000000000001E-3"/>
    <d v="2020-03-24T00:00:00"/>
    <s v="Información en la ruta: \\10.216.160.201\control interno\2020\19.04 INF.  DE GESTIÓN\EVALUACIÓN POR DEPENDENCIAS_x000a__x000a_Memo 2020IE2976 Oficina Tecnologías de la Información y las Comunicaciones_x000a_Memo 2020IE2974 Oficina Asesora de Planeación_x000a_Memo 2020IE2975 Oficina Asesora de Comunicaciones_x000a_Memo 2020IE2979 Dirección de Reasentamientos_x000a_Memo 2020IE2978 Dirección de Urbanizaciones y Titulación_x000a_Memo 2020IE2980 Dirección de Mejoramiento de Vivienda_x000a_Memo 2020IE2996 Dirección de Mejoramiento de Barrios_x000a_Memo 2020IE2995 Dirección Jurídica_x000a_Memo 2020IE2977 Dirección de Gestión Corporativa y CID_x000a_Memos 2020IE2981 - 2020IE3000 Subdirección Administrativa_x000a_Memo 2020IE2988 Subdirección Financiera_x000a_Memo 2020IE3001 Dirección General_x000a_Asesoría de Control Interno_x000a__x000a_Publicación de todas las evaluaciones de dependencias 2019 en pagina web."/>
    <s v="En desarrollo de esta actividad y de conformidad de lo dispuesto en el Inciso 2do del Artículo 39 de la Ley 909 de 2004, (entre otras normas) se realizó la evaluación por dependencias y se comunicó a las siguientes áreas mediante memorandos:_x000a__x000a_Memo 2020IE2976 Oficina Tecnologías de la Información y las Comunicaciones_x000a_Memo 2020IE2974 Oficina Asesora de Planeación_x000a_Memo 2020IE2975 Oficina Asesora de Comunicaciones_x000a_Memo 2020IE2979 Dirección de Reasentamientos_x000a_Memo 2020IE2978 Dirección de Urbanizaciones y Titulación_x000a_Memo 2020IE2980 Dirección de Mejoramiento de Vivienda_x000a_Memo 2020IE2996 Dirección de Mejoramiento de Barrios_x000a_Memo 2020IE2995 Dirección Jurídica_x000a_Memo 2020IE2977 Dirección de Gestión Corporativa y CID_x000a_Memos 2020IE2981 - 2020IE3000 Subdirección Administrativa_x000a_Memo 2020IE2988 Subdirección Financiera_x000a_Memo 2020IE3001 Dirección General_x000a_Asesoría de Control Interno_x000a__x000a_Una vez remitidos los correspondientes memorandos a cada una de las dependencias de la entidad, mediante correo electrónico de fecha 25Feb2020, igualmente se solicita al web master de la CVP la publicación de la información en la pagina web de la entidad, pero es publicada por parte del Web Master el día 24Mar2020, pero quedan mal cargadas por ende, se solicita correcta publicación el mismo día, donde responden el día 25Mar2020 que se publican de la forma correcta._x000a__x000a_Se verifica publicación correcta el día 24 de marzo de 2020, sin embargo desde el 25 de febrero se envió correo a comunicaciones por parte de Manuel Farias, solicitando la publicación de la información."/>
    <s v="Informe - Publicación (web,intranet y/o carpeta de calidad)"/>
    <n v="6.9999999999999993E-3"/>
    <n v="0"/>
  </r>
  <r>
    <x v="2"/>
    <x v="2"/>
    <x v="1"/>
    <s v="Seguimiento al Plan de Acción  de Gestión - Plan Anual de Auditorías - Parágrafo 1, Artículo 38 - Decreto 807 de 2019"/>
    <s v="Evaluación de la Gestión"/>
    <s v="Seguimiento y Evaluación"/>
    <s v="Ivonne Andrea Torres Cruz_x000a_Asesora de Control Interno"/>
    <s v="Andrés Farias Pinzón"/>
    <s v="Asesor de Control Interno"/>
    <d v="2020-01-02T00:00:00"/>
    <d v="2020-01-10T00:00:00"/>
    <m/>
    <m/>
    <m/>
    <m/>
    <m/>
    <m/>
    <m/>
    <m/>
    <m/>
    <m/>
    <m/>
    <m/>
    <s v="Reporte de Seguimiento"/>
    <n v="2E-3"/>
    <d v="2020-01-10T00:00:00"/>
    <s v="1. Correo de entrega del seguimiento a la OAP del 28Ene2019._x000a_2. Ruta último seguimiento de 2018: \\10.216.160.201\control interno\2018\1. 068 AUDITORÍAS\068.1 INTERNAS\0. ProgramaAnualAuditorías"/>
    <s v="Se realizó el último seguimiento del PAA del 2019 dando cumplimiento al 99,78% a sus actividades  pactadas por cada uno de sus integrantes."/>
    <s v="Informe - Publicación (web,intranet y/o carpeta de calidad)"/>
    <n v="1.9999999999999996E-3"/>
    <n v="0"/>
  </r>
  <r>
    <x v="2"/>
    <x v="2"/>
    <x v="1"/>
    <s v="Seguimiento al Plan de Acción  de Gestión - Plan Anual de Auditorías - Parágrafo 1, Artículo 38 - Decreto 807 de 2019"/>
    <s v="Evaluación de la Gestión"/>
    <s v="Seguimiento y Evaluación"/>
    <s v="Ivonne Andrea Torres Cruz_x000a_Asesora de Control Interno"/>
    <s v="Andrés Farias Pinzón"/>
    <s v="Asesor de Control Interno"/>
    <d v="2020-04-01T00:00:00"/>
    <d v="2020-04-07T00:00:00"/>
    <m/>
    <m/>
    <m/>
    <m/>
    <m/>
    <m/>
    <m/>
    <m/>
    <m/>
    <m/>
    <m/>
    <m/>
    <s v="Reporte de Seguimiento"/>
    <n v="2E-3"/>
    <d v="2020-04-07T00:00:00"/>
    <s v="Ruta seguimiento PAA 2020 con corte a 31Mar2020: \\10.216.160.201\control interno\2020\PAA_x000a__x000a_Matriz 208-CI-Ft-04 PAA 2020 V2.0 Seg2020 (Corte 31Mar2020) diligenciada"/>
    <s v="Se realizó seguimiento del PAA 2020 con corte al 31Mar2020 dando cumplimiento del 99,06% a sus actividades pactadas por cada uno de sus integrantes._x000a__x000a_Igualmente se realiza seguimiento al Plan de Acción de Gestión del primer trimestre 2020, mediante el diligenciamiento de la matriz 208-CI-Ft-04 PAA 2020 V2.0 Seg2020 (Corte 31Mar2020) "/>
    <s v="Informe - Publicación (web,intranet y/o carpeta de calidad)"/>
    <n v="1.9999999999999996E-3"/>
    <n v="0"/>
  </r>
  <r>
    <x v="2"/>
    <x v="0"/>
    <x v="1"/>
    <s v="Seguimiento al Plan de Acción  de Gestión - Plan Anual de Auditorías - Parágrafo 1, Artículo 38 - Decreto 807 de 2019"/>
    <s v="Evaluación de la Gestión"/>
    <s v="Seguimiento y Evaluación"/>
    <s v="Ivonne Andrea Torres Cruz_x000a_Asesora de Control Interno"/>
    <s v="Andrés Farias Pinzón"/>
    <s v="Asesor de Control Interno"/>
    <d v="2020-07-01T00:00:00"/>
    <d v="2020-07-07T00:00:00"/>
    <m/>
    <m/>
    <m/>
    <m/>
    <m/>
    <m/>
    <m/>
    <m/>
    <m/>
    <m/>
    <m/>
    <m/>
    <s v="Reporte de Seguimiento"/>
    <n v="2E-3"/>
    <d v="2020-07-08T00:00:00"/>
    <s v="*Las evidencias se encuentran en la carpeta compartida en el servidor: Ruta: \\10.216.160.201\control interno\2020\28.03 PAA\03. II_Seg_x000a__x000a_-208-CI-Ft-04 Plan Anual de Auditorías 2020 V2.0 II seg2020 (Corte 30Jun2020)._x000a__x000a_*208-PLA-Ft-55 Plan de Acción de Gestión - Evaluación de la Gestión corte 30Jun2020."/>
    <s v="Se realizó el seguimiento al Plan de Acción de Gestión del proceso de Evaluación de la Gestión con corte al 30Jun2020."/>
    <s v="Informe - Publicación (web,intranet y/o carpeta de calidad)"/>
    <n v="1.9999999999999996E-3"/>
    <n v="0"/>
  </r>
  <r>
    <x v="3"/>
    <x v="0"/>
    <x v="1"/>
    <s v="Seguimiento al Plan de Acción  de Gestión - Plan Anual de Auditorías - Parágrafo 1, Artículo 38 - Decreto 807 de 2019"/>
    <s v="Evaluación de la Gestión"/>
    <s v="Seguimiento y Evaluación"/>
    <s v="Ivonne Andrea Torres Cruz_x000a_Asesora de Control Interno"/>
    <s v="Andrés Farias Pinzón"/>
    <s v="Asesor de Control Interno"/>
    <d v="2020-10-01T00:00:00"/>
    <d v="2020-10-07T00:00:00"/>
    <m/>
    <m/>
    <m/>
    <m/>
    <m/>
    <m/>
    <m/>
    <m/>
    <m/>
    <m/>
    <m/>
    <m/>
    <s v="Reporte de Seguimiento"/>
    <n v="2E-3"/>
    <m/>
    <m/>
    <m/>
    <m/>
    <n v="0"/>
    <n v="2E-3"/>
  </r>
  <r>
    <x v="2"/>
    <x v="2"/>
    <x v="1"/>
    <s v="Informe Pormenorizado del Sistema de Control Interno. Artículo 9 Ley 1474 de 2011, modificado por el Artículo 156 del Decreto Nacional 2106 de 2019. Circular Externa 100-006 de 2019 "/>
    <s v="Todos los Procesos"/>
    <s v="Todos los Procesos"/>
    <s v="Ivonne Andrea Torres Cruz_x000a_Asesora de Control Interno"/>
    <s v="Ángelo Díaz Rodríguez"/>
    <s v="Líderes de Cada Proceso"/>
    <d v="2020-01-20T00:00:00"/>
    <d v="2020-01-31T00:00:00"/>
    <m/>
    <m/>
    <m/>
    <m/>
    <m/>
    <m/>
    <m/>
    <m/>
    <m/>
    <m/>
    <m/>
    <m/>
    <s v="Informe"/>
    <n v="7.0000000000000001E-3"/>
    <d v="2020-01-31T00:00:00"/>
    <s v="La información se encuentra en la ruta: \\10.216.160.201\control interno\2020\19.04 INF.  DE GESTIÓN\PORMENORIZADO_x000a_y https://www.cajaviviendapopular.gov.co/sites/default/files/Informe Pormenorizado noviembre - diciembre  2019.pdf_x000a__x000a_Memorando 2020IE837 del día 31/01/2020 "/>
    <s v="Se realizó el Tercer Informe pormenorizado de control interno del 01/11/2019 a 31/12/2019 cumpliendo con la circular externa 100-006 de 2019 del DAFP y en cumplimiento del decreto 2106 de 2019, el cual fue enviado mediante correo electrónico el día 31/01/2020 y memorando 2020IE837."/>
    <s v="Informe - Publicación (web,intranet y/o carpeta de calidad)"/>
    <n v="6.9999999999999993E-3"/>
    <n v="0"/>
  </r>
  <r>
    <x v="2"/>
    <x v="2"/>
    <x v="1"/>
    <s v="Reportar la información sobre la utilización del software a través del aplicativo que disponga la Dirección Nacional de Derechos de Autor - DNDA. Directivas presidenciales 01 de 1999 y 02 de 2002; Circular 17 de 2011 de la DNDA"/>
    <s v="Gestión Tecnología de la Información y Comunicaciones"/>
    <s v="Estratégico"/>
    <s v="Ivonne Andrea Torres Cruz_x000a_Asesora de Control Interno"/>
    <s v="Andrés Farias Pinzón"/>
    <s v="Jefe Oficina de Tecnologías de la Información y las Comunicaciones"/>
    <d v="2020-02-03T00:00:00"/>
    <d v="2020-03-13T00:00:00"/>
    <m/>
    <m/>
    <m/>
    <m/>
    <m/>
    <m/>
    <m/>
    <m/>
    <m/>
    <m/>
    <m/>
    <m/>
    <s v="Reporte"/>
    <n v="5.0000000000000001E-3"/>
    <d v="2020-03-16T00:00:00"/>
    <s v="Información en la ruta: \\10.216.160.201\control interno\2020\19.04 INF.  DE GESTIÓN\DNDA_x000a__x000a_Memorando 2020IE3398 solicitud información a Tic"/>
    <s v="Se realiza solicitud de la información a Tic mediante memorando 2020IE3398 del día 03Mar2020_x000a__x000a_Información reportada por la Ing Ivonne Torres."/>
    <s v="Informe - Publicación (web,intranet y/o carpeta de calidad)"/>
    <n v="4.9999999999999992E-3"/>
    <n v="0"/>
  </r>
  <r>
    <x v="4"/>
    <x v="0"/>
    <x v="1"/>
    <s v="Revisión por la Dirección ISO 9001:2015 - información a cargo de control interno"/>
    <s v="Gestión Estratégica"/>
    <s v="Estratégico"/>
    <s v="Ivonne Andrea Torres Cruz_x000a_Asesora de Control Interno"/>
    <s v="Joan Gaitán Ferrer"/>
    <s v="Jefe Oficina Asesora de Planeación "/>
    <d v="2020-06-01T00:00:00"/>
    <d v="2020-06-25T00:00:00"/>
    <m/>
    <m/>
    <m/>
    <m/>
    <m/>
    <m/>
    <m/>
    <m/>
    <m/>
    <m/>
    <m/>
    <m/>
    <s v="Informe, presentación y evidencias"/>
    <n v="5.0000000000000001E-3"/>
    <m/>
    <s v="La información se encuentra en la ruta: \\10.216.160.201\control interno\2020\19.04 INF.  DE GESTIÓN\REVISIÓN POR LA DIR_x000a__x000a_Registro de reunión del día 15/01/20 capacitación análisis causal formulación de planes de mejoramiento_x000a__x000a_Registro de capacitación Titulación del 20"/>
    <s v="Se genera informe de Revisión por la Dirección 2020, información a cargo de Control Interno, enviado a la ing. para revisión el día 27/06/20 mediante correo electrónico."/>
    <s v="Informe - Revisión por ACI"/>
    <n v="4.6999999999999993E-3"/>
    <n v="3.0000000000000079E-4"/>
  </r>
  <r>
    <x v="2"/>
    <x v="0"/>
    <x v="1"/>
    <s v="Informe Pormenorizado del Sistema de Control Interno. Artículo 9 Ley 1474 de 2011, modificado por el Artículo 156 del Decreto Nacional 2106 de 2019. Circular Externa 100-006 de 2019 "/>
    <s v="Todos los Procesos"/>
    <s v="Todos los Procesos"/>
    <s v="Ivonne Andrea Torres Cruz_x000a_Asesora de Control Interno"/>
    <s v="Marcela Urrea Jaramillo"/>
    <s v="Líderes de Cada Proceso"/>
    <d v="2020-07-01T00:00:00"/>
    <d v="2020-07-28T00:00:00"/>
    <m/>
    <m/>
    <m/>
    <m/>
    <m/>
    <m/>
    <m/>
    <m/>
    <m/>
    <m/>
    <m/>
    <m/>
    <s v="Informe"/>
    <n v="7.0000000000000001E-3"/>
    <d v="2020-07-30T00:00:00"/>
    <s v="1- Se realizó la solicitud de la información a los lideres de los procesos mediante memorando 2020IE6693 del 14 de julio de 2020 y se remitió la matriz en Excel para ser diligenciada y remitida con las evidencias respectivas._x000a__x000a_2-_x0009_Se realizó la evaluación de la información remitida por los responsables de los procesos mediante los siguientes medios: _x000a__x000a_-_x0009_Correo electrónico del 23 de julio de 2020 de la Dirección de Gestión Corporativa y CID._x000a_-_x0009_Memorando 2020IE6872 de la Oficina TIC._x000a_-_x0009_Correo electrónico del 23 de julio de 2020 de la Oficina Asesora de Comunicaciones._x000a_-_x0009_Memorando 2020IE6866 del 23 de julio de 2020 de la Oficina Asesora de Planeación._x000a_-_x0009_Memorando 2020IE6875 del 23 de julio de 2020 de la Subdirección Administrativa._x000a_-_x0009_Memorando 2020IE6693 del 23 de julio de 2020 de la Dirección Jurídica._x000a__x000a_3-_x0009_Se realizó mesa de trabajo con la oficina asesora de comunicaciones el 24 de julio de 2020 a través de Google meet._x000a__x000a_4-_x0009_Se solicito a la oficina TIC ampliación de la información mediante correo electrónico del 29 de julio de "/>
    <s v="1-_x0009_Informe de Evaluación del Sistema de Control Interno primer semestre vigencia 2020 remitido a la Dirección General con memorando 2020IE6972 del 30 de julio y correo electrónico a los Lideres de los procesos, de igual manera se público en la pagina oficial de la Entidad."/>
    <s v="Informe - Publicación (web,intranet y/o carpeta de calidad)"/>
    <n v="6.9999999999999993E-3"/>
    <n v="0"/>
  </r>
  <r>
    <x v="2"/>
    <x v="2"/>
    <x v="1"/>
    <s v="Informe presupuestal a Personería"/>
    <s v="Gestión Financiera"/>
    <s v="Apoyo"/>
    <s v="Ivonne Andrea Torres Cruz_x000a_Asesora de Control Interno"/>
    <s v="Elizabeth Sáenz Sáenz"/>
    <s v="Subdirector Financiero"/>
    <d v="2020-01-02T00:00:00"/>
    <d v="2020-01-13T00:00:00"/>
    <m/>
    <m/>
    <m/>
    <m/>
    <m/>
    <m/>
    <m/>
    <m/>
    <m/>
    <m/>
    <m/>
    <m/>
    <s v="Informe"/>
    <n v="1E-3"/>
    <d v="2020-02-06T00:00:00"/>
    <s v="Información en la ubicación: \\10.216.160.201\control interno\2019\19.01 INF.  A  ENTID. DE CONTROL Y VIG\PERSONERIA\12. DICIEMBRE_x000a__x000a_memorando 2020EE253 "/>
    <s v="Se consolidó la información enviada por Financiera y Corporativa, se envía Informe presupuestal a la Personería en físico el día 13/1/20 con memorando 2020EE253."/>
    <s v="Informe - Publicación (web,intranet y/o carpeta de calidad)"/>
    <n v="9.999999999999998E-4"/>
    <n v="0"/>
  </r>
  <r>
    <x v="2"/>
    <x v="2"/>
    <x v="1"/>
    <s v="Informe presupuestal a Personería"/>
    <s v="Gestión Financiera"/>
    <s v="Apoyo"/>
    <s v="Ivonne Andrea Torres Cruz_x000a_Asesora de Control Interno"/>
    <s v="Elizabeth Sáenz Sáenz"/>
    <s v="Subdirector Financiero"/>
    <d v="2020-02-03T00:00:00"/>
    <d v="2020-02-11T00:00:00"/>
    <m/>
    <m/>
    <m/>
    <m/>
    <m/>
    <m/>
    <m/>
    <m/>
    <m/>
    <m/>
    <m/>
    <m/>
    <s v="Informe"/>
    <n v="1E-3"/>
    <d v="2020-02-12T00:00:00"/>
    <s v="Información en carpeta compartida: \\10.216.160.201\control interno\2020\19.01 INF.  A  ENTID. DE CONTROL Y VIG\PERSONERIA_x000a__x000a_2020EE1700 Inf. Enero"/>
    <s v="Se cuenta con correo electrónico del día 6/02/20, donde se realiza la solicitud de información a Financiera y corporativa._x000a__x000a_Se realiza informe presupuestal a la personería, radicado con memorando 2020EE1700 del día 12/2/20"/>
    <s v="Informe - Publicación (web,intranet y/o carpeta de calidad)"/>
    <n v="9.999999999999998E-4"/>
    <n v="0"/>
  </r>
  <r>
    <x v="2"/>
    <x v="2"/>
    <x v="1"/>
    <s v="Informe presupuestal a Personería"/>
    <s v="Gestión Financiera"/>
    <s v="Apoyo"/>
    <s v="Ivonne Andrea Torres Cruz_x000a_Asesora de Control Interno"/>
    <s v="Elizabeth Sáenz Sáenz"/>
    <s v="Subdirector Financiero"/>
    <d v="2020-03-02T00:00:00"/>
    <d v="2020-03-10T00:00:00"/>
    <m/>
    <m/>
    <m/>
    <m/>
    <m/>
    <m/>
    <m/>
    <m/>
    <m/>
    <m/>
    <m/>
    <m/>
    <s v="Informe"/>
    <n v="1E-3"/>
    <d v="2020-03-10T00:00:00"/>
    <s v="Se envió con radicado No 2020EE2982 el 10 de marzo de 2020.El cual se encuentra en la ruta: CI 2020 Inf. A entidades de control - Personería febrero."/>
    <s v="Se envió con radicado No 2020EE2982 El cual se encuentra en la ruta: CI 2020 Inf. A entidades de control - Personería febrero."/>
    <s v="Informe - Publicación (web,intranet y/o carpeta de calidad)"/>
    <n v="9.999999999999998E-4"/>
    <n v="0"/>
  </r>
  <r>
    <x v="2"/>
    <x v="2"/>
    <x v="1"/>
    <s v="Informe presupuestal a Personería"/>
    <s v="Gestión Financiera"/>
    <s v="Apoyo"/>
    <s v="Ivonne Andrea Torres Cruz_x000a_Asesora de Control Interno"/>
    <s v="Elizabeth Sáenz Sáenz"/>
    <s v="Subdirector Financiero"/>
    <d v="2020-04-01T00:00:00"/>
    <d v="2020-04-13T00:00:00"/>
    <m/>
    <m/>
    <m/>
    <m/>
    <m/>
    <m/>
    <m/>
    <m/>
    <m/>
    <m/>
    <m/>
    <m/>
    <s v="Informe"/>
    <n v="1E-3"/>
    <d v="2020-04-15T00:00:00"/>
    <s v="Se envió con radicado No 2020EE3964 el 15 de abril de 2020. El cual se encuentra en la ruta: CI 2020 Inf. A entidades de control - Personería marzo."/>
    <s v="Se envió con radicado No 2020EE3964 el 15 de abril de 2020. El cual se encuentra en la ruta: CI 2020 Inf. A entidades de control - Personería marzo."/>
    <s v="Informe - Publicación (web,intranet y/o carpeta de calidad)"/>
    <n v="9.999999999999998E-4"/>
    <n v="0"/>
  </r>
  <r>
    <x v="2"/>
    <x v="2"/>
    <x v="1"/>
    <s v="Informe presupuestal a Personería"/>
    <s v="Gestión Financiera"/>
    <s v="Apoyo"/>
    <s v="Ivonne Andrea Torres Cruz_x000a_Asesora de Control Interno"/>
    <s v="Elizabeth Sáenz Sáenz"/>
    <s v="Subdirector Financiero"/>
    <d v="2020-05-04T00:00:00"/>
    <d v="2020-05-12T00:00:00"/>
    <m/>
    <m/>
    <m/>
    <m/>
    <m/>
    <m/>
    <m/>
    <m/>
    <m/>
    <m/>
    <m/>
    <m/>
    <s v="Informe"/>
    <n v="1E-3"/>
    <d v="2020-05-12T00:00:00"/>
    <s v="Se envió con radicado No 2020EE4261 el 12 de MAYO  de 2020. El cual se encuentra en la ruta: CI 2020 Inf. A entidades de control - Personería ABRIL."/>
    <s v="Se envió con radicado No 2020EE4261 el 12 de MAYO  de 2020. El cual se encuentra en la ruta: CI 2020 Inf. A entidades de control - Personería ABRIL."/>
    <s v="Informe - Publicación (web,intranet y/o carpeta de calidad)"/>
    <n v="9.999999999999998E-4"/>
    <n v="0"/>
  </r>
  <r>
    <x v="2"/>
    <x v="2"/>
    <x v="1"/>
    <s v="Informe presupuestal a Personería"/>
    <s v="Gestión Financiera"/>
    <s v="Apoyo"/>
    <s v="Ivonne Andrea Torres Cruz_x000a_Asesora de Control Interno"/>
    <s v="Elizabeth Sáenz Sáenz"/>
    <s v="Subdirector Financiero"/>
    <d v="2020-06-01T00:00:00"/>
    <d v="2020-06-09T00:00:00"/>
    <m/>
    <m/>
    <m/>
    <m/>
    <m/>
    <m/>
    <m/>
    <m/>
    <m/>
    <m/>
    <m/>
    <m/>
    <s v="Informe"/>
    <n v="1E-3"/>
    <d v="2020-06-16T00:00:00"/>
    <s v="Se envió con radicado No 2020EE4939 el 16 de JUNIO  de 2020. El cual se encuentra en la ruta: CI 2020 Inf. A entidades de control - Personería  MAYO ."/>
    <s v="Se envió con radicado No 2020EE4939 el 16 de JUNIO  de 2020. El cual se encuentra en la ruta: CI 2020 Inf. A entidades de control - Personería  MAYO ."/>
    <s v="Informe - Publicación (web,intranet y/o carpeta de calidad)"/>
    <n v="9.999999999999998E-4"/>
    <n v="0"/>
  </r>
  <r>
    <x v="2"/>
    <x v="0"/>
    <x v="1"/>
    <s v="Informe presupuestal a Personería"/>
    <s v="Gestión Financiera"/>
    <s v="Apoyo"/>
    <s v="Ivonne Andrea Torres Cruz_x000a_Asesora de Control Interno"/>
    <s v="Elizabeth Sáenz Sáenz"/>
    <s v="Subdirector Financiero"/>
    <d v="2020-07-01T00:00:00"/>
    <d v="2020-07-09T00:00:00"/>
    <m/>
    <m/>
    <m/>
    <m/>
    <m/>
    <m/>
    <m/>
    <m/>
    <m/>
    <m/>
    <m/>
    <m/>
    <s v="Informe"/>
    <n v="1E-3"/>
    <d v="2020-07-09T00:00:00"/>
    <s v="Se envió con radicado No 2020EE5627 el 09 de Julio  de 2020. El cual se encuentra en la ruta: CI 2020 Inf. A entidades de control - Personería  Junio ."/>
    <s v="Se envió con radicado No 2020EE5627 el 09 de Julio  de 2020. El cual se encuentra en la ruta: CI 2020 Inf. A entidades de control - Personería  Junio ."/>
    <s v="Informe - Publicación (web,intranet y/o carpeta de calidad)"/>
    <n v="9.999999999999998E-4"/>
    <n v="0"/>
  </r>
  <r>
    <x v="2"/>
    <x v="0"/>
    <x v="1"/>
    <s v="Informe presupuestal a Personería"/>
    <s v="Gestión Financiera"/>
    <s v="Apoyo"/>
    <s v="Ivonne Andrea Torres Cruz_x000a_Asesora de Control Interno"/>
    <s v="Elizabeth Sáenz Sáenz"/>
    <s v="Subdirector Financiero"/>
    <d v="2020-08-03T00:00:00"/>
    <d v="2020-08-12T00:00:00"/>
    <m/>
    <m/>
    <m/>
    <m/>
    <m/>
    <m/>
    <m/>
    <m/>
    <m/>
    <m/>
    <m/>
    <m/>
    <s v="Informe"/>
    <n v="1E-3"/>
    <m/>
    <m/>
    <m/>
    <s v="Informe - Publicación (web,intranet y/o carpeta de calidad)"/>
    <n v="9.999999999999998E-4"/>
    <n v="0"/>
  </r>
  <r>
    <x v="3"/>
    <x v="0"/>
    <x v="1"/>
    <s v="Informe presupuestal a Personería"/>
    <s v="Gestión Financiera"/>
    <s v="Apoyo"/>
    <s v="Ivonne Andrea Torres Cruz_x000a_Asesora de Control Interno"/>
    <s v="Elizabeth Sáenz Sáenz"/>
    <s v="Subdirector Financiero"/>
    <d v="2020-09-01T00:00:00"/>
    <d v="2020-09-09T00:00:00"/>
    <m/>
    <m/>
    <m/>
    <m/>
    <m/>
    <m/>
    <m/>
    <m/>
    <m/>
    <m/>
    <m/>
    <m/>
    <s v="Informe"/>
    <n v="1E-3"/>
    <m/>
    <m/>
    <m/>
    <m/>
    <n v="0"/>
    <n v="1E-3"/>
  </r>
  <r>
    <x v="3"/>
    <x v="0"/>
    <x v="1"/>
    <s v="Informe presupuestal a Personería"/>
    <s v="Gestión Financiera"/>
    <s v="Apoyo"/>
    <s v="Ivonne Andrea Torres Cruz_x000a_Asesora de Control Interno"/>
    <s v="Elizabeth Sáenz Sáenz"/>
    <s v="Subdirector Financiero"/>
    <d v="2020-10-01T00:00:00"/>
    <d v="2020-10-09T00:00:00"/>
    <m/>
    <m/>
    <m/>
    <m/>
    <m/>
    <m/>
    <m/>
    <m/>
    <m/>
    <m/>
    <m/>
    <m/>
    <s v="Informe"/>
    <n v="1E-3"/>
    <m/>
    <m/>
    <m/>
    <m/>
    <n v="0"/>
    <n v="1E-3"/>
  </r>
  <r>
    <x v="3"/>
    <x v="0"/>
    <x v="1"/>
    <s v="Informe presupuestal a Personería"/>
    <s v="Gestión Financiera"/>
    <s v="Apoyo"/>
    <s v="Ivonne Andrea Torres Cruz_x000a_Asesora de Control Interno"/>
    <s v="Elizabeth Sáenz Sáenz"/>
    <s v="Subdirector Financiero"/>
    <d v="2020-11-03T00:00:00"/>
    <d v="2020-11-11T00:00:00"/>
    <m/>
    <m/>
    <m/>
    <m/>
    <m/>
    <m/>
    <m/>
    <m/>
    <m/>
    <m/>
    <m/>
    <m/>
    <s v="Informe"/>
    <n v="1E-3"/>
    <m/>
    <m/>
    <m/>
    <m/>
    <n v="0"/>
    <n v="1E-3"/>
  </r>
  <r>
    <x v="3"/>
    <x v="0"/>
    <x v="1"/>
    <s v="Informe presupuestal a Personería"/>
    <s v="Gestión Financiera"/>
    <s v="Apoyo"/>
    <s v="Ivonne Andrea Torres Cruz_x000a_Asesora de Control Interno"/>
    <s v="Elizabeth Sáenz Sáenz"/>
    <s v="Subdirector Financiero"/>
    <d v="2020-12-01T00:00:00"/>
    <d v="2020-12-10T00:00:00"/>
    <m/>
    <m/>
    <m/>
    <m/>
    <m/>
    <m/>
    <m/>
    <m/>
    <m/>
    <m/>
    <m/>
    <m/>
    <s v="Informe"/>
    <n v="1E-3"/>
    <m/>
    <m/>
    <m/>
    <m/>
    <n v="0"/>
    <n v="1E-3"/>
  </r>
  <r>
    <x v="2"/>
    <x v="2"/>
    <x v="1"/>
    <s v="Control Interno Contable CBN - 1019 durante la vigencia 2019. Resolución 193 de 2016 de la CGN; Resolución Reglamentaria 11 de 2014 de la Contraloría de Bogotá, modificada por la Resolución Reglamentaria 23 de 2016."/>
    <s v="Gestión Financiera"/>
    <s v="Apoyo"/>
    <s v="Ivonne Andrea Torres Cruz_x000a_Asesora de Control Interno"/>
    <s v="Graciela Zabala Rico"/>
    <s v="Subdirector Financiero"/>
    <d v="2020-01-02T00:00:00"/>
    <d v="2020-02-21T00:00:00"/>
    <m/>
    <m/>
    <m/>
    <m/>
    <m/>
    <m/>
    <m/>
    <m/>
    <m/>
    <m/>
    <m/>
    <m/>
    <s v="Informe"/>
    <n v="2.5000000000000001E-3"/>
    <d v="2020-02-27T00:00:00"/>
    <s v="La información se encuentra en la ruta: \\10.216.160.201\control interno\2020\19.04 INF.  DE GESTIÓN\CONTROL INTERNO CONTABLE\2019_x000a__x000a_Memorando 2019IE23334 del día 24/12/2019 donde se realiza solicitud de información._x000a__x000a_Memorando 2020IE1 del día 2/01/2020 donde Urbanizaciones y Titulaciones entrega la respuesta._x000a__x000a_Memorando 2020IE1131 RTA 2019IE23334_1_x000a__x000a_Informe Anual de Evaluación del Control Interno Contable 2019, publicado en pagina web._x000a__x000a_Certificado de reporte de Control Interno Contable 2019"/>
    <s v="Se solicitó información el día 24/12/2019 mediante memorando 2019IE23334._x000a__x000a_Se recibió información del Urbanizaciones y Titulaciones mediante memorando 2020IE1 del día 2/01/2020._x000a__x000a_Se recibió información de financiera mediante Memorando 2020IE1131 RTA 2019IE23334_1_x000a__x000a_Se realiza informe Anual de Evaluación del Control Interno Contable 2019, el cual se encuentra publicado en pagina web._x000a__x000a_Se cuenta con Certificado de reporte de Control Interno Contable 2019"/>
    <s v="Informe - Publicación (web,intranet y/o carpeta de calidad)"/>
    <n v="2.4999999999999996E-3"/>
    <n v="0"/>
  </r>
  <r>
    <x v="2"/>
    <x v="2"/>
    <x v="1"/>
    <s v="Control Interno Contable CBN - 1019 durante la vigencia 2019. Resolución 193 de 2016 de la CGN; Resolución Reglamentaria 11 de 2014 de la Contraloría de Bogotá, modificada por la Resolución Reglamentaria 23 de 2016."/>
    <s v="Gestión Financiera"/>
    <s v="Apoyo"/>
    <s v="Ivonne Andrea Torres Cruz_x000a_Asesora de Control Interno"/>
    <s v="Marcela Urrea Jaramillo"/>
    <s v="Subdirector Financiero"/>
    <d v="2020-01-02T00:00:00"/>
    <d v="2020-02-21T00:00:00"/>
    <m/>
    <m/>
    <m/>
    <m/>
    <m/>
    <m/>
    <m/>
    <m/>
    <m/>
    <m/>
    <m/>
    <m/>
    <s v="Informe"/>
    <n v="2.5000000000000001E-3"/>
    <d v="2020-02-27T00:00:00"/>
    <s v="La información se encuentra en la ruta: \\10.216.160.201\control interno\2020\19.04 INF.  DE GESTIÓN\CONTROL INTERNO CONTABLE\2019_x000a__x000a_Memorando 2019IE23334 del día 24/12/2019 donde se realiza solicitud de información._x000a__x000a_Memorando 2020IE1 del día 2/01/2020 donde Urbanizaciones y Titulaciones entrega la respuesta._x000a__x000a_Memorando 2020IE1131 RTA 2019IE23334_1_x000a__x000a_Informe de Control Interno Contable 2019"/>
    <s v="Se solicitó información el día 24/12/2019 mediante memorando 2019IE23334._x000a__x000a_Se recibió información del Urbanizaciones y Titulaciones mediante memorando 2020IE1 del día 2/01/2020._x000a__x000a_Se recibió información de financiera mediante Memorando 2020IE1131 RTA 2019IE23334_1_x000a__x000a_Se realiza informe de Control Interno Contable 2019 el cual se encuentra publicado en la pagina web"/>
    <s v="Informe - Publicación (web,intranet y/o carpeta de calidad)"/>
    <n v="2.4999999999999996E-3"/>
    <n v="0"/>
  </r>
  <r>
    <x v="2"/>
    <x v="2"/>
    <x v="1"/>
    <s v="Formulación Plan de Acción  de Gestión - Plan Anual de Auditorías - Parágrafo 1 Artículo 38 - Decreto 807 de 2019"/>
    <s v="Evaluación de la Gestión"/>
    <s v="Seguimiento y Evaluación"/>
    <s v="Ivonne Andrea Torres Cruz_x000a_Asesora de Control Interno"/>
    <s v="Ivonne Andrea Torres Cruz"/>
    <s v="Asesor de Control Interno"/>
    <d v="2020-01-02T00:00:00"/>
    <d v="2020-01-28T00:00:00"/>
    <m/>
    <m/>
    <m/>
    <m/>
    <m/>
    <m/>
    <m/>
    <m/>
    <m/>
    <m/>
    <m/>
    <m/>
    <s v="Matriz de formulación PAA y PAG"/>
    <n v="7.0000000000000001E-3"/>
    <d v="2020-01-27T00:00:00"/>
    <s v="La información se encuentra en la ruta: \\10.216.160.201\control interno\2020\28.03 PAA_x000a__x000a_Correo electrónico del día 31/01/20 sobre Aprobación del Plan Anual de Auditorías 2020 -(CICCI)-Martes 28 de enero de 2020_x000a__x000a_Memorando 2020IE809 con fecha del día 31/01/2020_x000a__x000a_Correo electrónico del día 31/01/2020 donde se solicita la publicación en pagina web de la Formulación del PAA 2020."/>
    <s v="Se realizó Formulación Plan de Acción  de Gestión - Plan Anual de Auditorías 2020, el cual fue aprobado en la sesión del Comité Institucional de Coordinación de Control Interno (CICCI) del día 28/01/20, el cual fue remitido por correo electrónico a la OAP el día 31/01/2020 y la solicitud de publicación en la carpeta de calidad se realizó mediante por memorando 2020IE809 con fecha del día 31/01/2020. Así mismo se solicita la publicación en la pagina web mediante correo electrónico del día 31/01/2020"/>
    <s v="Informe - Publicación (web,intranet y/o carpeta de calidad)"/>
    <n v="6.9999999999999993E-3"/>
    <n v="0"/>
  </r>
  <r>
    <x v="2"/>
    <x v="2"/>
    <x v="1"/>
    <s v="Elaborar el informe de la Oficina de Control Interno vigencia 2019 - documento CBN 1038"/>
    <s v="Evaluación de la Gestión"/>
    <s v="Seguimiento y Evaluación"/>
    <s v="Ivonne Andrea Torres Cruz_x000a_Asesora de Control Interno"/>
    <s v="Ángelo Díaz Rodríguez"/>
    <s v="Asesor de Control Interno"/>
    <d v="2020-01-20T00:00:00"/>
    <d v="2020-02-14T00:00:00"/>
    <m/>
    <m/>
    <m/>
    <m/>
    <m/>
    <m/>
    <m/>
    <m/>
    <m/>
    <m/>
    <m/>
    <m/>
    <s v="Informe"/>
    <n v="7.0000000000000001E-3"/>
    <d v="2020-02-21T00:00:00"/>
    <s v="Información en la ruta: \\10.216.160.201\control interno\2020\19.01 INF.  A  ENTID. DE CONTROL Y VIG\SIVICOF\CUENTA ANUAL_x000a__x000a_CNB-1038 Informe_de_la_Oficina_de_Control_Interno"/>
    <s v="Se realiza el informe de la Oficina de Control Interno vigencia 2019, el cual se encuentra publicado en página web."/>
    <s v="Informe - Publicación (web,intranet y/o carpeta de calidad)"/>
    <n v="6.9999999999999993E-3"/>
    <n v="0"/>
  </r>
  <r>
    <x v="2"/>
    <x v="2"/>
    <x v="1"/>
    <s v="Informe de seguimiento a la Sostenibilidad Contable - Resolución DDC-00003 del 05 de diciembre de 2018 "/>
    <s v="Gestión Financiera"/>
    <s v="Apoyo"/>
    <s v="Ivonne Andrea Torres Cruz_x000a_Asesora de Control Interno"/>
    <s v="Marcela Urrea Jaramillo"/>
    <s v="Subdirector Financiero"/>
    <d v="2020-04-01T00:00:00"/>
    <d v="2020-04-28T00:00:00"/>
    <m/>
    <m/>
    <m/>
    <m/>
    <m/>
    <m/>
    <m/>
    <m/>
    <m/>
    <m/>
    <m/>
    <m/>
    <s v="Informe"/>
    <n v="5.0000000000000001E-3"/>
    <d v="2020-04-30T00:00:00"/>
    <s v="Correo remisorio del Informe de Seguimiento al Marco Normativo Contable (MNC) Primer Trimestre de la vigencia 2020 y solicitud de formulación de plan de mejoramiento - Memorando 2020IE5528 del 30-04-2020._x000a_Correo del 11 de mayo de 2020 - Plan de mejoramiento en firme."/>
    <s v="Se realizó el informe al Marco Normativo Contable con corte al primer trimestre de la vigencia 2020; se solicitó formulación de plan de mejoramiento el cual quedó en firme el 11 de mayo de 2020."/>
    <s v="Informe - Publicación (web,intranet y/o carpeta de calidad)"/>
    <n v="4.9999999999999992E-3"/>
    <n v="0"/>
  </r>
  <r>
    <x v="2"/>
    <x v="2"/>
    <x v="1"/>
    <s v="Informe Directiva 003 de 2013 Alcaldía Mayor de Bogotá"/>
    <s v="Gestión del Control Interno Disciplinario"/>
    <s v="Seguimiento y Evaluación"/>
    <s v="Ivonne Andrea Torres Cruz_x000a_Asesora de Control Interno"/>
    <s v="Marcela Urrea Jaramillo"/>
    <s v="Director de Gestión Corporativa y CID"/>
    <d v="2020-04-01T00:00:00"/>
    <d v="2020-05-13T00:00:00"/>
    <m/>
    <m/>
    <m/>
    <m/>
    <m/>
    <m/>
    <m/>
    <m/>
    <m/>
    <m/>
    <m/>
    <m/>
    <s v="Informe"/>
    <n v="5.0000000000000001E-3"/>
    <d v="2020-05-14T00:00:00"/>
    <s v="Se realiza solicitud de información mediante correo electrónico el día 24Abr2020 con memorando 2020IE5461 del 23Abr2020._x000a__x000a_Se recibió respuesta de Administrativa mediante memorando 2020IE5614 del día 06May2020 y de Corporativa el 06May2020 mediante memorando 2020IE5609._x000a__x000a_Correo remisorio del 14 de mayo de 2020 - Oficio 2020EE4326 - Informe de seguimiento Directiva 003 de 2013. Período del 15Nov2019 al 14Nov2020 - Caja de la Vivienda Popular. Remitido a la Dirección Distrital de Asuntos Disciplinarios. "/>
    <s v="Se realiza solicitud de información mediante correo electrónico el día 24Abr2020 con memorando 2020IE5461 del 23Abr2020._x000a__x000a_Se recibió respuesta de Administrativa mediante memorando 2020IE5614 del día 06May2020 y de Corporativa el 06May2020 mediante memorando 2020IE5609._x000a__x000a_Correo remisorio del 14 de mayo de 2020 - Oficio 2020EE4326 - Informe de seguimiento Directiva 003 de 2013. Período del 15Nov2019 al 14Nov2020 - Caja de la Vivienda Popular. Remitido a la Dirección Distrital de Asuntos Disciplinarios."/>
    <s v="Informe - Publicación (web,intranet y/o carpeta de calidad)"/>
    <n v="4.9999999999999992E-3"/>
    <n v="0"/>
  </r>
  <r>
    <x v="4"/>
    <x v="0"/>
    <x v="1"/>
    <s v="Informe de seguimiento a la Sostenibilidad Contable - Resolución DDC-00003 del 05 de diciembre de 2018 "/>
    <s v="Gestión Financiera"/>
    <s v="Apoyo"/>
    <s v="Ivonne Andrea Torres Cruz_x000a_Asesora de Control Interno"/>
    <s v="Marcela Urrea Jaramillo"/>
    <s v="Subdirector Financiero"/>
    <d v="2020-07-01T00:00:00"/>
    <d v="2020-07-29T00:00:00"/>
    <m/>
    <m/>
    <m/>
    <m/>
    <m/>
    <m/>
    <m/>
    <m/>
    <m/>
    <m/>
    <m/>
    <m/>
    <s v="Informe"/>
    <n v="5.0000000000000001E-3"/>
    <m/>
    <m/>
    <s v="Durante el mes de julio no se realizaron gestiones al respecto debido a la priorización de la  Evaluación del Sistema de Control Interno primer semestre vigencia 2020."/>
    <m/>
    <n v="0"/>
    <n v="5.0000000000000001E-3"/>
  </r>
  <r>
    <x v="3"/>
    <x v="0"/>
    <x v="1"/>
    <s v="Informe de seguimiento a la Sostenibilidad Contable - Resolución DDC-00003 del 05 de diciembre de 2018 "/>
    <s v="Gestión Financiera"/>
    <s v="Apoyo"/>
    <s v="Ivonne Andrea Torres Cruz_x000a_Asesora de Control Interno"/>
    <s v="Marcela Urrea Jaramillo"/>
    <s v="Subdirector Financiero"/>
    <d v="2020-10-01T00:00:00"/>
    <d v="2020-10-27T00:00:00"/>
    <m/>
    <m/>
    <m/>
    <m/>
    <m/>
    <m/>
    <m/>
    <m/>
    <m/>
    <m/>
    <m/>
    <m/>
    <s v="Informe"/>
    <n v="5.0000000000000001E-3"/>
    <m/>
    <m/>
    <m/>
    <m/>
    <n v="0"/>
    <n v="5.0000000000000001E-3"/>
  </r>
  <r>
    <x v="3"/>
    <x v="0"/>
    <x v="1"/>
    <s v="Informe Directiva 003 de 2013 Alcaldía Mayor de Bogotá"/>
    <s v="Gestión del Control Interno Disciplinario"/>
    <s v="Seguimiento y Evaluación"/>
    <s v="Ivonne Andrea Torres Cruz_x000a_Asesora de Control Interno"/>
    <s v="Marcela Urrea Jaramillo"/>
    <s v="Director de Gestión Corporativa y CID"/>
    <d v="2020-10-01T00:00:00"/>
    <d v="2020-11-11T00:00:00"/>
    <m/>
    <m/>
    <m/>
    <m/>
    <m/>
    <m/>
    <m/>
    <m/>
    <m/>
    <m/>
    <m/>
    <m/>
    <s v="Informe"/>
    <n v="5.0000000000000001E-3"/>
    <m/>
    <m/>
    <m/>
    <m/>
    <n v="0"/>
    <n v="5.0000000000000001E-3"/>
  </r>
  <r>
    <x v="2"/>
    <x v="2"/>
    <x v="5"/>
    <s v="Diseñar el plan de acción de Comité Institucional de Coordinación de Control Interno y entregarlo a los miembros del comité para su revisión y posterior aprobación"/>
    <s v="Evaluación de la Gestión"/>
    <s v="Seguimiento y Evaluación"/>
    <s v="Ivonne Andrea Torres Cruz_x000a_Asesora de Control Interno"/>
    <s v="Alexandra Álvarez Mantilla"/>
    <s v="Asesor de Control Interno"/>
    <d v="2020-01-20T00:00:00"/>
    <d v="2020-01-28T00:00:00"/>
    <m/>
    <m/>
    <m/>
    <m/>
    <m/>
    <m/>
    <m/>
    <m/>
    <m/>
    <m/>
    <m/>
    <m/>
    <s v="Plan de trabajo"/>
    <n v="6.4999999999999997E-3"/>
    <d v="2020-02-06T00:00:00"/>
    <s v="La información se encuentra en la ruta: \\10.216.160.201\control interno\2020\02.01 ACTAS COMITE C. I\28ener2020_x000a_Acta firmada se encuentra en ruta arriba indicada"/>
    <s v="Se diseñó el plan de trabajo del Comité Institucional de Coordinación de Control Interno, el cual fue entregado y aprobado en el comité ICCI del 28/01/20._x000a__x000a_El acta se proyectó, se remitió por correo el 03Feb2020 a los asistentes, se les dio plazo de realizar observaciones hasta el 06Feb2020. El acta se firmó el 10Feb2020"/>
    <s v="Entrega producto final"/>
    <n v="6.4999999999999997E-3"/>
    <n v="0"/>
  </r>
  <r>
    <x v="2"/>
    <x v="2"/>
    <x v="5"/>
    <s v="Realizar seguimiento al Comité Institucional de Coordinación de Control Interno (presentaciones, actas de comité, anexos y demás documentos)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s v="Evaluación de la Gestión"/>
    <s v="Seguimiento y Evaluación"/>
    <s v="Ivonne Andrea Torres Cruz_x000a_Asesora de Control Interno"/>
    <s v="Alexandra Álvarez Mantilla"/>
    <s v="Asesor de Control Interno"/>
    <d v="2020-01-20T00:00:00"/>
    <d v="2020-02-14T00:00:00"/>
    <m/>
    <m/>
    <m/>
    <m/>
    <m/>
    <m/>
    <m/>
    <m/>
    <m/>
    <m/>
    <m/>
    <m/>
    <s v="Actas de comité con soportes"/>
    <n v="6.4999999999999997E-3"/>
    <d v="2020-02-06T00:00:00"/>
    <s v="La información se encuentra en la ruta: \\10.216.160.201\control interno\2020\02.01 ACTAS COMITE C. I\28ener2020_x000a__x000a_Acta firmada del día 28/01/20"/>
    <s v="Se realizó Comité Institucional de Coordinación de Control Interno el día 28/1/20, se realizó presentación, listados de asistencia, y participación de la sesión, se envió PAA 2020 para aprobación, fue aprobado el 30/01/20, se envió para publicación en página web y en carpeta de calidad, se realizó el proceso de gestión documental tanto en físico como en digital."/>
    <s v="Entrega producto final"/>
    <n v="6.4999999999999997E-3"/>
    <n v="0"/>
  </r>
  <r>
    <x v="2"/>
    <x v="0"/>
    <x v="5"/>
    <s v="Realizar seguimiento al Comité Institucional de Coordinación de Control Interno (presentaciones, actas de comité, anexos y demás documentos)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s v="Evaluación de la Gestión"/>
    <s v="Seguimiento y Evaluación"/>
    <s v="Ivonne Andrea Torres Cruz_x000a_Asesora de Control Interno"/>
    <s v="Joan Gaitán Ferrer"/>
    <s v="Asesor de Control Interno"/>
    <d v="2020-04-15T00:00:00"/>
    <d v="2020-05-15T00:00:00"/>
    <m/>
    <m/>
    <m/>
    <m/>
    <m/>
    <m/>
    <m/>
    <m/>
    <m/>
    <m/>
    <m/>
    <m/>
    <s v="Actas de comité con soportes"/>
    <n v="6.4999999999999997E-3"/>
    <d v="2020-06-09T00:00:00"/>
    <s v="La información se encuentra en la ruta: \\10.216.160.201\control interno\2020\02.01 ACTAS COMITE C. I\23jun2020_x000a__x000a_Se cuenta con las siguientes evidencias:_x000a__x000a_-01. 2020IE6035 solicitud presentación estados financieros_x000a_-02. formula Plan de acción del CICCI 2020 (1)_x000a_-03. Presentación EEFF al 30-04-2020_x000a_-graficas_x000a_-02. Informe Pormenorizado noviembre - diciembre  2019_x000a_-05. Informe Directiva 003 de 2013 15 nov 2019 al 14 de may 2020 Caja de la Vivienda Popular_x000a_-Inf. Seg. PETI 2019 - 2020_x000a_-Informe Austeridad I_Trim_V1 (2)_x000a_-Informe CIC corte Dic 2019 V2.0_x000a_-Informe de Primer Seguimiento Plan Anticorrupción 2020 (Ing Final) Con ajustes_x000a_-Informe de Seg (MNC) - I Trim_x000a_La información se encuentra en la ruta: \\10.216.160.201\control interno\2020\02.01 ACTAS COMITE C. I\23jun2020_x000a_Se cuenta con las siguientes evidencias:_x000a_-01. 2020IE6035 solicitud presentación estados financieros_x000a_-02. formula Plan de acción del CICCI 2020 (1)_x000a_-03. Presentación EEFF al 30-04-2020_x000a_-graficas_x000a_-02. Informe Pormenorizado noviembre - diciembre  2019_x000a_-05. Informe Directiva 003 de 2013 15 nov 2019 al 14 de may 2020 Caja de la Vivienda Popular_x000a_-Inf. Seg. PETI 2019 - 2020_x000a_-Informe Austeridad I_Trim_V1 (2)_x000a_-Informe CIC corte Dic 2019 V2.0_x000a_-Informe de Primer Seguimiento Plan Anticorrupción 2020 (Ing Final) Con ajustes_x000a_-Informe de Seg (MNC) - I Trim_x000a_-Informe Evaluación Audiencia rendición de Cuentas CVP 2019_x000a_-Informe PQRS II Sem  2019_x000a_-INFORME RNMC V2.0_x000a_-Presentación evaluación por dependencias_x000a_-1.Orden del día 08Jjun2020_x000a_-2. Convocatoria (CICCI)-Lunes 08 de junio de 2020_x000a_-3.Presentación CICCI 08JUN2020 V1_x000a_-4. cancelación CICCI 08jun2020_x000a_-5. Informe 2 sesión Comité Institucional de Coordinación de Control Interno_x000a_-6. Solicitud de agenda para CICCI_x000a_-7.Evento cancelado con nota_ Comité vie 19 de jun de 2020 _x000a_-8.Invitación_ Comité Institucional de Coordinación de Control Interno -... mié 24 de jun de 2020 _x000a_-9.Invitación actualizada_ CICCI. mar 23 de jun de 2020 9_15am - 11_15am _x000a_-10.Presentación CICCI 23JUN2020 V2_x000a_-11.2020IE3258 Rta a  solic.  cto jurídico  - derog. de resol. 1498_x000a_Adicionalmente:_x000a_1. Sol.de Creación de carpeta para (CICCI)-En carpeta de Calidad de la CVP, Ruta: \\10.216.160.201\control interno\2020\02.01 ACTAS COMITE C. I_x000a_Ruta: \\10.216.160.201\control interno\2020\02.01 ACTAS COMITE C. I\Plan de trabajo CICCI_x000a_1. Memorando -2020IE5544 entrega informe de resultados de encuesta estatuto de auditoría-Correo electrónico 30abri2020y 23jun2020_x000a_2. Informe encuesta estatuto audit interna y código ética_x000a_3. Memorando- 2020IE6045 entrega socialización resolución comité control interno integrantes. Correo electrónico 03 y 23 de junio de 2020_x000a_4. Informe socialización resolución CICCI integrantes_x000a_5.Memorando 2020IE6046 entrega socialización resolución comité control interno Director general. Correo electrónico 03jun2020_x000a_6.Informe socialización resolución comité control interno Director general_x000a_Ruta:\\10.216.160.201\control interno\2020\02.01 ACTAS COMITE C. I\Plan de trabajo CICCI\Publicación web plan de trabajo CICCI_x000a_1.publica formul  Plan CICCI 2019 _x000a_2.publica seguim Plan CICCI 2019 _x000a_3. formula Plan de acción del CICCI 2020_x000a_4.Solicitud de publicación en página WEB-Plan de trabajo CICCI-Correo electrónico 04jun2020_x000a_Seguimiento:_x000a_Requerimiento efectuado mediante correo institucional por la Oficina de Control Interno, los archivos han sido publicados en la carpeta de Calidad, como se evidencia en la siguiente ruta:_x000a__x000a_Ruta: _x000a_\\10.216.160.201\calidad\42. COMITÉ INSTITUCIONAL DE COORDINACIÓN DE CONTROL INTERNO\3. AÑO 2020\ACTA 2. 23 JUNIO-2020"/>
    <s v="Mediante memorando 2020IE6045 del día 03Jun2020 se envió informe de socialización de resolución del comité de control interno para integrantes._x000a__x000a_El día 23Jun2020 se realizó sesión del Comité Institucional de Coordinación de Control Interno_x000a__x000a_El 26Jun2020, se remitió el proyecto de acta a los miembros del comité para sus observaciones, plazo vence el 03Jul2020._x000a__x000a_Adicionalmente: Se solicitó creación en carpeta compartida de calidad de la subcarpeta de Comité Institucional de Coordinación de Control Interno, se generó informe de socialización de Resolución 5658 del CICCI para integrantes y Director General y  entrega de  informe de resultados de encuesta estatuto de auditoría a integrantes del Comité y se solicitó publicación en la página web de formulación y seguimiento al Plan de trabajo CICCI 2019 y formulación del plan de trabajo del 2020."/>
    <s v="Entrega producto final"/>
    <n v="6.4999999999999997E-3"/>
    <n v="0"/>
  </r>
  <r>
    <x v="4"/>
    <x v="0"/>
    <x v="5"/>
    <s v="Realizar seguimiento al Comité Institucional de Coordinación de Control Interno (presentaciones, actas de comité, anexos y demás documentos)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s v="Evaluación de la Gestión"/>
    <s v="Seguimiento y Evaluación"/>
    <s v="Ivonne Andrea Torres Cruz_x000a_Asesora de Control Interno"/>
    <s v="Joan Gaitán Ferrer"/>
    <s v="Asesor de Control Interno"/>
    <d v="2020-07-15T00:00:00"/>
    <d v="2020-08-14T00:00:00"/>
    <m/>
    <m/>
    <m/>
    <m/>
    <m/>
    <m/>
    <m/>
    <m/>
    <m/>
    <m/>
    <m/>
    <m/>
    <s v="Actas de comité con soportes"/>
    <n v="6.4999999999999997E-3"/>
    <m/>
    <s v="La información se encuentra en la ruta: \\10.216.160.201\control interno\2020\02.01 ACTAS COMITE C. I\03. 30jul2020_x000a_Se cuenta con las siguientes evidencias:_x000a_- 01. Correo - Solicitud temas Comité Institucional de Coordinación de C I del 22 de julio de 2020_x000a_- 02. 2020IE6681 Solicitud presentación estados financieros al 30Jun2020_x000a_- 03. 2020IE6680 - Solicitud Información Planeación para el Comité CICCI_x000a_- 04. Correo - Convocatoria tercera sesión ordinaria (CICCI) – miércoles 22 de julio de 2020_x000a_- 05. Correo - Solicitud seguimiento a compromisos del Comité Institucional de Coordinación de Control Interno del 23Jun2020_x000a_- 07. Correo RTA DUT Solicitud seguimiento a compromisos del C I CC I del 23Jun2020_x000a_- 08. Correo RTA FINANCIERA -seguimiento a compromisos_x000a_- 09. Correo RTA 2020IE6681 - Solicitud presentación de estados financieros corte a 30 de junio de 2020_x000a_- 10. Presentación EEFF al 31-05-2020_x000a_- 11. Presentación CICCI 30JUL2020_x000a_- 11. Presentación CICCI 30JUL2020 V2_x000a_- 12. Informe Compromiso 1 DGC Comité́ CICCI_x000a_- 13. Correo RTA DGC -seguimiento a compromisos_x000a_Adicionalmente_x000a_1. Consolidado de hallazgos 2020 por dependencias y temas._x000a_2. Plan Anual de Auditorías 2020 - Versión 2 del 30Jul2020._x000a_"/>
    <s v="El día 30Jul2020 se realizó la tercera sesión del Comité Institucional de Coordinación de Control Interno."/>
    <s v="Informe - Comunicación de envío"/>
    <n v="5.9150000000000001E-3"/>
    <n v="5.8499999999999958E-4"/>
  </r>
  <r>
    <x v="3"/>
    <x v="0"/>
    <x v="5"/>
    <s v="Realizar seguimiento al Comité Institucional de Coordinación de Control Interno (presentaciones, actas de comité, anexos y demás documentos)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s v="Evaluación de la Gestión"/>
    <s v="Seguimiento y Evaluación"/>
    <s v="Ivonne Andrea Torres Cruz_x000a_Asesora de Control Interno"/>
    <s v="Joan Gaitán Ferrer"/>
    <s v="Asesor de Control Interno"/>
    <d v="2020-10-19T00:00:00"/>
    <d v="2020-11-13T00:00:00"/>
    <m/>
    <m/>
    <m/>
    <m/>
    <m/>
    <m/>
    <m/>
    <m/>
    <m/>
    <m/>
    <m/>
    <m/>
    <s v="Actas de comité con soportes"/>
    <n v="6.4999999999999997E-3"/>
    <m/>
    <m/>
    <m/>
    <m/>
    <n v="0"/>
    <n v="6.4999999999999997E-3"/>
  </r>
  <r>
    <x v="3"/>
    <x v="0"/>
    <x v="5"/>
    <s v="Realizar seguimiento al Comité Institucional de Coordinación de Control Interno (presentaciones, actas de comité, anexos y demás documentos)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s v="Evaluación de la Gestión"/>
    <s v="Seguimiento y Evaluación"/>
    <s v="Ivonne Andrea Torres Cruz_x000a_Asesora de Control Interno"/>
    <s v="Joan Gaitán Ferrer"/>
    <s v="Asesor de Control Interno"/>
    <d v="2020-12-14T00:00:00"/>
    <d v="2020-12-31T00:00:00"/>
    <m/>
    <m/>
    <m/>
    <m/>
    <m/>
    <m/>
    <m/>
    <m/>
    <m/>
    <m/>
    <m/>
    <m/>
    <s v="Actas de comité con soportes"/>
    <n v="6.4999999999999997E-3"/>
    <m/>
    <m/>
    <m/>
    <m/>
    <n v="0"/>
    <n v="6.4999999999999997E-3"/>
  </r>
  <r>
    <x v="0"/>
    <x v="0"/>
    <x v="5"/>
    <s v="Participación e intervención en los comités:_x000a_Comité técnico de inventarios de  bienes inmuebles_x000a_Comité técnico de inventarios de  bienes muebles_x000a_Comité técnico de sostenibilidad contable_x000a_Comité de conciliación_x000a_Comité financiero_x000a_Comité directivo_x000a_Comité de gestión y desempeño_x000a_Comité distrital de auditoría"/>
    <s v="Todos los Procesos"/>
    <s v="Todos los Procesos"/>
    <s v="Ivonne Andrea Torres Cruz_x000a_Asesora de Control Interno"/>
    <s v="Andrea Sierra Ochoa"/>
    <s v="Líderes de Cada Proceso"/>
    <d v="2020-01-02T00:00:00"/>
    <d v="2020-12-31T00:00:00"/>
    <m/>
    <m/>
    <m/>
    <m/>
    <m/>
    <m/>
    <m/>
    <m/>
    <m/>
    <m/>
    <m/>
    <m/>
    <s v="Actas de comité y listados de asistencia"/>
    <n v="4.4999999999999997E-3"/>
    <m/>
    <s v="La información recopilada en desarrollo del seguimiento se encuentra en la carpeta compartida de Control Interno en la siguiente ruta: _x000a_\\10.216.160.201\control interno\2020\INF.  DE GESTIÓN\SEG.COMITE CONCILIACION_x000a__x000a_Las actas se encuentran pendientes de publicación en el aplicativo SIPROJWEB por parte de la Secretaría técnica del Comité de Conciliación de la CVP."/>
    <s v="Durante el periodo objeto de seguimiento (Enero) se asistió al Comité de Conciliación de la Caja de la Vivienda Popular donde se expusieron los siguientes casos:_x000a__x000a_1. Audiencia de conciliación judicial Consorcio CVP G2_x000a_2. Audiencia Pacto de Cumplimiento Torres de San Rafael _x000a__x000a_De manera virtual se hizo presencia en el Comité de Conciliación de Fecha 30 de enero de 2020, donde el Secretario Técnico del mismo comité presentó el informe de gestión de las actividades adelantadas entre el 1° de julio de 2019 al 31 de diciembre de 2019._x000a__x000a_Durante el periodo objeto de seguimiento (Marzo) se asistió el día 10 de marzo al Comité de Conciliación de la Caja de la Vivienda Popular donde se expusieron los siguientes casos:_x000a_1.   Audiencia conciliación Caso Luz Marina Ramírez_x000a_2.   Audiencia conciliación Caso Gian Polzar_x000a_3.     Estudio Acción de Repetición Caso Consorcio interventorías._x000a_ 4.     Caso Parque Metropolitano_x000a_ _x000a_El día 04 de marzo se asistió al comité de contratación donde se presento la evolución del proceso de contratación de menor cuantía para la realización de auditoría de calidad._x000a__x000a_Durante el periodo objeto de seguimiento (abril) se asistió al Comité de Conciliación de la Caja de la Vivienda Popular donde se expusieron los siguientes casos:_x000a__x000a_Presencia el día 07 de abril de 2020 en calidad de apoyo jurídico de la Asesora de Control Interno, en la sesión del comité de Conciliación donde presentó el siguiente caso: _x000a_1. Estudio Acción de Repetición Caso Carlos Alberto Castañeda_x000a_ _x000a_Presencia el día 24 de abril de 2020 en calidad de apoyo jurídico de la Asesora de Control Interno, en la sesión virtual del comité de Conciliación donde presentó el siguiente caso_x000a__x000a_1- caso de la señora María Irene Alfaro._x000a_2. caso, Geoconstrucciones, en el que se solicita la nulidad de las Resoluciones 711 de 2017, 739 de 2017 y 152 de 2018 expedidas por la Secretaria Distrital del Hábitat._x000a__x000a_Durante el periodo objeto de seguimiento (mayo) se asistió al Comité de Conciliación de la Caja de la Vivienda Popular donde se expusieron los siguientes casos: _x000a__x000a_Asistir como apoyo de la Asesora de control Interno al Comité de Conciliación realizado el día 19 de mayo de 2020 a través de sesión virtual, donde se presentó un documento que adicionaría las Políticas de Prevención del Daño Antijurídico de la CVP, donde desde la Asesoría de Control Interno se presentaron aportes para la mejora de la citada política._x000a__x000a_Asistir como apoyo de la Asesora de control Interno al Comité de Conciliación realizado el día 28 de mayo de 2020 a través de Google meet virtual, donde se delibero respecto de la audiencia inicial convocada por el Juzgado 65 - Administrativo Sección Tercera, en el marco del proceso 2018-00001._x000a_En el mes de junio, para esta actividad se realizaron las siguientes acciones:_x000a__x000a_Asistir como apoyo de la Asesora de control Interno al Comité de Conciliación realizado el día 23 de junio de 2020 a través de sesión virtual, donde se presentó el informe de gestión durante el periodo comprendido entre enero – junio de 2020, dando cumplimiento a lo previsto en el numeral 3 del artículo 2.2.4.3.1.2.6. del Decreto 1069 de 2015 y el numeral 5 del artículo 26 del Reglamento Interno del Comité._x000a__x000a_Asistir como apoyo de la Asesora de control Interno al Comité de Conciliación realizado el día 30 de junio de 2020 a través de Google meet virtual, donde se presentó por parte de la Dirección Jurídica los avances del tema de Parque Metropolitano._x000a__x000a_Verificación y análisis del contenido del acta N° 264 de la sesión del Comité de Conciliación celebrado el 21 de julio de 2020. Y remisión para la firma de la Asesora de Control Interno. 27 y 28 de julio de 2020._x000a__x000a_Apoyo a la Asesora de control Interno presentando un análisis referente informe presentado por parte de la apoderada del proceso 2019-00146, al Comité de Conciliación realizado el día 31 de julio de 2020 mediante la modalidad virtual."/>
    <s v="Trabajo de campo"/>
    <n v="2.5200000000000001E-3"/>
    <n v="1.9799999999999996E-3"/>
  </r>
  <r>
    <x v="2"/>
    <x v="2"/>
    <x v="5"/>
    <s v="Verificación de la oportunidad y contenido de las herramientas de gestión de la CVP y su seguimiento: PAG, PAAC y mapa de riesgos"/>
    <s v="Todos los Procesos"/>
    <s v="Todos los Procesos"/>
    <s v="Ivonne Andrea Torres Cruz_x000a_Asesora de Control Interno"/>
    <s v="Andrés Farias Pinzón"/>
    <s v="Líderes de Cada Proceso"/>
    <d v="2020-01-02T00:00:00"/>
    <d v="2020-01-31T00:00:00"/>
    <m/>
    <m/>
    <m/>
    <m/>
    <m/>
    <m/>
    <m/>
    <m/>
    <m/>
    <m/>
    <m/>
    <m/>
    <s v="Reporte"/>
    <n v="3.5000000000000001E-3"/>
    <d v="2020-01-16T00:00:00"/>
    <s v="Las evidencias se encuentran en la carpeta compartida en el servidor: \\10.216.160.201\control interno\2019\19.04 INF.  DE GESTIÓN\PAAC\III_SEG_x000a__x000a_Cuadro de Oportunidad de entrega tercer seguimiento PAAC 2019._x000a__x000a_Las evidencias se encuentran en la carpeta compartida en el servidor: \\10.216.160.201\control interno\2019\28.03 PAA\05. IV_Seg_2019_x000a__x000a_Registro de Reunión - Oportunidad Plan de Acción de Gestión III y IV SEG 2019."/>
    <s v="Se realizó verificación de la oportunidad en la entrega del Plan Anticorrupción y de Atención al Ciudadano y Mapa de Riesgos de los procesos de la entidad._x000a__x000a_Se realizó verificación de la oportunidad en la entrega del seguimiento y evaluación del Plan de Acción de Gestión del III y IV seguimiento de 2019."/>
    <s v="Entrega producto final"/>
    <n v="3.5000000000000001E-3"/>
    <n v="0"/>
  </r>
  <r>
    <x v="2"/>
    <x v="2"/>
    <x v="5"/>
    <s v="Verificación de la oportunidad y contenido de las herramientas de gestión de la CVP y su seguimiento: PAG, PAAC y mapa de riesgos"/>
    <s v="Todos los Procesos"/>
    <s v="Todos los Procesos"/>
    <s v="Ivonne Andrea Torres Cruz_x000a_Asesora de Control Interno"/>
    <s v="Andrés Farias Pinzón"/>
    <s v="Líderes de Cada Proceso"/>
    <d v="2020-05-11T00:00:00"/>
    <d v="2020-05-15T00:00:00"/>
    <m/>
    <m/>
    <m/>
    <m/>
    <m/>
    <m/>
    <m/>
    <m/>
    <m/>
    <m/>
    <m/>
    <m/>
    <s v="Reporte"/>
    <n v="3.5000000000000001E-3"/>
    <d v="2020-05-15T00:00:00"/>
    <s v="Información en la ruta: \\10.216.160.201\control interno\2020\19.04 INF.  DE GESTIÓN\PAAC\I- Seg"/>
    <s v="Se realiza revisión y verificación de la oportunidad de entrega de la formulación y primer seguimiento de las herramientas de gestión de la CVP, con respecto al PAG, PAAC y Mapa de Riesgos de todos los procesos. Seguimiento registrado en el informe de seguimiento y evaluación a la matriz y de riesgos y PAAC 2020 con corte al 30Abr2020, y en la tabla de oportunidad en la entrega de la formulación del PAG."/>
    <s v="Entrega producto final"/>
    <n v="3.5000000000000001E-3"/>
    <n v="0"/>
  </r>
  <r>
    <x v="3"/>
    <x v="0"/>
    <x v="5"/>
    <s v="Verificación de la oportunidad y contenido de las herramientas de gestión de la CVP y su seguimiento: PAG, PAAC y mapa de riesgos"/>
    <s v="Todos los Procesos"/>
    <s v="Todos los Procesos"/>
    <s v="Ivonne Andrea Torres Cruz_x000a_Asesora de Control Interno"/>
    <s v="Andrés Farias Pinzón"/>
    <s v="Líderes de Cada Proceso"/>
    <d v="2020-09-01T00:00:00"/>
    <d v="2020-09-07T00:00:00"/>
    <m/>
    <m/>
    <m/>
    <m/>
    <m/>
    <m/>
    <m/>
    <m/>
    <m/>
    <m/>
    <m/>
    <m/>
    <s v="Reporte"/>
    <n v="3.5000000000000001E-3"/>
    <m/>
    <m/>
    <m/>
    <m/>
    <n v="0"/>
    <n v="3.5000000000000001E-3"/>
  </r>
  <r>
    <x v="3"/>
    <x v="0"/>
    <x v="5"/>
    <s v="Verificación de la oportunidad y contenido de las herramientas de gestión de la CVP y su seguimiento: PAG, PAAC y mapa de riesgos"/>
    <s v="Todos los Procesos"/>
    <s v="Todos los Procesos"/>
    <s v="Ivonne Andrea Torres Cruz_x000a_Asesora de Control Interno"/>
    <s v="Andrés Farias Pinzón"/>
    <s v="Líderes de Cada Proceso"/>
    <d v="2020-11-09T00:00:00"/>
    <d v="2020-11-13T00:00:00"/>
    <m/>
    <m/>
    <m/>
    <m/>
    <m/>
    <m/>
    <m/>
    <m/>
    <m/>
    <m/>
    <m/>
    <m/>
    <s v="Reporte"/>
    <n v="3.5000000000000001E-3"/>
    <m/>
    <m/>
    <m/>
    <m/>
    <n v="0"/>
    <n v="3.5000000000000001E-3"/>
  </r>
  <r>
    <x v="1"/>
    <x v="1"/>
    <x v="5"/>
    <s v="Diligenciamiento de los autodiagnósticos de las políticas del MIPG que sean solicitados por las partes interesadas"/>
    <s v="Evaluación de la Gestión"/>
    <s v="Seguimiento y Evaluación"/>
    <s v="Ivonne Andrea Torres Cruz_x000a_Asesora de Control Interno"/>
    <s v="Ivonne Andrea Torres Cruz"/>
    <s v="Asesor de Control Interno"/>
    <d v="2020-02-03T00:00:00"/>
    <d v="2020-04-14T00:00:00"/>
    <m/>
    <m/>
    <m/>
    <m/>
    <m/>
    <m/>
    <m/>
    <m/>
    <m/>
    <m/>
    <m/>
    <m/>
    <s v="Matriz"/>
    <m/>
    <m/>
    <s v="Evidencia en la ruta: \\10.216.160.201\control interno\2020\19.04 INF.  DE GESTIÓN\MIPG_x000a__x000a_Archivo en Excel Autodiagnóstico 7-controlinterno Rta Control Interno"/>
    <s v="El autodiagnóstico se empezó a elaborar y por motivos de carga laboral no se ha podido terminar, donde se encuentran 57 preguntas que se deben responder con respecto a la política de control interno."/>
    <s v="Informe - Elaboración de producto"/>
    <n v="0"/>
    <n v="0"/>
  </r>
  <r>
    <x v="0"/>
    <x v="0"/>
    <x v="5"/>
    <s v="Seguimiento al Plan Estratégico de Tecnologías de la Información y las Comunicaciones - PETI"/>
    <s v="Gestión Tecnología de la Información y Comunicaciones"/>
    <s v="Estratégico"/>
    <s v="Ivonne Andrea Torres Cruz_x000a_Asesora de Control Interno"/>
    <s v="Jhoana Rodríguez Silva"/>
    <s v="Jefe Oficina de Tecnologías de la Información y las Comunicaciones"/>
    <d v="2020-03-02T00:00:00"/>
    <d v="2020-08-31T00:00:00"/>
    <m/>
    <m/>
    <m/>
    <m/>
    <m/>
    <m/>
    <m/>
    <m/>
    <m/>
    <m/>
    <m/>
    <m/>
    <s v="Informe"/>
    <n v="1.4999999999999999E-2"/>
    <m/>
    <s v="La ruta de  la información se encuentra en: \\10.216.160.201\control interno\2020\19.04 INF.  DE GESTIÓN\PETI"/>
    <s v="Se genera informe de seguimiento al PETI, enviado a la ing. para revisión el día 13/03/20, mediante correo electrónico, igualmente se cuenta con memorando en proyección para enviar a responsables._x000a__x000a_Actualmente se encuentra en revisión por parte de la Ing. Ivonne Torres."/>
    <s v="Informe - Revisión por ACI"/>
    <n v="1.35E-2"/>
    <n v="1.4999999999999996E-3"/>
  </r>
  <r>
    <x v="0"/>
    <x v="0"/>
    <x v="5"/>
    <s v="Realizar primer seguimiento a la racionalización de trámites y OPAs en el SUIT_x000a_Realizar segundo seguimiento a la racionalización de trámites y OPAs en el SUIT"/>
    <s v="Evaluación de la Gestión"/>
    <s v="Seguimiento y Evaluación"/>
    <s v="Ivonne Andrea Torres Cruz_x000a_Asesora de Control Interno"/>
    <s v="Jhoana Rodríguez Silva"/>
    <s v="Asesor de Control Interno"/>
    <d v="2020-04-01T00:00:00"/>
    <d v="2020-08-28T00:00:00"/>
    <m/>
    <m/>
    <m/>
    <m/>
    <m/>
    <m/>
    <m/>
    <m/>
    <m/>
    <m/>
    <m/>
    <m/>
    <s v="Reporte SUIT"/>
    <n v="0.01"/>
    <m/>
    <m/>
    <s v="Actividad que no ha iniciado"/>
    <m/>
    <n v="0"/>
    <n v="0.01"/>
  </r>
  <r>
    <x v="4"/>
    <x v="0"/>
    <x v="5"/>
    <s v="Plan de Tratamiento de Riesgos de Seguridad y Privacidad de la Información "/>
    <s v="Gestión Tecnología de la Información y Comunicaciones"/>
    <s v="Estratégico"/>
    <s v="Ivonne Andrea Torres Cruz_x000a_Asesora de Control Interno"/>
    <s v="Joan Gaitán Ferrer"/>
    <s v="Jefe Oficina de Tecnologías de la Información y las Comunicaciones"/>
    <d v="2020-06-01T00:00:00"/>
    <d v="2020-06-25T00:00:00"/>
    <m/>
    <m/>
    <m/>
    <m/>
    <m/>
    <m/>
    <m/>
    <m/>
    <m/>
    <m/>
    <m/>
    <m/>
    <s v="Informe"/>
    <n v="1.4999999999999999E-2"/>
    <m/>
    <s v="La información se encuentra en la ruta: \\10.216.160.201\control interno\2020\19.04 INF.  DE GESTIÓN\SEGUIM. PLAN  TRATAM. RIESG. DE SEGUR. PRIVAC INF_x000a__x000a_Memo 2020IE6667 del día 13Jul2020 Solicitud de Información._x000a__x000a_Respuesta mediante correo electrónico del día 17Jul2020"/>
    <s v="Actualmente se encuentra en revisión de la respuesta para iniciar con la elaboración del informe correspondiente."/>
    <s v="Trabajo de campo"/>
    <n v="8.4000000000000012E-3"/>
    <n v="6.5999999999999982E-3"/>
  </r>
  <r>
    <x v="1"/>
    <x v="1"/>
    <x v="5"/>
    <s v="Plan de Seguridad y Privacidad de la Información"/>
    <s v="Gestión Tecnología de la Información y Comunicaciones"/>
    <s v="Estratégico"/>
    <s v="Ivonne Andrea Torres Cruz_x000a_Asesora de Control Interno"/>
    <s v="Ángelo Díaz Rodríguez"/>
    <s v="Jefe Oficina de Tecnologías de la Información y las Comunicaciones"/>
    <d v="2020-10-01T00:00:00"/>
    <d v="2020-10-27T00:00:00"/>
    <m/>
    <m/>
    <m/>
    <m/>
    <m/>
    <m/>
    <m/>
    <m/>
    <m/>
    <m/>
    <m/>
    <m/>
    <s v="Informe"/>
    <m/>
    <m/>
    <m/>
    <m/>
    <m/>
    <n v="0"/>
    <n v="0"/>
  </r>
  <r>
    <x v="0"/>
    <x v="0"/>
    <x v="5"/>
    <s v="Participación e intervención en los comités:_x000a_Comité técnico de inventarios de  bienes inmuebles_x000a_Comité técnico de inventarios de  bienes muebles_x000a_Comité técnico de sostenibilidad contable_x000a_Comité de conciliación_x000a_Comité financiero_x000a_Comité directivo_x000a_Comité de gestión y desempeño_x000a_Comité distrital de auditoría"/>
    <s v="Todos los Procesos"/>
    <s v="Todos los Procesos"/>
    <s v="Ivonne Andrea Torres Cruz_x000a_Asesora de Control Interno"/>
    <s v="Graciela Zabala Rico"/>
    <s v="Líderes de Cada Proceso"/>
    <d v="2020-01-02T00:00:00"/>
    <d v="2020-12-31T00:00:00"/>
    <m/>
    <m/>
    <m/>
    <m/>
    <m/>
    <m/>
    <m/>
    <m/>
    <m/>
    <m/>
    <m/>
    <m/>
    <s v="Actas de comité y listados de asistencia"/>
    <n v="3.5000000000000001E-3"/>
    <m/>
    <s v="Se asistió al Comité Distrital de Auditoría el 24Ene2020_x000a_Se asistió al Comité Financiero el 21Feb2020_x000a_Se asistió a Comité Financiero el 17Mar2020_x000a_Participación al Comité Técnico de Bienes Inmuebles 27Marzo2020, de manera virtual._x000a_Participación al Comité Técnico de Bienes Inmuebles 24Abril2020, de manera virtual._x000a__x000a_Junio: Para este mes no se fue invitada a este tipo de actividad._x000a__x000a_Julio: Se asistió al Comité Financiero el 17Jul2020._x000a_Se asistió al Comité institucional de coordinación de control interno el 30Jul2020."/>
    <s v="Se asistió al Comité Distrital de Auditoría el 24Ene2020_x000a_Se asistió al Comité Financiero el 21Feb2020_x000a_Se asistió a Comité Financiero el 17Mar2020_x000a_Participación al Comité Técnico de Bienes Inmuebles 27Marzo2020, de manera virtual._x000a_Participación al Comité Técnico de Bienes Inmuebles 24Abril2020, de manera virtual._x000a__x000a_Junio: Para este mes no se fue invitada a este tipo de actividad._x000a__x000a_Julio: Se asistió al Comité Financiero el 17Jul2020._x000a_Se asistió al Comité institucional de coordinación de control interno el 30Jul2020."/>
    <s v="Trabajo de campo"/>
    <n v="1.9600000000000004E-3"/>
    <n v="1.5399999999999997E-3"/>
  </r>
  <r>
    <x v="0"/>
    <x v="0"/>
    <x v="5"/>
    <s v="Participación e intervención en los comités:_x000a_Comité técnico de inventarios de  bienes inmuebles_x000a_Comité técnico de inventarios de  bienes muebles_x000a_Comité técnico de sostenibilidad contable_x000a_Comité de conciliación_x000a_Comité financiero_x000a_Comité directivo_x000a_Comité de gestión y desempeño_x000a_Comité distrital de auditoría"/>
    <s v="Todos los Procesos"/>
    <s v="Todos los Procesos"/>
    <s v="Ivonne Andrea Torres Cruz_x000a_Asesora de Control Interno"/>
    <s v="Ivonne Andrea Torres Cruz"/>
    <s v="Líderes de Cada Proceso"/>
    <d v="2020-01-02T00:00:00"/>
    <d v="2020-12-31T00:00:00"/>
    <m/>
    <m/>
    <m/>
    <m/>
    <m/>
    <m/>
    <m/>
    <m/>
    <m/>
    <m/>
    <m/>
    <m/>
    <s v="Actas de comité y listados de asistencia"/>
    <n v="4.4999999999999997E-3"/>
    <m/>
    <s v="La información recopilada en desarrollo del seguimiento se encuentra en la carpeta compartida de Control Interno en la siguiente ruta: _x000a_\\10.216.160.201\control interno\2020\INF.  DE GESTIÓN\SEG.COMITE CONCILIACION_x000a__x000a_\\10.216.160.201\control interno\2020\02.01 ACTAS COMITE C. I\28ener2020_x000a__x000a_Igualmente se encuentra agenda disponible en Google Calendar"/>
    <s v="De manera virtual se hizo presencia en el Comité de Conciliación de Fecha 30 de enero de 2020, donde el Secretario Técnico del mismo comité presentó el informe de gestión de las actividades adelantadas entre el 1° de julio de 2019 al 31 de diciembre de 2019._x000a__x000a_Se asistió al Primer Comité Institucional de Coordinación de Control Interno - CICCI el día 28/1/20, donde se presentaron los resultados del Plan Anual de Auditorías 2019 y la formulación y aprobación del PAA 2020._x000a__x000a_En el mes de marzo se asistió a los siguientes:_x000a__x000a_Reunión presencial con el director general y directivos los días 12,16,17, 20, 21, 23, 25, 27, 28, 29 y 31 de marzo._x000a__x000a_Comité directivo el 02Mar2020_x000a__x000a_Comité de Contratación el 04Mar2020_x000a__x000a_Comité de Conciliación el 10Mar2020_x000a__x000a_Comité de Seguimiento financiero el 17Mar2020_x000a__x000a_Comité Técnico de Bienes Inmuebles el 27Mar2020_x000a__x000a_Comité Institucional de Gestión y Desempeño el 11Mar2020 y 30Mar2020_x000a__x000a_Comité de Conciliación Virtual 31Mar2020_x000a__x000a_En el mes de Abril se asistió a los siguientes:_x000a__x000a_Comité de Contratación sesión virtual - apertura licitación seguros Lunes, 6 de abril⋅7:00am – 4:00pm_x000a__x000a_Comité de Conciliación - virtual Martes, 7 de abril⋅3:00 – 4:00pm_x000a__x000a_Comité de Conciliación sesión virtual Viernes, 24 de abril⋅8:00 – 9:00am_x000a__x000a_Sesión Extraordinaria Comité Técnico de Inventarios de Bienes Inmuebles - virtual_x000a_Viernes, 24 de abril⋅3:30 – 4:30pm_x000a__x000a_Segundo comité distrital de auditoría 2020 Jueves, 30 de abril⋅7:30 – 11:30am_x000a__x000a_En el mes de junio se asistió a los siguientes:_x000a__x000a_Sesión Comité Directivo jueves 04Jun2020, a las 11:00 de la mañana, en la sala de juntas de la CVP._x000a__x000a_Sesión extraordinaria virtual del Comité Directivo Ampliado, 17Jun2020, a las 12:00 am._x000a__x000a_Sesión virtual informe semestral Comité de Conciliación Martes, 23 de junio⋅7:30am – 4:00pm_x000a__x000a_Segunda reunión ordinaria del Comité Institucional de Coordinación de Control Interno, el día martes 23Jun2020 a las 9:15 am - 11:30 pm, modalidad presencial en la sala de juntas de la CVP._x000a__x000a_Comité Técnico de Inventarios de Bienes Inmuebles Viernes, 26Jun2020 alas 8:15 am – 10:15am virtual_x000a__x000a_Sesión ordinaria virtual del Comité Institucional de Gestión y Desempeño, martes 30Jun2020, de 2:00 a 4:00 pm._x000a__x000a_En el mes de Julio se asistió a los siguientes comites:_x000a__x000a_Citación Comité Técnico de Sostenibilidad Contable_x000a_Miércoles, 8 de julio⋅9:30 – 11:30am virtual._x000a__x000a_Comite control interno sector habitat_x000a_Jueves, 9 de julio⋅10:00am – 12:00pm virtual._x000a__x000a_Comité Seguimiento Financiero_x000a_Viernes, 17 de julio⋅3:00 – 4:00pm virtual._x000a__x000a_Comité de Conciliación Sesión virtual en vivo_x000a_Martes, 21 de julio⋅8:00 – 9:00am virtual._x000a__x000a_Comité Técnico Bienes Muebles (Sesión Virtual)_x000a_Miércoles, 29 de julio⋅10:00am – 12:00pm._x000a__x000a_Tercera sesión ordinaria del Comité_x000a_Institucional de Coordinación de_x000a_Control Interno Jueves, 30 de julio⋅8:00 – 10:00am virtual._x000a__x000a_Comité de Conciliación - Sesión Virtual_x000a_Viernes, 31 de julio⋅8:00am – 4:00pm virtual."/>
    <s v="Trabajo de campo"/>
    <n v="2.5200000000000001E-3"/>
    <n v="1.9799999999999996E-3"/>
  </r>
  <r>
    <x v="0"/>
    <x v="0"/>
    <x v="5"/>
    <s v="Participación e intervención en los comités:_x000a_Comité técnico de inventarios de  bienes inmuebles_x000a_Comité técnico de inventarios de  bienes muebles_x000a_Comité técnico de sostenibilidad contable_x000a_Comité de conciliación_x000a_Comité financiero_x000a_Comité directivo_x000a_Comité de gestión y desempeño_x000a_Comité distrital de auditoría"/>
    <s v="Todos los Procesos"/>
    <s v="Todos los Procesos"/>
    <s v="Ivonne Andrea Torres Cruz_x000a_Asesora de Control Interno"/>
    <s v="Marcela Urrea Jaramillo"/>
    <s v="Líderes de Cada Proceso"/>
    <d v="2020-01-02T00:00:00"/>
    <d v="2020-12-31T00:00:00"/>
    <m/>
    <m/>
    <m/>
    <m/>
    <m/>
    <m/>
    <m/>
    <m/>
    <m/>
    <m/>
    <m/>
    <m/>
    <s v="Actas de comité y listados de asistencia"/>
    <n v="4.4999999999999997E-3"/>
    <m/>
    <s v="Agenda de Google del 24-04-2020. _x000a_Agenda de Google del 27-05-2020._x000a_Agenda de Google del 28-05-2020.  _x000a_Agenda de Google del 26-06-2020. _x000a_Agenda de Google del 30-06-2020. _x000a_Agenda de Google del 08-07-2020. _x000a_Agenda de Google del 17-07-2020_x000a_Agenda de Google del 30-07-2020. _x000a_Agenda de Google del 30-07-2020."/>
    <s v="Asistencia a la sesión extraordinaria de Comité Técnico de Inventarios de Bienes Inmuebles del 24Abr2020_x000a__x000a_Asistencia al Comité Técnico de Sostenibilidad Contable del 27 de mayo de 2020, previamente se revisaron los documentos remitidos: concepto jurídico 2020IE5561, ficha de depuración contable del 20 de mayo de 2020, tres fichas técnicas de depuración de cartera, acta de reunión No 7 del 20 de diciembre de 2019._x000a__x000a_Asistencia al Comité de Seguimiento Financiero del 28 de mayo de 2020, previamente se revisaron los documentos remitidos: acta de reunión No 2 del 17 de marzo de 2020, Estado de Tesorería al 30 de abril de 2020, Estado de Tesorería al 31 de marzo de 2020, Tasas de interés Feb. VS Abril 2020._x000a__x000a_Participación en el Comité Técnico de Inventarios de Bienes Inmuebles realizado el 26 de junio de 2020 en el cual se dio a conocer el seguimiento al plan de mejoramiento interno. _x000a__x000a_Asistencia al Comité de Seguimiento Financiero del 30 de junio de 2020. _x000a__x000a_Asistencia a la sesión del 08 de julio del Comité Técnico de Sostenibilidad Contable _x000a__x000a_Participación en la sesión del 17 de julio de 2020 de Comité Financiero de la CVP _x000a__x000a_Asistencia a la tercera sesión ordinaria del Comité Institucional de Coordinación de Control Interno del 30 de julio de 2020._x000a__x000a_Asistencia a la sesión del Comité Técnico de Sostenibilidad Contable del 30 de julio de 2020."/>
    <s v="Trabajo de campo"/>
    <n v="2.5200000000000001E-3"/>
    <n v="1.9799999999999996E-3"/>
  </r>
  <r>
    <x v="2"/>
    <x v="0"/>
    <x v="5"/>
    <s v="Seguimiento al Plan Institucional de Archivos - PINAR. Decreto 612 de 2018"/>
    <s v="Gestión Documental"/>
    <s v="Apoyo"/>
    <s v="Ivonne Andrea Torres Cruz_x000a_Asesora de Control Interno"/>
    <s v="Marcela Urrea Jaramillo"/>
    <s v="Subdirector Administrativo"/>
    <d v="2020-03-02T00:00:00"/>
    <d v="2020-04-27T00:00:00"/>
    <m/>
    <m/>
    <m/>
    <m/>
    <m/>
    <m/>
    <m/>
    <m/>
    <m/>
    <m/>
    <m/>
    <m/>
    <s v="Informe"/>
    <n v="1.4999999999999999E-2"/>
    <d v="2020-07-31T00:00:00"/>
    <s v="Memorando de solicitud de información 2020IE5272 del 03-04-2020; se recibió información con memorando 2020IE5547 del 30-04-2020._x000a__x000a_Correo electrónico remitiendo a la Asesora de Control Interno el Informe de Seguimiento al Plan Institucional de archivos – PINAR – Vigencia 2019 e informe adjunto. (29 de mayo de 2020)._x000a__x000a_Publicación en la ruta: https://www.cajaviviendapopular.gov.co/?q=71-informes-de-gesti%C3%B3n-evaluaci%C3%B3n-y-auditor%C3%ADas"/>
    <s v="Memorando de solicitud de información para Seguimiento al Plan Institucional de Archivos – PINAR, vigencia 2019. 2020IE5272 del 03-04-2020; se recibió información con memorando 2020IE5547 del 30-04-2020._x000a__x000a_Se realizó el análisis de la información remitida en memorando 2020IE5547 del 30 de abril de 2020 sobre el PINAR, se consultó la carpeta de calidad, la página oficial de la Entidad y a la especialista (restauradora) del proceso de Gestión Documental y se realizó el Informe de Seguimiento al Plan Institucional de archivos – PINAR – Vigencia 2019._x000a__x000a_El Informe de Seguimiento al Plan Institucional de Archivos – PINA.R – vigencia 2019 fue remitido a los responsables de los procesos con memorando 2020IE6994 del 31 de julio de 2020 y publicado en la página oficial de la Entidad."/>
    <s v="Entrega producto final"/>
    <n v="1.4999999999999999E-2"/>
    <n v="0"/>
  </r>
  <r>
    <x v="2"/>
    <x v="0"/>
    <x v="5"/>
    <s v="Seguimiento al Plan Anual de Vacantes. Decreto 612 de 2018"/>
    <s v="Gestión del Talento Humano"/>
    <s v="Estratégico"/>
    <s v="Ivonne Andrea Torres Cruz_x000a_Asesora de Control Interno"/>
    <s v="Marcela Urrea Jaramillo"/>
    <s v="Subdirector Administrativo"/>
    <d v="2020-04-01T00:00:00"/>
    <d v="2020-04-28T00:00:00"/>
    <m/>
    <m/>
    <m/>
    <m/>
    <m/>
    <m/>
    <m/>
    <m/>
    <m/>
    <m/>
    <m/>
    <m/>
    <s v="Informe"/>
    <n v="1.4999999999999999E-2"/>
    <d v="2020-07-31T00:00:00"/>
    <s v="Correo electrónico dirigido a la Subdirección Administrativa y Memorando 2020IE5634 del 08 de mayo de 2020._x000a__x000a_Correo electrónico remitido por la Subdirección Administrativa y memorando de respuesta información 2020IE5762 del 15052020._x000a__x000a_Correo electrónico del 17 de junio de 2020 dirigido a la Subdirección Administrativa._x000a__x000a_Correo electrónico del 17 de junio de 2020 dirigido a la Oficina Asesora de Planeación._x000a_ _x000a_Memorando 2020IE6274 del 18-06-2020, dirigido a la Subdirección Administrativa._x000a__x000a_Correo electrónico del 01 de julio de 2020, remitido por la Subdirección Administrativa de asunto: Alcance términos respuestas solicitudes de Control Interno._x000a__x000a_Publicado en la ruta: https://www.cajaviviendapopular.gov.co/?q=71-informes-de-gesti%C3%B3n-evaluaci%C3%B3n-y-auditor%C3%ADas"/>
    <s v="Respuesta requerimiento Cordis Nr: 2020IE5634 Solicitud Información – Seguimiento Plan Anual de Vacantes – Vigencias 2019 y 2020_x000a__x000a_Se realizó solicitud de información adicional a la Subdirección Administrativa y a la Oficina Asesora de Planeación el 17 de junio de 2020._x000a__x000a_Se realizó el análisis de la información recibida por correo electrónico el 18 de junio de la Oficina Asesora de Planeación y el 19 de junio de la Subdirección Administrativa._x000a__x000a_Se realizó la solicitud de información No 2  a la Subdirección Administrativa con memorando 2020IE6274 del 18 de junio de 2020; de acuerdo con la ampliación de términos otorgada por Control Interno, la Subdirección Administrativa manifestó, a través de correo electrónico del 01 de julio de 2020 que entregará la información el 07 de agosto de 2020._x000a__x000a_Se realizó el trabajo con la información disponible y con correo del 30Jun2020, se envió a la Asesora el informe y el memorando remisorio con solicitud de formulación de PM para revisión._x000a__x000a_Informe de Seguimiento al Plan Anual de Vacantes – Vigencias 2019 y 2020, remitido a los responsables de los procesos con memorando 2020IE6439 del 01 de julio de 2020._x000a_Planes de mejoramiento formalizados por los responsables de los procesos de la Oficina Asesora de Planeación con memorando 2020IE6632 del 10 de julio de 2020 y la Subdirección Administrativa con memorando 2020IE6696 del 14 de julio de 2020."/>
    <s v="Entrega producto final"/>
    <n v="1.4999999999999999E-2"/>
    <n v="0"/>
  </r>
  <r>
    <x v="1"/>
    <x v="1"/>
    <x v="5"/>
    <s v="Seguimiento al Plan de Previsión de Recursos Humanos. Decreto 612 de 2018"/>
    <s v="Gestión del Talento Humano"/>
    <s v="Estratégico"/>
    <s v="Ivonne Andrea Torres Cruz_x000a_Asesora de Control Interno"/>
    <s v="Marcela Urrea Jaramillo"/>
    <s v="Subdirector Administrativo"/>
    <d v="2020-05-04T00:00:00"/>
    <d v="2020-05-27T00:00:00"/>
    <m/>
    <m/>
    <m/>
    <m/>
    <m/>
    <m/>
    <m/>
    <m/>
    <m/>
    <m/>
    <m/>
    <m/>
    <s v="Informe"/>
    <m/>
    <m/>
    <s v="Correo electrónico dirigido a la Subdirección Administrativa y Memorando 2020IE5752 del 15 de mayo de 2020. _x000a_Correo electrónico remitido por la Subdirección Administrativa y memorando de respuesta 2020IE5852 del 22 de mayo de 2020."/>
    <s v="El informe se encuentra en etapa de desarrollo, con un avance del 60%."/>
    <s v="Informe - Elaboración de producto"/>
    <n v="0"/>
    <n v="0"/>
  </r>
  <r>
    <x v="1"/>
    <x v="1"/>
    <x v="5"/>
    <s v="Seguimiento al Plan Estratégico de Talento Humano. Decreto 612 de 2018"/>
    <s v="Gestión del Talento Humano"/>
    <s v="Estratégico"/>
    <s v="Ivonne Andrea Torres Cruz_x000a_Asesora de Control Interno"/>
    <s v="Marcela Urrea Jaramillo"/>
    <s v="Subdirector Administrativo"/>
    <d v="2020-06-01T00:00:00"/>
    <d v="2020-06-25T00:00:00"/>
    <m/>
    <m/>
    <m/>
    <m/>
    <m/>
    <m/>
    <m/>
    <m/>
    <m/>
    <m/>
    <m/>
    <m/>
    <s v="Informe"/>
    <m/>
    <m/>
    <s v="Memorando 2020IE6273 del 18 de junio de 2020, dirigido a la Subdirección Administrativa._x000a__x000a_\\10.216.160.201\control interno\2020\19.04 INF.  DE GESTIÓN\PLAN ESTRATEGICO DE TH_x000a__x000a_Correo electrónico del 01 de julio de 2020, remitido por la Subdirección Administrativa de asunto: Alcance términos respuestas solicitudes de Control Interno."/>
    <s v="Se realizó solicitud de información para el informe de Seguimiento al Plan Estratégico de Gestión del Talento Humano – vigencias 2019 – 2020._x000a__x000a_De acuerdo con la ampliación de términos otorgada por Control Interno, la Subdirección Administrativa manifestó, a través de correo electrónico del 01 de julio de 2020 que entregará la información el 07 de agosto de 2020."/>
    <s v="Planeación - Comunicación de envío"/>
    <n v="0"/>
    <n v="0"/>
  </r>
  <r>
    <x v="1"/>
    <x v="1"/>
    <x v="5"/>
    <s v="Seguimiento al Plan Institucional de Capacitación - PIC. Decreto 612 de 2018"/>
    <s v="Gestión del Talento Humano"/>
    <s v="Estratégico"/>
    <s v="Ivonne Andrea Torres Cruz_x000a_Asesora de Control Interno"/>
    <s v="Marcela Urrea Jaramillo"/>
    <s v="Subdirector Administrativo"/>
    <d v="2020-07-01T00:00:00"/>
    <d v="2020-07-29T00:00:00"/>
    <m/>
    <m/>
    <m/>
    <m/>
    <m/>
    <m/>
    <m/>
    <m/>
    <m/>
    <m/>
    <m/>
    <m/>
    <s v="Informe"/>
    <m/>
    <m/>
    <m/>
    <m/>
    <m/>
    <n v="0"/>
    <n v="0"/>
  </r>
  <r>
    <x v="1"/>
    <x v="1"/>
    <x v="5"/>
    <s v="Seguimiento al Plan de Incentivos Institucionales. Decreto 612 de 2018"/>
    <s v="Gestión del Talento Humano"/>
    <s v="Estratégico"/>
    <s v="Ivonne Andrea Torres Cruz_x000a_Asesora de Control Interno"/>
    <s v="Marcela Urrea Jaramillo"/>
    <s v="Subdirector Administrativo"/>
    <d v="2020-08-03T00:00:00"/>
    <d v="2020-08-27T00:00:00"/>
    <m/>
    <m/>
    <m/>
    <m/>
    <m/>
    <m/>
    <m/>
    <m/>
    <m/>
    <m/>
    <m/>
    <m/>
    <s v="Informe"/>
    <m/>
    <m/>
    <m/>
    <m/>
    <m/>
    <n v="0"/>
    <n v="0"/>
  </r>
  <r>
    <x v="2"/>
    <x v="2"/>
    <x v="6"/>
    <s v="Atención a la contraloría - auditoría de regularidad"/>
    <s v="Evaluación de la Gestión"/>
    <s v="Seguimiento y Evaluación"/>
    <s v="Ivonne Andrea Torres Cruz_x000a_Asesora de Control Interno"/>
    <s v="Graciela Zabala Rico"/>
    <s v="Asesor de Control Interno"/>
    <d v="2020-01-02T00:00:00"/>
    <d v="2020-05-27T00:00:00"/>
    <m/>
    <m/>
    <m/>
    <m/>
    <m/>
    <m/>
    <m/>
    <m/>
    <m/>
    <m/>
    <m/>
    <m/>
    <s v="Correos electrónicos, actas de reunión, memorandos"/>
    <n v="1.4E-2"/>
    <d v="2020-05-19T00:00:00"/>
    <s v="Las evidencias de las solicitudes y sus respuestas se encuentra en la ruta \\10.216.160.201\control interno\2020\19.03 INF. auditorías C. I\19.03 EXTERNAS\01. PAD (2020) CÓDIGO 56, en un total de 19 solicitudes, se incluyen las escritas, verbales y a través e correo institucional , se recibió informe preliminar bajo radicado 2-2020-06723 del 16/04/2020, respuesta informe preliminar bajo radicado  2020EE4042 del 23/04/2020, alcance a repuesta  informe preliminar bajo radicado 2020EE4042 del 23/04/2020 y informe final bajo radicado 2-2020-08264 del 18/05/2020, adicional se realizaron mesas de trabajo para la asesoría a la construcción de la formulación del plan de mejoramiento de las semanas del 20 al 29 de mayo."/>
    <s v="Se llevo a cabo la atención del ente de control a través de las solicitudes realizadas de manera escrita, verbal y correo institucional, y la formulación de plan de mejoramiento. Se realizó verificación de los equipos y puestos de trabajo, asignados al ente de control."/>
    <s v="Entrega a ente de control y copia en Control Interno"/>
    <n v="1.4E-2"/>
    <n v="0"/>
  </r>
  <r>
    <x v="2"/>
    <x v="2"/>
    <x v="6"/>
    <s v="Informe cuenta mensual SIVICOF"/>
    <s v="Evaluación de la Gestión"/>
    <s v="Seguimiento y Evaluación"/>
    <s v="Ivonne Andrea Torres Cruz_x000a_Asesora de Control Interno"/>
    <s v="Graciela Zabala Rico"/>
    <s v="Asesor de Control Interno"/>
    <d v="2020-01-02T00:00:00"/>
    <d v="2020-01-13T00:00:00"/>
    <m/>
    <m/>
    <m/>
    <m/>
    <m/>
    <m/>
    <m/>
    <m/>
    <m/>
    <m/>
    <m/>
    <m/>
    <s v="Certificado de recepción de información de SIVICOF"/>
    <n v="1.5E-3"/>
    <d v="2020-01-13T00:00:00"/>
    <s v="Archivo que contiene el certificado de rendición de la cuenta mensual de diciembre de 2019_x000a_\\10.216.160.201\control interno\2019\19.01 INF.  A  ENTID. DE CONTROL Y VIG\SIVICOF\CUENTA MENSUAL\DICIEMBRE_2019"/>
    <s v="Se solicitó la información por correo electrónico, los responsables entregaron la información certificada."/>
    <s v="Entrega a ente de control y copia en Control Interno"/>
    <n v="1.5E-3"/>
    <n v="0"/>
  </r>
  <r>
    <x v="2"/>
    <x v="2"/>
    <x v="6"/>
    <s v="Informe cuenta anual SIVICOF. Cargue del informe de control interno contable - CBN - 1019"/>
    <s v="Evaluación de la Gestión"/>
    <s v="Seguimiento y Evaluación"/>
    <s v="Ivonne Andrea Torres Cruz_x000a_Asesora de Control Interno"/>
    <s v="Graciela Zabala Rico"/>
    <s v="Asesor de Control Interno"/>
    <d v="2020-02-03T00:00:00"/>
    <d v="2020-02-28T00:00:00"/>
    <m/>
    <m/>
    <m/>
    <m/>
    <m/>
    <m/>
    <m/>
    <m/>
    <m/>
    <m/>
    <m/>
    <m/>
    <s v="Certificado de recepción de información de SIVICOF"/>
    <n v="5.0000000000000001E-3"/>
    <d v="2020-02-21T00:00:00"/>
    <s v="La información se encuentra en la ruta:_x000a_\\10.216.160.201\control interno\2019\19.01 INF.  A  ENTID. DE CONTROL Y VIG\SIVICOF\CUENTA ANUAL_x000a__x000a_1. Memo sol 2019IE176 del 14Ene2019._x000a_2. Evidencias de solicitudes, respuestas e informes finales presentados en la ruta: \\10.216.160.201\control interno\2019\2. 036 INFORMES\19.01 INF.  A  ENTIDADES DE CONTROL Y VIG\SIVICOF\CUENTA ANUAL._x000a_3. Certificado de Recepción de Información._x000a_4. Certificado de reporte Cuenta Anual 2019"/>
    <s v="Se cuenta con certificado de reporte Cuenta Anual 2019, del día 21Feb2020"/>
    <s v="Entrega a ente de control y copia en Control Interno"/>
    <n v="5.0000000000000001E-3"/>
    <n v="0"/>
  </r>
  <r>
    <x v="2"/>
    <x v="2"/>
    <x v="6"/>
    <s v="Informe cuenta anual SIVICOF"/>
    <s v="Evaluación de la Gestión"/>
    <s v="Seguimiento y Evaluación"/>
    <s v="Ivonne Andrea Torres Cruz_x000a_Asesora de Control Interno"/>
    <s v="Graciela Zabala Rico"/>
    <s v="Asesor de Control Interno"/>
    <d v="2020-02-03T00:00:00"/>
    <d v="2020-02-17T00:00:00"/>
    <m/>
    <m/>
    <m/>
    <m/>
    <m/>
    <m/>
    <m/>
    <m/>
    <m/>
    <m/>
    <m/>
    <m/>
    <s v="Certificado de recepción de información de SIVICOF"/>
    <n v="5.0000000000000001E-3"/>
    <d v="2020-02-20T00:00:00"/>
    <s v="La información se encuentra en la ruta: \\10.216.160.201\control interno\2020\19.01 INF.  A  ENTID. DE CONTROL Y VIG\SIVICOF\CUENTA ANUAL"/>
    <s v="Se validó información en la herramienta Strom-User, se solicita firma digital y se carga información."/>
    <s v="Entrega a ente de control y copia en Control Interno"/>
    <n v="5.0000000000000001E-3"/>
    <n v="0"/>
  </r>
  <r>
    <x v="2"/>
    <x v="2"/>
    <x v="6"/>
    <s v="Informe cuenta mensual SIVICOF"/>
    <s v="Evaluación de la Gestión"/>
    <s v="Seguimiento y Evaluación"/>
    <s v="Ivonne Andrea Torres Cruz_x000a_Asesora de Control Interno"/>
    <s v="Graciela Zabala Rico"/>
    <s v="Asesor de Control Interno"/>
    <d v="2020-02-03T00:00:00"/>
    <d v="2020-02-11T00:00:00"/>
    <m/>
    <m/>
    <m/>
    <m/>
    <m/>
    <m/>
    <m/>
    <m/>
    <m/>
    <m/>
    <m/>
    <m/>
    <s v="Certificado de recepción de información de SIVICOF"/>
    <n v="1.5E-3"/>
    <d v="2020-02-20T00:00:00"/>
    <s v="La información se encuentra en la ruta: \\10.216.160.201\control interno\2020\19.01 INF.  A  ENTID. DE CONTROL Y VIG\SIVICOF\CUENTA MENSUAL\ENERO_2020_x000a_"/>
    <s v="Se valido información en la herramienta Strom-User, se solicita firma digital y se carga información."/>
    <s v="Entrega a ente de control y copia en Control Interno"/>
    <n v="1.5E-3"/>
    <n v="0"/>
  </r>
  <r>
    <x v="2"/>
    <x v="2"/>
    <x v="6"/>
    <s v="Informe cuenta mensual SIVICOF"/>
    <s v="Evaluación de la Gestión"/>
    <s v="Seguimiento y Evaluación"/>
    <s v="Ivonne Andrea Torres Cruz_x000a_Asesora de Control Interno"/>
    <s v="Graciela Zabala Rico"/>
    <s v="Asesor de Control Interno"/>
    <d v="2020-03-02T00:00:00"/>
    <d v="2020-03-10T00:00:00"/>
    <m/>
    <m/>
    <m/>
    <m/>
    <m/>
    <m/>
    <m/>
    <m/>
    <m/>
    <m/>
    <m/>
    <m/>
    <s v="Certificado de recepción de información de SIVICOF"/>
    <n v="1.5E-3"/>
    <d v="2020-03-10T00:00:00"/>
    <s v="Se valido información en el Storm User, se solicito firma al Director General y se cargaron los documentos correspondientes a Deuda Pública, Financiera y Contratación al Sistema de Vigilancia y Control Fiscal SIVICOF"/>
    <s v="Se obtuvo certificado de reporte de la información, se solicito publicación del mismo a la página web de la entidad."/>
    <s v="Entrega a ente de control y copia en Control Interno"/>
    <n v="1.5E-3"/>
    <n v="0"/>
  </r>
  <r>
    <x v="2"/>
    <x v="2"/>
    <x v="6"/>
    <s v="Recibir, analizar y dar trámite a las solicitudes de modificación de las acciones del plan de mejoramiento de la contraloría"/>
    <s v="Evaluación de la Gestión"/>
    <s v="Seguimiento y Evaluación"/>
    <s v="Ivonne Andrea Torres Cruz_x000a_Asesora de Control Interno"/>
    <s v="Graciela Zabala Rico"/>
    <s v="Asesor de Control Interno"/>
    <d v="2020-03-24T00:00:00"/>
    <d v="2020-05-29T00:00:00"/>
    <m/>
    <m/>
    <m/>
    <m/>
    <m/>
    <m/>
    <m/>
    <m/>
    <m/>
    <m/>
    <m/>
    <m/>
    <s v="Certificado de recepción de información de SIVICOF"/>
    <n v="3.0000000000000001E-3"/>
    <d v="2020-05-29T00:00:00"/>
    <s v="Se realizó modificación de cuatro (4) solicitudes de los hallazgos 3.1.5.1, 3.1.5.2, 3.1.5.3, 3.3.1.2, 3.3.1.3, 3.3.1.4 código 23.Hallazgo 4.1.4 código 30. Hallazgo 3.2.1 código 30. Hallazgos 3.3.5.1, 3.3.5.3 acciones 1 y 2, 3.3-6.3 código 35."/>
    <s v="Se realizaron los cargues en información en el Sistema de Vigilancia y Control Fiscal-SIVICOF, resultado tres (3) certificados de recepción de información los días 12, 14 y 15 de mayo de 2020, cada uno fue enviado a los solicitantes, a través de correo institucional."/>
    <s v="Entrega a ente de control y copia en Control Interno"/>
    <n v="3.0000000000000001E-3"/>
    <n v="0"/>
  </r>
  <r>
    <x v="2"/>
    <x v="2"/>
    <x v="6"/>
    <s v="Informe cuenta mensual SIVICOF"/>
    <s v="Evaluación de la Gestión"/>
    <s v="Seguimiento y Evaluación"/>
    <s v="Ivonne Andrea Torres Cruz_x000a_Asesora de Control Interno"/>
    <s v="Graciela Zabala Rico"/>
    <s v="Asesor de Control Interno"/>
    <d v="2020-04-01T00:00:00"/>
    <d v="2020-04-13T00:00:00"/>
    <m/>
    <m/>
    <m/>
    <m/>
    <m/>
    <m/>
    <m/>
    <m/>
    <m/>
    <m/>
    <m/>
    <m/>
    <s v="Certificado de recepción de información de SIVICOF"/>
    <n v="1.5E-3"/>
    <d v="2020-04-13T00:00:00"/>
    <s v="Se validó información en el Storm User, se solicito firma al Director General y se cargaron los documentos correspondientes a Deuda Pública, Financiera y Contratación al Sistema de Vigilancia y Control Fiscal SIVICOF"/>
    <s v="La deuda pública se cargó el segundo día hábil y los demás componentes el séptimo día hábil, de ello se cuenta con certificado de recepción de información, el cual se encuentra publicado en la página web de la entidad en el link https://www.cajaviviendapopular.gov.co/?q=71-informes-de-gesti%C3%B3n-evaluaci%C3%B3n-y-auditor%C3%ADas "/>
    <s v="Entrega a ente de control y copia en Control Interno"/>
    <n v="1.5E-3"/>
    <n v="0"/>
  </r>
  <r>
    <x v="2"/>
    <x v="0"/>
    <x v="6"/>
    <s v="Atender, dar trámite y cargar las acciones incumplidas del Plan de Mejoramiento de la Contraloría"/>
    <s v="Evaluación de la Gestión"/>
    <s v="Seguimiento y Evaluación"/>
    <s v="Ivonne Andrea Torres Cruz_x000a_Asesora de Control Interno"/>
    <s v="Graciela Zabala Rico"/>
    <s v="Asesor de Control Interno"/>
    <d v="2020-05-22T00:00:00"/>
    <d v="2020-07-03T00:00:00"/>
    <m/>
    <m/>
    <m/>
    <m/>
    <m/>
    <m/>
    <m/>
    <m/>
    <m/>
    <m/>
    <m/>
    <m/>
    <s v="Certificado de recepción de información de SIVICOF"/>
    <n v="3.0000000000000001E-3"/>
    <d v="2020-07-31T00:00:00"/>
    <s v="No se han recepcionando peticiones, ni solicitud de cargue de información al sistema de vigilancia y control fiscal SIVICOF con corte a 30 de abril de 2020._x000a__x000a_Junio: _x000a_La información se encuentra en la carpeta compartidas en el siguiente enlace: \\10.216.160.201\control interno\2020\19.01 INF.  A  ENTID. DE CONTROL Y VIG\SIVICOF\CUENTA MENSUAL\Incumplidas_x000a__x000a_Julio: No se han recepcionando peticiones, ni solicitud de cargue de información al sistema de vigilancia y control fiscal SIVICOF con corte a 31 de Julio de 2020."/>
    <s v="No se han recepcionando peticiones, ni solicitud de cargue de información al sistema de vigilancia y control fiscal SIVICOF con corte a 30 de abril de 2020._x000a__x000a_Junio: _x000a_Se realizaron las observaciones a los memorando 2020IE6286 del 18/06/2020, se contestó bajo radiado 2020IE6377 del 25/06/2020 para Dirección de Reasentamientos, respuesta memorando 2020IE6238 del 16/06/2020 se contestó bajo radicado 2020IE6348 del 25/06/2020 para la Dirección de Gestión Corporativa y CID;  y se sostuvo reunión virtual con las Direcciones de Gestión Corporativa y CID y Reasentamientos, en la conclusión y presentación de la información a entregar a la Contraloría de Bogotá._x000a__x000a_Julio: No se han recepcionando peticiones, ni solicitud de cargue de información al sistema de vigilancia y control fiscal SIVICOF con corte a 31 de Julio de 2020."/>
    <s v="Entrega a ente de control y copia en Control Interno"/>
    <n v="3.0000000000000001E-3"/>
    <n v="0"/>
  </r>
  <r>
    <x v="2"/>
    <x v="0"/>
    <x v="6"/>
    <s v="Atención a la contraloría - auditoría de desempeño 1: Cartera hipotecaria"/>
    <s v="Evaluación de la Gestión"/>
    <s v="Seguimiento y Evaluación"/>
    <s v="Ivonne Andrea Torres Cruz_x000a_Asesora de Control Interno"/>
    <s v="Graciela Zabala Rico"/>
    <s v="Asesor de Control Interno"/>
    <d v="2020-05-28T00:00:00"/>
    <d v="2020-08-04T00:00:00"/>
    <m/>
    <m/>
    <m/>
    <m/>
    <m/>
    <m/>
    <m/>
    <m/>
    <m/>
    <m/>
    <m/>
    <m/>
    <s v="Correos electrónicos, actas de reunión, memorandos"/>
    <n v="1.4E-2"/>
    <d v="2020-07-31T00:00:00"/>
    <s v="Dicha auditoría se programa iniciar en el mes de mayo, a corte 30 de abril de 2020 nos encontrábamos en Auditoría de Regularidad Código 56_x000a__x000a_Junio: _x000a_La auditoría de desempeño ha realizado una serie de solicitudes las cuales se han participado de manera indirecta, y se corroboró el inventario-parte interesada con la Subdirección Administrativa_x000a__x000a_Julio - Carlos Vargas: _x000a_En el mes de Julio se dio respuesta a las observaciones del Informe Preliminar de la Auditoria de desempeño Aud Cartera Cód 64  2-2020-11342 con anexos-mediante radicado 2020EE6197 del 29 de julio 2020."/>
    <s v="Dicha auditoría se programa iniciar en el mes de mayo, a corte 30 de abril de 2020 nos encontrábamos en Auditoría de Regularidad Código 56_x000a__x000a_Junio:_x000a_La auditoría de desempeño ha realizado una serie de solicitudes las cuales se han participado de manera indirecta, y se corroboró el inventario-parte interesada con la Subdirección Administrativa._x000a__x000a_Julio - Carlos Vargas:_x000a_Se realizo la consolidación y  envió del documento el dia 29 Julio de 2020 con sus respectivos anexos."/>
    <s v="Entrega a ente de control y copia en Control Interno"/>
    <n v="1.4E-2"/>
    <n v="0"/>
  </r>
  <r>
    <x v="2"/>
    <x v="2"/>
    <x v="6"/>
    <s v="Informe cuenta mensual SIVICOF"/>
    <s v="Evaluación de la Gestión"/>
    <s v="Seguimiento y Evaluación"/>
    <s v="Ivonne Andrea Torres Cruz_x000a_Asesora de Control Interno"/>
    <s v="Graciela Zabala Rico"/>
    <s v="Asesor de Control Interno"/>
    <d v="2020-05-04T00:00:00"/>
    <d v="2020-05-12T00:00:00"/>
    <m/>
    <m/>
    <m/>
    <m/>
    <m/>
    <m/>
    <m/>
    <m/>
    <m/>
    <m/>
    <m/>
    <m/>
    <s v="Certificado de recepción de información de SIVICOF"/>
    <n v="1.5E-3"/>
    <d v="2020-05-12T00:00:00"/>
    <s v="Se validó información en el Storm User, se solicito firma al Director General y se cargaron los documentos correspondientes a Deuda Pública, Financiera y Contratación al Sistema de Vigilancia y Control Fiscal SIVICOF"/>
    <s v="La deuda pública se cargó con los demás componentes el séptimo día hábil, de ello se cuenta con certificado de recepción de información, el cual se encuentra publicado en la página web de la entidad en el link https://www.cajaviviendapopular.gov.co/?q=71-informes-de-gesti%C3%B3n-evaluaci%C3%B3n-y-auditor%C3%ADas "/>
    <s v="Entrega a ente de control y copia en Control Interno"/>
    <n v="1.5E-3"/>
    <n v="0"/>
  </r>
  <r>
    <x v="2"/>
    <x v="2"/>
    <x v="6"/>
    <s v="Informe cuenta mensual SIVICOF"/>
    <s v="Evaluación de la Gestión"/>
    <s v="Seguimiento y Evaluación"/>
    <s v="Ivonne Andrea Torres Cruz_x000a_Asesora de Control Interno"/>
    <s v="Graciela Zabala Rico"/>
    <s v="Asesor de Control Interno"/>
    <d v="2020-06-01T00:00:00"/>
    <d v="2020-06-09T00:00:00"/>
    <m/>
    <m/>
    <m/>
    <m/>
    <m/>
    <m/>
    <m/>
    <m/>
    <m/>
    <m/>
    <m/>
    <m/>
    <s v="Certificado de recepción de información de SIVICOF"/>
    <n v="1.5E-3"/>
    <d v="2020-06-30T00:00:00"/>
    <s v="La información se encuentra en la carpeta compartidas en el siguiente enlace: \\10.216.160.201\control interno\2020\19.01 INF.  A  ENTID. DE CONTROL Y VIG\SIVICOF\CUENTA MENSUAL\MAYO_2020"/>
    <s v="Se presentó la cuenta mensual en sus componentes deuda pública, financiera y contratación, el segundo día hábil y séptimo vigente."/>
    <s v="Entrega a ente de control y copia en Control Interno"/>
    <n v="1.5E-3"/>
    <n v="0"/>
  </r>
  <r>
    <x v="2"/>
    <x v="0"/>
    <x v="6"/>
    <s v="Informe cuenta mensual SIVICOF"/>
    <s v="Evaluación de la Gestión"/>
    <s v="Seguimiento y Evaluación"/>
    <s v="Ivonne Andrea Torres Cruz_x000a_Asesora de Control Interno"/>
    <s v="Graciela Zabala Rico"/>
    <s v="Asesor de Control Interno"/>
    <d v="2020-07-01T00:00:00"/>
    <d v="2020-07-09T00:00:00"/>
    <m/>
    <m/>
    <m/>
    <m/>
    <m/>
    <m/>
    <m/>
    <m/>
    <m/>
    <m/>
    <m/>
    <m/>
    <s v="Certificado de recepción de información de SIVICOF"/>
    <n v="1.5E-3"/>
    <d v="2020-07-31T00:00:00"/>
    <s v="Se dio trámite de cargue y certificado de recepción de información en el Sistema de Vigilancia y Control Fiscal-SIVICOF, en el segundo y séptimo día hábil."/>
    <s v="Se dio trámite de cargue y certificado de recepción de información en el Sistema de Vigilancia y Control Fiscal-SIVICOF, en el segundo y séptimo día hábil."/>
    <s v="Entrega a ente de control y copia en Control Interno"/>
    <n v="1.5E-3"/>
    <n v="0"/>
  </r>
  <r>
    <x v="3"/>
    <x v="0"/>
    <x v="6"/>
    <s v="Atención a la contraloría - auditoría de desempeño 3: Convenio 103-2013 FDL San Cristóbal Sur"/>
    <s v="Evaluación de la Gestión"/>
    <s v="Seguimiento y Evaluación"/>
    <s v="Ivonne Andrea Torres Cruz_x000a_Asesora de Control Interno"/>
    <s v="Graciela Zabala Rico"/>
    <s v="Asesor de Control Interno"/>
    <d v="2020-10-13T00:00:00"/>
    <d v="2020-12-17T00:00:00"/>
    <m/>
    <m/>
    <m/>
    <m/>
    <m/>
    <m/>
    <m/>
    <m/>
    <m/>
    <m/>
    <m/>
    <m/>
    <s v="Correos electrónicos, actas de reunión, memorandos"/>
    <n v="1.4E-2"/>
    <m/>
    <m/>
    <m/>
    <m/>
    <n v="0"/>
    <n v="1.4E-2"/>
  </r>
  <r>
    <x v="2"/>
    <x v="0"/>
    <x v="6"/>
    <s v="Informe cuenta mensual SIVICOF"/>
    <s v="Evaluación de la Gestión"/>
    <s v="Seguimiento y Evaluación"/>
    <s v="Ivonne Andrea Torres Cruz_x000a_Asesora de Control Interno"/>
    <s v="Graciela Zabala Rico"/>
    <s v="Asesor de Control Interno"/>
    <d v="2020-08-03T00:00:00"/>
    <d v="2020-08-12T00:00:00"/>
    <m/>
    <m/>
    <m/>
    <m/>
    <m/>
    <m/>
    <m/>
    <m/>
    <m/>
    <m/>
    <m/>
    <m/>
    <s v="Certificado de recepción de información de SIVICOF"/>
    <n v="1.5E-3"/>
    <m/>
    <m/>
    <m/>
    <s v="Entrega a ente de control y copia en Control Interno"/>
    <n v="1.5E-3"/>
    <n v="0"/>
  </r>
  <r>
    <x v="3"/>
    <x v="0"/>
    <x v="6"/>
    <s v="Informe cuenta mensual SIVICOF"/>
    <s v="Evaluación de la Gestión"/>
    <s v="Seguimiento y Evaluación"/>
    <s v="Ivonne Andrea Torres Cruz_x000a_Asesora de Control Interno"/>
    <s v="Graciela Zabala Rico"/>
    <s v="Asesor de Control Interno"/>
    <d v="2020-09-01T00:00:00"/>
    <d v="2020-09-09T00:00:00"/>
    <m/>
    <m/>
    <m/>
    <m/>
    <m/>
    <m/>
    <m/>
    <m/>
    <m/>
    <m/>
    <m/>
    <m/>
    <s v="Certificado de recepción de información de SIVICOF"/>
    <n v="1.5E-3"/>
    <m/>
    <m/>
    <m/>
    <m/>
    <n v="0"/>
    <n v="1.5E-3"/>
  </r>
  <r>
    <x v="1"/>
    <x v="1"/>
    <x v="6"/>
    <s v="Atención a la contraloría - auditoría de desempeño 3: Conv. 044-2014 FDL Usme"/>
    <s v="Evaluación de la Gestión"/>
    <s v="Seguimiento y Evaluación"/>
    <s v="Ivonne Andrea Torres Cruz_x000a_Asesora de Control Interno"/>
    <s v="Graciela Zabala Rico"/>
    <s v="Asesor de Control Interno"/>
    <d v="2020-01-01T00:00:00"/>
    <d v="2020-02-28T00:00:00"/>
    <m/>
    <m/>
    <m/>
    <m/>
    <m/>
    <m/>
    <m/>
    <m/>
    <m/>
    <m/>
    <m/>
    <m/>
    <s v="Correos electrónicos, actas de reunión, memorandos"/>
    <m/>
    <m/>
    <m/>
    <m/>
    <m/>
    <n v="0"/>
    <n v="0"/>
  </r>
  <r>
    <x v="3"/>
    <x v="0"/>
    <x v="6"/>
    <s v="Informe cuenta mensual SIVICOF"/>
    <s v="Evaluación de la Gestión"/>
    <s v="Seguimiento y Evaluación"/>
    <s v="Ivonne Andrea Torres Cruz_x000a_Asesora de Control Interno"/>
    <s v="Graciela Zabala Rico"/>
    <s v="Asesor de Control Interno"/>
    <d v="2020-10-01T00:00:00"/>
    <d v="2020-10-09T00:00:00"/>
    <m/>
    <m/>
    <m/>
    <m/>
    <m/>
    <m/>
    <m/>
    <m/>
    <m/>
    <m/>
    <m/>
    <m/>
    <s v="Certificado de recepción de información de SIVICOF"/>
    <n v="1.5E-3"/>
    <m/>
    <m/>
    <m/>
    <m/>
    <n v="0"/>
    <n v="1.5E-3"/>
  </r>
  <r>
    <x v="3"/>
    <x v="0"/>
    <x v="6"/>
    <s v="Informe cuenta mensual SIVICOF"/>
    <s v="Evaluación de la Gestión"/>
    <s v="Seguimiento y Evaluación"/>
    <s v="Ivonne Andrea Torres Cruz_x000a_Asesora de Control Interno"/>
    <s v="Graciela Zabala Rico"/>
    <s v="Asesor de Control Interno"/>
    <d v="2020-11-03T00:00:00"/>
    <d v="2020-11-11T00:00:00"/>
    <m/>
    <m/>
    <m/>
    <m/>
    <m/>
    <m/>
    <m/>
    <m/>
    <m/>
    <m/>
    <m/>
    <m/>
    <s v="Certificado de recepción de información de SIVICOF"/>
    <n v="1.5E-3"/>
    <m/>
    <m/>
    <m/>
    <m/>
    <n v="0"/>
    <n v="1.5E-3"/>
  </r>
  <r>
    <x v="0"/>
    <x v="0"/>
    <x v="6"/>
    <s v="Atención a la contraloría - auditoría de desempeño 2: Proyectos VIP - VIS: Arborizadora Baja, MZ 54-55; La Casona"/>
    <s v="Evaluación de la Gestión"/>
    <s v="Seguimiento y Evaluación"/>
    <s v="Ivonne Andrea Torres Cruz_x000a_Asesora de Control Interno"/>
    <s v="Graciela Zabala Rico"/>
    <s v="Asesor de Control Interno"/>
    <d v="2020-08-05T00:00:00"/>
    <d v="2020-10-09T00:00:00"/>
    <m/>
    <m/>
    <m/>
    <m/>
    <m/>
    <m/>
    <m/>
    <m/>
    <m/>
    <m/>
    <m/>
    <m/>
    <s v="Correos electrónicos, actas de reunión, memorandos"/>
    <n v="1.4E-2"/>
    <m/>
    <m/>
    <m/>
    <s v="Reparto de solicitud"/>
    <n v="7.0000000000000001E-3"/>
    <n v="7.0000000000000001E-3"/>
  </r>
  <r>
    <x v="3"/>
    <x v="0"/>
    <x v="6"/>
    <s v="Informe cuenta mensual SIVICOF"/>
    <s v="Evaluación de la Gestión"/>
    <s v="Seguimiento y Evaluación"/>
    <s v="Ivonne Andrea Torres Cruz_x000a_Asesora de Control Interno"/>
    <s v="Graciela Zabala Rico"/>
    <s v="Asesor de Control Interno"/>
    <d v="2020-12-01T00:00:00"/>
    <d v="2020-12-10T00:00:00"/>
    <m/>
    <m/>
    <m/>
    <m/>
    <m/>
    <m/>
    <m/>
    <m/>
    <m/>
    <m/>
    <m/>
    <m/>
    <s v="Certificado de recepción de información de SIVICOF"/>
    <n v="1.5E-3"/>
    <m/>
    <m/>
    <m/>
    <m/>
    <n v="0"/>
    <n v="1.5E-3"/>
  </r>
  <r>
    <x v="0"/>
    <x v="0"/>
    <x v="7"/>
    <s v="Asesoría en la formulación de planes de mejoramiento internos y en la modificación de las acciones ya propuestas"/>
    <s v="Evaluación de la Gestión"/>
    <s v="Seguimiento y Evaluación"/>
    <s v="Ivonne Andrea Torres Cruz_x000a_Asesora de Control Interno"/>
    <s v="Jhoana Rodríguez Silva"/>
    <s v="Asesor de Control Interno"/>
    <d v="2020-01-02T00:00:00"/>
    <d v="2020-12-31T00:00:00"/>
    <m/>
    <m/>
    <m/>
    <m/>
    <m/>
    <m/>
    <m/>
    <m/>
    <m/>
    <m/>
    <m/>
    <m/>
    <s v="Planes de mejoramiento formulados o actualizados en matriz "/>
    <n v="0.01"/>
    <m/>
    <s v="Las evidencias de esta actividad se encuentra en la ruta: \\10.216.160.201\control interno\2020\28.05 PM\INTERNO\05. REAS_x000a__x000a_Reg. Reunión Acomp. REAS_1_x000a_Reg. Reunión Revisión de planes de mejoramiento PQRS REAS"/>
    <s v="Se realizan dos (2) asesorías en la formulación de planes de mejoramiento internos de REAS el día 04/02/2020 y 06/02/2020."/>
    <s v="Trabajo de campo - Análisis de Información"/>
    <n v="6.6999999999999994E-3"/>
    <n v="3.3000000000000008E-3"/>
  </r>
  <r>
    <x v="2"/>
    <x v="2"/>
    <x v="7"/>
    <s v="Seguimiento al Plan de Mejoramiento Interno "/>
    <s v="Todos los Procesos"/>
    <s v="Todos los Procesos"/>
    <s v="Ivonne Andrea Torres Cruz_x000a_Asesora de Control Interno"/>
    <s v="Ángelo Díaz Rodríguez"/>
    <s v="Líderes de Cada Proceso"/>
    <d v="2020-01-20T00:00:00"/>
    <d v="2020-01-31T00:00:00"/>
    <m/>
    <m/>
    <m/>
    <m/>
    <m/>
    <m/>
    <m/>
    <m/>
    <m/>
    <m/>
    <m/>
    <m/>
    <s v="Matriz de seguimiento"/>
    <n v="1.9E-2"/>
    <d v="2020-02-24T00:00:00"/>
    <s v="La información se encuentra en la ruta:\\10.216.160.201\control interno\2020\28.05 PM\INTERNO\III_Seg_2019_x000a__x000a_Memorandos 2020IE128 - a Dirección Administrativa, 2020IE127 a TIC y OAP y 2020IE125 _x000a__x000a_Informe III_Seg_PM_por_Procesos - Corte 31Dic2019 V3.0"/>
    <s v="Se realizó seguimiento a plan de mejoramiento interno por procesos, igualmente se proyectaron los memorandos 2020IE128 - a Dirección Administrativa, 2020IE127 a TIC y OAP y 2020IE125 a los otros procesos solicitando el tercer seguimiento a planes de mejoramiento y junto con el Instructivo seguimiento plan de mejoramiento 208-CI-Ft-05, los cuales fueron enviados por correo electrónico el día 08/01/2020_x000a__x000a_Se recibieron los soportes de los procesos, los cuales fueron revisados con corte al 31/12/2019 y se realizó la revisión de las evidencias para el seguimiento en la matriz del plan._x000a__x000a_Se generó informe del tercer seguimiento Plan de Mejoramiento por Procesos con corte al 31dic2020, el cual se revisado y aprobado por parte de la Ing. Ivonne. y se encuentra publicado en página web."/>
    <s v="Informe - Publicación (web,intranet y/o carpeta de calidad)"/>
    <n v="1.8999999999999996E-2"/>
    <n v="0"/>
  </r>
  <r>
    <x v="2"/>
    <x v="0"/>
    <x v="7"/>
    <s v="Seguimiento al Plan de Mejoramiento Interno "/>
    <s v="Todos los Procesos"/>
    <s v="Todos los Procesos"/>
    <s v="Ivonne Andrea Torres Cruz_x000a_Asesora de Control Interno"/>
    <s v="Andrés Farias Pinzón"/>
    <s v="Líderes de Cada Proceso"/>
    <d v="2020-06-23T00:00:00"/>
    <d v="2020-07-17T00:00:00"/>
    <m/>
    <m/>
    <m/>
    <m/>
    <m/>
    <m/>
    <m/>
    <m/>
    <m/>
    <m/>
    <m/>
    <m/>
    <s v="Matriz de seguimiento"/>
    <n v="1.7999999999999999E-2"/>
    <d v="2020-07-30T00:00:00"/>
    <s v="La información se encuentra en la ruta: \\10.216.160.201\control interno\2020\28.05 PM\INTERNO\10. II_Seg_2020_x000a__x000a_Memorando 2020IE6162 del 11Jun2020._x000a_*Correo electrónico del 11Jun2020 solicitud creación carpeta vigencia 2020 Planes de Mejoramiento carpeta de calidad._x000a__x000a_*Memorandos del 18Jun2020: 2020IE6282 (JUR – TIC – OAC – FIN - DGC) y 2020IE6283 (ADM-DUT-REAS-OAP)._x000a__x000a_-Matriz “208-CI-Ft-05 Seguimiento Plan de Mejoramiento Interno” con corte a 23Jun2020._x000a__x000a_-Informe II Seg PM por Procesos - Corte  23Jun2020 (Andres Farias)_x000a_-208-CI-Ft-05 Consolidado PM 2020 Andres Farias (Tablas y graficas II seg 2020), con corte a 23Jun2020._x000a__x000a_-Proyección de memorando para la entrega formal a los procesos, sobre el segundo seguimiento al Plan de Mejoramiento Interno por Procesos, con corte al 23Jun2020._x000a__x000a_-Un (1) correo de entrega para la revisión del informe del segundo seguimiento al Plan de Mejoramiento Interno por Procesos, con corte al 23Jun2020, junto con el Consolidado PM 2020 y proyección de memorando para la entrega formal a los procesos._x000a_"/>
    <s v="Se realiza memorando 2020IE6162 del día 11Jun2020, donde se genera alerta de monitoreo y seguimiento a las actividades del Plan de Mejoramiento por Procesos vigencia 2020, dirigido a las áreas que tienen actividades para realizar seguimiento._x000a__x000a_*Mediante correo electrónico del día 11Jun2020 se realiza solicitud al área de Planeación sobre la creación de la carpeta para la vigencia 2020 de Planes de Mejoramiento en la carpeta de calidad._x000a__x000a__x000a_*Se realiza solicitud del segundo seguimiento al Plan de Mejoramiento Interno por Procesos, con corte al 23Jun2020 y solicitud de evidencias de actividades vencidas y próximas a vencer definidas en el formato “208-CI-Ft-05 Seguimiento Plan de Mejoramiento Interno” con corte a 23Jun2020, mediante memorandos del día 18Jun2020: 2020IE6282 (JUR – TIC – OAC – FIN - DGC) y 2020IE6283 (ADM-DUT-REAS-OAP)._x000a__x000a_-Se realiza consolidación de los seguimientos y verificación de evidencias de acuerdo a los soportes entregados por cada proceso, con respecto al segundo seguimiento al Plan de Mejoramiento Interno por Procesos 2020, mediante el diligenciamiento de la matriz “208-CI-Ft-05 Seguimiento Plan de Mejoramiento Interno” con corte a 23Jun2020._x000a__x000a_Se cuenta con Matriz 208-CI-Ft-05 Seguimiento PM 2020 diligenciada._x000a__x000a_Se realiza informe del segundo seguimiento al Plan de Mejoramiento Interno por Procesos, con corte al 23Jun2020, igualmente donde se registra avance en el plan de mejoramiento interno en el archivo “208-CI-Ft-05 Consolidado PM 2020 Andres Farias (Tablas y graficas II seg 2020), con corte a 23Jun2020”. Así mismo, se proyecta memorando para la entrega formal a los procesos del informe del segundo seguimiento al Plan de Mejoramiento Interno por Procesos, con corte al 23Jun2020._x000a__x000a_Informe publicado en la pagina web y carpeta compartidad de calidad."/>
    <s v="Informe - Publicación (web,intranet y/o carpeta de calidad)"/>
    <n v="1.7999999999999995E-2"/>
    <n v="0"/>
  </r>
  <r>
    <x v="3"/>
    <x v="0"/>
    <x v="7"/>
    <s v="Seguimiento al Plan de Mejoramiento Interno "/>
    <s v="Todos los Procesos"/>
    <s v="Todos los Procesos"/>
    <s v="Ivonne Andrea Torres Cruz_x000a_Asesora de Control Interno"/>
    <s v="Jhoana Rodríguez Silva"/>
    <s v="Líderes de Cada Proceso"/>
    <d v="2020-11-03T00:00:00"/>
    <d v="2020-11-26T00:00:00"/>
    <m/>
    <m/>
    <m/>
    <m/>
    <m/>
    <m/>
    <m/>
    <m/>
    <m/>
    <m/>
    <m/>
    <m/>
    <s v="Matriz de seguimiento"/>
    <n v="1.9E-2"/>
    <m/>
    <m/>
    <m/>
    <m/>
    <n v="0"/>
    <n v="1.9E-2"/>
  </r>
  <r>
    <x v="2"/>
    <x v="2"/>
    <x v="7"/>
    <s v="Seguimiento a Plan de Mejoramiento Externo"/>
    <s v="Todos los Procesos"/>
    <s v="Todos los Procesos"/>
    <s v="Ivonne Andrea Torres Cruz_x000a_Asesora de Control Interno"/>
    <s v="Graciela Zabala Rico"/>
    <s v="Líderes de Cada Proceso"/>
    <d v="2020-01-17T00:00:00"/>
    <d v="2020-01-29T00:00:00"/>
    <m/>
    <m/>
    <m/>
    <m/>
    <m/>
    <m/>
    <m/>
    <m/>
    <m/>
    <m/>
    <m/>
    <m/>
    <s v="Matriz de seguimiento"/>
    <n v="1.9E-2"/>
    <d v="2020-02-19T00:00:00"/>
    <s v="La información se encuentra en la ruta: \\10.216.160.201\control interno\2020\28.05 PM\EXTERNO\IV SEG 2019"/>
    <s v="Se solicitó información mediante memorando 2019IE23098 del 18Dic2019 a la Dirección de Gestión Corporativa y CID, Dirección de Mejoramiento de Barrios, Dirección de Mejoramiento de Vivienda, Dirección de Reasentamientos y Dirección de Urbanizaciones y Titulación, Dirección Jurídica, Oficina Asesora de Planeación, Subdirección Administrativa y Subdirección Financiera para que se realizara el cargue de las evidencias en la carpeta en la ruta: \\serv-cv11\Plan de mejoramiento en la entidad._x000a_Los registros de reunión fueron enviados a los correos institucionales a cada uno de los Directivos y sus (enlaces) en formato Pdf._x000a__x000a_Se entregó cronograma y se hicieron registros de reunión. Se revisaron las evidencias y se calificaron las acciones en la matriz del plan de mejoramiento._x000a__x000a_Se elaboró informe y se radico a la Dirección General bajo radicado 2020IE2705 DEL 19/02/2020. El mismo junto con la matriz de seguimiento fue solicitado la publicación en la página web a través de correo electrónico el día 19/02/20."/>
    <s v="Informe - Publicación (web,intranet y/o carpeta de calidad)"/>
    <n v="1.8999999999999996E-2"/>
    <n v="0"/>
  </r>
  <r>
    <x v="2"/>
    <x v="0"/>
    <x v="7"/>
    <s v="Seguimiento a Plan de Mejoramiento Externo"/>
    <s v="Todos los Procesos"/>
    <s v="Todos los Procesos"/>
    <s v="Ivonne Andrea Torres Cruz_x000a_Asesora de Control Interno"/>
    <s v="Graciela Zabala Rico"/>
    <s v="Líderes de Cada Proceso"/>
    <d v="2020-05-04T00:00:00"/>
    <d v="2020-05-26T00:00:00"/>
    <m/>
    <m/>
    <m/>
    <m/>
    <m/>
    <m/>
    <m/>
    <m/>
    <m/>
    <m/>
    <m/>
    <m/>
    <s v="Matriz de seguimiento"/>
    <n v="1.9E-2"/>
    <d v="2020-07-31T00:00:00"/>
    <s v="La información se encuentra en carpeta compartida en el link: \\10.216.160.201\control interno\2020\28.05 PM\EXTERNO\CONTRALORIA\03. I SEG 2020"/>
    <s v="Se realizó trabajo de campo y elaboración de matriz e informe._x000a_Se informó por medio de memorando el seguimiento bajo radicado 2020IE5625, alistamiento carpeta compartida plan de mejoramiento en la entidad (carpeta 10.código_auditoría_35), registros de reunión de la semana del 11 al 15 de las dependencias: subdirección administrativa, Dirección de Gestión Corporativa y CID, Dirección de Mejoramiento de Barrios, Dirección de Urbanización y Titulación, Dirección Jurídica, Dirección de Reasentamientos y Subdirección Financiera, matriz con cortes 18 de mayo y 30 de abril de 2020, y informe primer seguimiento 2020._x000a__x000a_Informe que se encuentra publicado en pagina web y en carpeta de calidad."/>
    <s v="Informe - Publicación (web,intranet y/o carpeta de calidad)"/>
    <n v="1.8999999999999996E-2"/>
    <n v="0"/>
  </r>
  <r>
    <x v="3"/>
    <x v="0"/>
    <x v="7"/>
    <s v="Seguimiento a Plan de Mejoramiento Externo"/>
    <s v="Todos los Procesos"/>
    <s v="Todos los Procesos"/>
    <s v="Ivonne Andrea Torres Cruz_x000a_Asesora de Control Interno"/>
    <s v="Graciela Zabala Rico"/>
    <s v="Líderes de Cada Proceso"/>
    <d v="2020-09-01T00:00:00"/>
    <d v="2020-09-23T00:00:00"/>
    <m/>
    <m/>
    <m/>
    <m/>
    <m/>
    <m/>
    <m/>
    <m/>
    <m/>
    <m/>
    <m/>
    <m/>
    <s v="Matriz de seguimiento"/>
    <n v="1.9E-2"/>
    <m/>
    <m/>
    <m/>
    <m/>
    <n v="0"/>
    <n v="1.9E-2"/>
  </r>
  <r>
    <x v="3"/>
    <x v="0"/>
    <x v="7"/>
    <s v="Seguimiento a Plan de Mejoramiento Externo"/>
    <s v="Todos los Procesos"/>
    <s v="Todos los Procesos"/>
    <s v="Ivonne Andrea Torres Cruz_x000a_Asesora de Control Interno"/>
    <s v="Graciela Zabala Rico"/>
    <s v="Líderes de Cada Proceso"/>
    <d v="2020-11-03T00:00:00"/>
    <d v="2020-11-26T00:00:00"/>
    <m/>
    <m/>
    <m/>
    <m/>
    <m/>
    <m/>
    <m/>
    <m/>
    <m/>
    <m/>
    <m/>
    <m/>
    <s v="Matriz de seguimiento"/>
    <n v="1.7999999999999999E-2"/>
    <m/>
    <m/>
    <m/>
    <m/>
    <n v="0"/>
    <n v="1.7999999999999999E-2"/>
  </r>
  <r>
    <x v="2"/>
    <x v="2"/>
    <x v="2"/>
    <s v="Seguimiento a los procesos judiciales - SIPROJ"/>
    <s v="Prevención del Daño Antijurídico y Representación Judicial"/>
    <s v="Estratégico"/>
    <s v="Ivonne Andrea Torres Cruz_x000a_Asesora de Control Interno"/>
    <s v="Andrea Sierra Ochoa"/>
    <s v="Director Jurídico "/>
    <d v="2020-02-03T00:00:00"/>
    <d v="2020-04-06T00:00:00"/>
    <m/>
    <m/>
    <m/>
    <m/>
    <m/>
    <m/>
    <m/>
    <m/>
    <m/>
    <m/>
    <m/>
    <m/>
    <s v="Informe"/>
    <n v="0.01"/>
    <d v="2020-06-30T00:00:00"/>
    <s v="La información se encuentra en la ruta: \\10.216.160.201\control interno\2020\19.04 INF.  DE GESTIÓN\SIPROJ_x000a__x000a_Memorando de solicitud de información para realizar el seguimiento al Sistema de Información de Procesos Judiciales de Bogotá SIPROJ - Web D.C del día 18Feb2020 con respuesta 2020IE2727 del día 19Feb2020"/>
    <s v="Se cuenta con memorando 2020IE2619 del día 18Feb2020, dirigido a la Subdirección Financiera, donde se realiza solicitud de información para realizar el seguimiento al Sistema de Información de Procesos Judiciales de Bogotá SIPROJ - Web D.C_x000a__x000a_Se recibe respuesta al memorando 2020IE2619 por parte de la Subdirección Financiera mediante memorando 2020IE2727 del día 19Feb2020_x000a__x000a_Se analizó la información remitida por Financiera y la extraída del Sistema de Información de Procesos Judiciales de Bogotá SIPROJ - Web D.C_x000a__x000a_Una vez se tiene toda la información necesaria para la construcción del informe de Siproj, actualmente se esta proyectando el mismo, a fin de remitirle a la Asesora de control Interno para su conocimiento y observaciones._x000a__x000a_Actualmente me encuentro proyectando el informe de Seguimiento a los procesos judiciales - SIPROJ_x000a__x000a_El 30 de junio de 2020, mediante memorando N° 2020IE6407, se remitió al  Director General de la CVP, el Informe final de Seguimiento al Sistema de Información de procesos Judiciales de Bogotá SIPROJ–WEB D.C. para el periodo 1° de julio de 2019 al 31 de diciembre de 2019_x000a__x000a_El día 30 de junio de 2020, se remitió correo electrónico al Web master de la CVP, solicitando la publicación del informe, situación que se verificó posteriormente en la pagina web la entidad. "/>
    <s v="Actividad ejecutada (revisada y entregada a solicitante)"/>
    <n v="0.01"/>
    <n v="0"/>
  </r>
  <r>
    <x v="2"/>
    <x v="2"/>
    <x v="7"/>
    <s v="Seguimiento al Plan de Mejoramiento Interno "/>
    <s v="Todos los Procesos"/>
    <s v="Todos los Procesos"/>
    <s v="Ivonne Andrea Torres Cruz_x000a_Asesora de Control Interno"/>
    <s v="Andrés Farias Pinzón"/>
    <s v="Líderes de Cada Proceso"/>
    <d v="2020-04-01T00:00:00"/>
    <d v="2020-04-30T00:00:00"/>
    <m/>
    <m/>
    <m/>
    <m/>
    <m/>
    <m/>
    <m/>
    <m/>
    <m/>
    <m/>
    <m/>
    <m/>
    <s v="Matriz de seguimiento"/>
    <n v="1.9E-2"/>
    <d v="2020-05-29T00:00:00"/>
    <s v="La información se encuentra en la ruta:\\10.216.160.201\control interno\2020\28.05 PM\INTERNO\I_Seg_2020_x000a__x000a_Correo electrónico del día 08May2020 dirigido a la Ing. Ivonne Torres._x000a__x000a_Informe de seguimiento al plan de Mejoramiento Interno por Procesos con corte al 15Abr2020._x000a__x000a_Matriz 208-CI-Ft-05 Seguimiento PM 2020 diligenciada_x000a__x000a_Correo de publicación en pagina web"/>
    <s v="Se realiza revisión en magnético de planes faltantes en matriz y revisión de actividades de acuerdo al ultimo plan de mejoramiento aprobado por memorando._x000a__x000a_Se realiza elaboración de memorandos: _x000a__x000a_- Memo 2020IE5372 1er Seg PM 2020 ADM-DUT-REAS-OAP donde se solicita el seguimiento a cada proceso, con fecha de entrega el día 21Abr2020_x000a__x000a_- Memo 2020IE5373 1er Seg PM 2020 JUR-TIC-COMUN-FINAN-CORP donde se solicita el seguimiento a cada proceso, con fecha de entrega el día 17Abr2020_x000a__x000a_Se realiza seguimiento al cumplimiento de cada actividad de acuerdo a los soportes entregados por cada proceso._x000a__x000a_Se elabora informe de seguimiento al plan de Mejoramiento Interno por Procesos con corte al 15Abr2020, enviado a la ing el día 08May2020._x000a__x000a_Igualmente se cuenta con Matriz 208-CI-Ft-05 Seguimiento PM 2020 diligenciada._x000a__x000a_Se solicita publicación del informe y la matriz al área de comunicaciones mediante correo electrónico del día 29/05/2020. Informe publicado en página web."/>
    <s v="Informe - Publicación (web,intranet y/o carpeta de calidad)"/>
    <n v="1.8999999999999996E-2"/>
    <n v="0"/>
  </r>
  <r>
    <x v="2"/>
    <x v="2"/>
    <x v="3"/>
    <s v="Contratación 2020 contratistas ACI_x000a_(nuevo contrato hasta junio)"/>
    <s v="Evaluación de la Gestión"/>
    <s v="Seguimiento y Evaluación"/>
    <s v="Ivonne Andrea Torres Cruz_x000a_Asesora de Control Interno"/>
    <s v="Andrés Farias Pinzón"/>
    <s v="Asesor de Control Interno"/>
    <d v="2020-04-24T00:00:00"/>
    <d v="2020-05-13T00:00:00"/>
    <m/>
    <m/>
    <m/>
    <m/>
    <m/>
    <m/>
    <m/>
    <m/>
    <m/>
    <m/>
    <m/>
    <m/>
    <s v="Contratos de CI perfeccionados y en ejecución"/>
    <n v="6.0000000000000001E-3"/>
    <d v="2020-05-13T00:00:00"/>
    <s v="La información se encuentra en la ruta: \\10.216.160.201\control interno\2020\00. APOYO\03. Contratación."/>
    <s v="Se realiza en el Sisco los siguientes documentos con respecto a la contratación de los 4 contratistas: Andrea Sierra, Marcela Urrea, Ángelo Diaz y Andrés Farias: _x000a__x000a_*Siscos 462 - 464 - 465 - 466_x000a_*Estudios previos_x000a_*Carta de ausencia de personal_x000a_*Selección de contratista_x000a_*Solicitud de ausencia_x000a__x000a_Se imprime documentación de cada contratista y se arma expediente de cada uno, se revisan y aprueban por parte de la Ing. Ivonne Torres._x000a__x000a_Se realiza gestión correspondiente para legalizar los nuevos contratos, se suscriben nuevos contratos el día 30Abr2020 y se elaboran actas de inicio, las cuales se suben a SECOP II._x000a__x000a_El día 13May2020 se suscribe acta de inicio de Andrea Sierra_x000a__x000a_Se realiza organización de la carpeta de documentos de Joan Gaitán (contratista nuevo), así mismo se elaboran los documentos propios del Sisco para la contratación del contratista Joan Gaitán: _x000a__x000a_-Sisco 464_x000a_-Estudios previos_x000a_-Carta de ausencia de personal_x000a_-Selección de contratista_x000a_-Solicitud de ausencia_x000a_-Matriz de riesgo_x000a_-Solicitud elaboración de contrato_x000a__x000a_Se realiza memorando 2020IE5948 del día 28May2020 Solicitud contratación Joan Gaitán (2 meses) Control Interno."/>
    <s v="Entrega, publicación o socialización de resultados"/>
    <n v="6.0000000000000001E-3"/>
    <n v="0"/>
  </r>
  <r>
    <x v="2"/>
    <x v="2"/>
    <x v="3"/>
    <s v="Contratación 2020 contratistas ACI_x000a_(adición del contrato de junio a julio)"/>
    <s v="Evaluación de la Gestión"/>
    <s v="Seguimiento y Evaluación"/>
    <s v="Ivonne Andrea Torres Cruz_x000a_Asesora de Control Interno"/>
    <s v="Andrés Farias Pinzón"/>
    <s v="Asesor de Control Interno"/>
    <d v="2020-05-26T00:00:00"/>
    <d v="2020-06-01T00:00:00"/>
    <m/>
    <m/>
    <m/>
    <m/>
    <m/>
    <m/>
    <m/>
    <m/>
    <m/>
    <m/>
    <m/>
    <m/>
    <s v="Contratos de CI perfeccionados y en ejecución"/>
    <n v="6.0000000000000001E-3"/>
    <d v="2020-05-28T00:00:00"/>
    <s v="La información se encuentra en la ruta: \\10.216.160.201\control interno\2020\00. APOYO\03. Contratación en la carpeta de cada contratista._x000a__x000a_Memorando 2020IE5869 del día 22May2020 Solicitud de expedición de viabilidad y CDP para realizar adiciones y prórrogas a los contratos CVP-CTO-409-2020 y CVP-CTO-460-2020, Técnico y Abogada de Control Interno y solicitud de modificación del Plan Anual de Adquisiciones – PAA._x000a__x000a_Memorando 2020IE5858 del día 22May2020 solicitud prorroga Marcela Urrea - CTO 413-2020_x000a__x000a_Justificación modificación contrato Marcela Urrea 413-2020._x000a__x000a_Memorando 2020IE5957 del día 28May2020 solicitud adición y prorroga CTO 409-2020 Andrés Farias._x000a__x000a_Justificación modificación CTO 409-2020 Andrés Farias._x000a__x000a_Memorando 2020IE5958 del día 28May2020 solicitud adición y prorroga CTO 460-2020 Andrea Sierra._x000a__x000a_Justificación modificación contrato 460-2020 Andrea Sierra."/>
    <s v="Se realiza Memorando 2020IE5869 del día 22May2020 Solicitud de expedición de viabilidad y CDP para realizar adiciones y prórrogas a los contratos CVP-CTO-409-2020 y CVP-CTO-460-2020, Técnico y Abogada de_x000a_Control Interno y solicitud de modificación del Plan Anual de Adquisiciones – PAA._x000a__x000a_Se realiza memorando 2020IE5858 del día 22May2020 solicitud prorroga Marcela Urrea - CTO 413-2020._x000a__x000a_Se realiza justificación modificación contrato Marcela Urrea 413-2020._x000a__x000a_Se realiza memorando 2020IE5957 del día 28May2020 solicitud adición y prorroga CTO 409-2020 Andrés Farias._x000a__x000a_Se realiza justificación modificación CTO 409-2020 Andrés Farias._x000a__x000a_Se realiza memorando 2020IE5958 del día 28May2020 solicitud adición y prorroga CTO 460-2020 Andrea Sierra._x000a__x000a_Se realiza justificación modificación contrato 460-2020 Andrea Sierra."/>
    <s v="Entrega, publicación o socialización de resultados"/>
    <n v="6.0000000000000001E-3"/>
    <n v="0"/>
  </r>
  <r>
    <x v="2"/>
    <x v="0"/>
    <x v="3"/>
    <s v="Contratación 2020 contratistas ACI_x000a_(nuevas contrataciones)"/>
    <s v="Evaluación de la Gestión"/>
    <s v="Seguimiento y Evaluación"/>
    <s v="Ivonne Andrea Torres Cruz_x000a_Asesora de Control Interno"/>
    <s v="Andrés Farias Pinzón"/>
    <s v="Asesor de Control Interno"/>
    <d v="2020-06-23T00:00:00"/>
    <d v="2020-08-10T00:00:00"/>
    <m/>
    <m/>
    <m/>
    <m/>
    <m/>
    <m/>
    <m/>
    <m/>
    <m/>
    <m/>
    <m/>
    <m/>
    <s v="Contratos de CI perfeccionados y en ejecución"/>
    <n v="6.0000000000000001E-3"/>
    <d v="2020-07-24T00:00:00"/>
    <s v="La información se encuentra en la ruta: \\10.216.160.201\control interno\2020\00. APOYO\03. Contratación en la carpeta de cada contratista._x000a__x000a_-La información se encuentra en la carpeta compartida en el DRIVE de nombre “7. CONTROL INTERNO”, en la ruta: https://drive.google.com/drive/folders/166903f9zmZTXSXctJYoEGTuEnRl2W6Er_x000a__x000a_-Se anexan los siguientes documentos correspondientes a cada contratista:_x000a_-Siscos 971 - 993 - 995 - 998 - 999_x000a_-Estudios previos_x000a_-Carta de ausencia de personal_x000a_-Selección de contratista_x000a_-Solicitud de ausencia_x000a_-Matriz de riesgo_x000a_-Solicitud elaboración de contrato_x000a_-Acta de inicio_x000a__x000a_-Memorando 2020IE6751 del día 15Jul2020 Solicitud contratación contadora Marcela Urrea Control Interno._x000a__x000a_-Memorando 2020IE6776 del día 16Jul2020 Solicitud contratación contador Carlos Vargas Control Interno._x000a__x000a_-Memorando 2020IE6798 del día 17Jul2020 Solicitud de elaboración de tres (3) contratos de prestación de servicios profesionales para la Asesoría de Control Interno con: Ingeniera Industrial - Jhoana Marcela Rodríguez Silva Abogada - Asbleydi Andrea Sierra Ochoa Técnico - Manuel Andres Farias Pinzón._x000a__x000a_-Acta de inicio de Marcela Urrea CTO 579-2020._x000a__x000a_-Acta de inicio de Carlos Vargas CTO 601-2020._x000a__x000a_-Acta de inicio de Andres Farias CTO 602-2020._x000a__x000a_-Acta de inicio de Jhoana Rodriguez CTO 606-2020._x000a__x000a_*Tres (3) correos electrónicos donde se realiza la solicitud de afiliación a la ARL de los contratistas: Marcela Urrea, Jhoana Rodríguez, Carlos Vargas y Andres Farias._x000a__x000a_-Acta de inicio de Andrea Sierra CTO 618-2020. _x000a__x000a_*Un (1) correo electrónico del día 23Jul2020 donde se realiza solicitud de afiliación a la ARL de la contratista Andrea Sierra."/>
    <s v="Se realiza en el Sisco los siguientes documentos con respecto a la contratación de los 5 contratistas: Andrea Sierra, Marcela Urrea, Jhoana Rodriguez, Carlos Vargas y Andres Farias: _x000a__x000a_-Siscos 971 - 993 - 995 - 998 - 999_x000a_-Estudios previos_x000a_-Carta de ausencia de personal_x000a_-Selección de contratista_x000a_-Solicitud de ausencia_x000a_-Solicitud de elaboración de contrato_x000a__x000a_-Se realiza matriz de riesgos de cada contratista._x000a__x000a__x000a_-Se organiza documentación de cada contratista y se arma expediente digital de cada uno, se revisan y aprueban por parte de la Ing. Ivonne Torres._x000a__x000a_-Se realiza memorando 2020IE6751 del día 15Jul2020 Solicitud contratación contadora Marcela Urrea Control Interno._x000a__x000a_-Se realiza memorando 2020IE6776 del día 16Jul2020 Solicitud contratación contador Carlos Vargas Control Interno._x000a__x000a_-Se realiza memorando 2020IE6798 del día 17Jul2020 Solicitud de elaboración de tres (3) contratos de prestación de servicios profesionales para la Asesoría de Control Interno con: Ingeniera Industrial - Jhoana Marcela Rodríguez Silva Abogada - Asbleydi Andrea Sierra Ochoa Técnico - Manuel Andres Farias Pinzón._x000a__x000a_-Se realiza gestión correspondiente para legalizar los nuevos contratos, se suscriben nuevos contratos y se elaboran actas de inicio, las cuales se suben a SECOP II y a la carpeta compartida en el DRIVE de nombre “7. CONTROL INTERNO”._x000a__x000a_El día 18Jul2020 se suscribe acta de inicio de Marcela Urrea CTO 579-2020_x000a__x000a_El día 21Jul2020 se suscribe acta de inicio de Carlos Vargas CTO 601-2020_x000a__x000a_El día 22Jul2020 se suscribe acta de inicio de Andres Farias CTO 602-2020_x000a__x000a_El día 22Jul2020 se suscribe acta de inicio de Jhoana Rodriguez CTO 606-2020_x000a__x000a_*Se realiza solicitud de afiliación a la ARL de los contratistas: Marcela Urrea, Jhoana Rodriguez, Carlos Vargas y Andres Farias, mediante tres (3) correos electrónicos de los días 18Jul2020, 21Jul2020 y 22Jul2020._x000a__x000a_Se realiza acta de inicio de Andrea Sierra CTO 618-2020, suscrita el día 23Jul2020, la cual se sube a SECOP II y a la carpeta compartida en el DRIVE de nombre “7. CONTROL INTERNO”._x000a__x000a_*Se realiza solicitud de afiliación a la ARL de la contratista Andrea Sierra mediante un (1) correo electrónico del día 23Jul2020."/>
    <s v="Entrega, publicación o socialización de resultados"/>
    <n v="6.0000000000000001E-3"/>
    <n v="0"/>
  </r>
  <r>
    <x v="0"/>
    <x v="0"/>
    <x v="0"/>
    <s v="Auditoría Proceso de Mejoramiento de Vivienda_x000a_Revisión de la aplicación de las políticas contables de los procedimientos del proceso"/>
    <s v="Gestión Financiera"/>
    <s v="Apoyo"/>
    <s v="Ivonne Andrea Torres Cruz_x000a_Asesora de Control Interno"/>
    <s v="Graciela Zabala Rico"/>
    <s v="Subdirector Financiero"/>
    <d v="2020-02-03T00:00:00"/>
    <d v="2020-08-31T00:00:00"/>
    <m/>
    <m/>
    <m/>
    <m/>
    <m/>
    <m/>
    <m/>
    <m/>
    <m/>
    <m/>
    <m/>
    <m/>
    <s v="Informe"/>
    <n v="5.0000000000000001E-3"/>
    <m/>
    <s v="2020IE1167 Solic. Reunión_x000a_- 2020IE2745 Com. Apertura_x000a_- Acta de Reunión apertura_x000a_- Listado de Asistentes a la apertura_x000a_- 2020IE2968 Solic Información OAP_x000a_- Cartas de representación de los siguientes procesos: TIC, Financiera, Sub. AMD y Corporativa._x000a_-Solicitudes de información por correo electrónico._x000a_- Papeles de trabajo ajam_x000a_- Informe preliminar _x000a_-Entrega de informe preliminar cordis 2020IE5509_x000a_-Análisis de respuestas al informe preliminar, ruta:\\10.216.160.201\control interno\2020\19.03 INF. auditorías C. I\19.03 INTERNAS\Mejoramiento de Vivienda\5. Resultados de la auditoría\Análisis de después inf. prelimi por auditor_x000a_- Proyección de informe Final, ruta: \\10.216.160.201\control interno\2020\19.03 INF. auditorías C. I\19.03 INTERNAS\Mejoramiento de Vivienda\5. Resultados de la auditoría\informe final, correo electrónico 22may2020"/>
    <s v="Se cuenta con memorando 2020IE2745 del día 19/02/20, donde se comunica la apertura de la auditoría al proceso de mejoramiento de vivienda._x000a__x000a_Se cuenta con acta donde se realiza reunión de apertura el día 20/02/20 y listado de asistentes._x000a__x000a_Se cuenta con memorando 2020IE2968 del día 21/02/20 donde se realiza solicitud de información a la OAP para el desarrollo de la auditoría._x000a__x000a_Se cuenta con cartas de representación de los siguientes procesos: TIC, Financiera, Sub. AMD y Corporativa._x000a__x000a_Verificación en el aplicativo Secop I y Secop II, del universo de contratación del 1/01/19 al 31/12/19 a fin de tomar la muestra representativa y posteriormente solicitar los expedientes contractuales para su análisis._x000a__x000a_Como respuesta al Memorando N° 2020IE3066, la Dirección de Gestión Corporativa, envía la remisión de 15 expedientes los cuales eran objeto de análisis, sin embargo teniendo en cuenta la actual situación de aislamiento obligatorio, se revisará la información publicada para cada expediente contractual en el aplicativo Secop II._x000a__x000a_Una vez verificada u consolidada la información necesaria, se remitió el aporte jurídico de la auditoría a la profesional Alexandra Álvarez el 24 de abril de 2020._x000a__x000a_El día 28 de abril a través de memorando Cordis N° 2020IE5509 se remitió el informe preliminar de auditoría a las áreas responsables de los hallazgos a fin que se ejercitara el derecho de contradicción frente a los mismos, dando fecha para tal actividad el día 14 de mayo de 2020"/>
    <s v="Informe Final - Elaboración"/>
    <n v="4.7000000000000011E-3"/>
    <n v="2.9999999999999905E-4"/>
  </r>
  <r>
    <x v="0"/>
    <x v="0"/>
    <x v="0"/>
    <s v="Auditoría Proceso de Mejoramiento de Vivienda_x000a_Revisión de Riesgos e indicadores"/>
    <s v="Mejoramiento de Vivienda"/>
    <s v="Misional"/>
    <s v="Ivonne Andrea Torres Cruz_x000a_Asesora de Control Interno"/>
    <s v="Jhoana Rodríguez Silva"/>
    <s v="Director de Mejoramiento de Vivienda"/>
    <d v="2020-02-03T00:00:00"/>
    <d v="2020-08-31T00:00:00"/>
    <m/>
    <m/>
    <m/>
    <m/>
    <m/>
    <m/>
    <m/>
    <m/>
    <m/>
    <m/>
    <m/>
    <m/>
    <s v="Informe"/>
    <n v="5.0000000000000001E-3"/>
    <m/>
    <s v="2020IE1167 Solic. Reunión_x000a_- 2020IE2745 Com. Apertura_x000a_- Acta de Reunión apertura_x000a_- Listado de Asistentes a la apertura_x000a_- 2020IE2968 Solic Información OAP_x000a_- Cartas de representación de los siguientes procesos: TIC, Financiera, Sub. AMD y Corporativa._x000a_-Solicitudes de información por correo electrónico._x000a_- Papeles de trabajo ajam_x000a_- Informe preliminar _x000a_-Entrega de informe preliminar cordis 2020IE5509_x000a_-Análisis de respuestas al informe preliminar, ruta:\\10.216.160.201\control interno\2020\19.03 INF. auditorías C. I\19.03 INTERNAS\Mejoramiento de Vivienda\5. Resultados de la auditoría\Análisis de después inf. prelimi por auditor_x000a_- Proyección de informe Final, ruta: \\10.216.160.201\control interno\2020\19.03 INF. auditorías C. I\19.03 INTERNAS\Mejoramiento de Vivienda\5. Resultados de la auditoría\informe final, correo electrónico 22may2020"/>
    <s v="Se cuenta con memorando 2020IE2745 del día 19/02/20, donde se comunica la apertura de la auditoría al proceso de mejoramiento de vivienda._x000a__x000a_Se cuenta con acta donde se realiza reunión de apertura el día 20/02/20 y listado de asistentes._x000a__x000a_Se cuenta con memorando 2020IE2968 del día 21/02/20 donde se realiza solicitud de información a la OAP para el desarrollo de la auditoría._x000a__x000a_Se cuenta con cartas de representación de los siguientes procesos: TIC, Financiera, Sub. AMD y Corporativa._x000a__x000a_Verificación en el aplicativo Secop I y Secop II, del universo de contratación del 1/01/19 al 31/12/19 a fin de tomar la muestra representativa y posteriormente solicitar los expedientes contractuales para su análisis._x000a__x000a_Como respuesta al Memorando N° 2020IE3066, la Dirección de Gestión Corporativa, envía la remisión de 15 expedientes los cuales eran objeto de análisis, sin embargo teniendo en cuenta la actual situación de aislamiento obligatorio, se revisará la información publicada para cada expediente contractual en el aplicativo Secop II._x000a__x000a_Una vez verificada u consolidada la información necesaria, se remitió el aporte jurídico de la auditoría a la profesional Alexandra Álvarez el 24 de abril de 2020._x000a__x000a_El día 28 de abril a través de memorando Cordis N° 2020IE5509 se remitió el informe preliminar de auditoría a las áreas responsables de los hallazgos a fin que se ejercitara el derecho de contradicción frente a los mismos, dando fecha para tal actividad el día 14 de mayo de 2020"/>
    <s v="Informe Final - Elaboración"/>
    <n v="4.7000000000000011E-3"/>
    <n v="2.9999999999999905E-4"/>
  </r>
  <r>
    <x v="0"/>
    <x v="3"/>
    <x v="0"/>
    <s v="auditoría Especializada Destinación de Recursos y de Procesos de Contratación"/>
    <s v="Adquisición de Bienes y Servicios"/>
    <s v="Apoyo"/>
    <s v="Ivonne Andrea Torres Cruz_x000a_Asesora de Control Interno"/>
    <s v="Andrea Sierra Ochoa"/>
    <s v="Director de Gestión Corporativa y CID"/>
    <d v="2020-08-03T00:00:00"/>
    <d v="2020-12-31T00:00:00"/>
    <m/>
    <m/>
    <m/>
    <m/>
    <m/>
    <m/>
    <m/>
    <m/>
    <m/>
    <m/>
    <m/>
    <m/>
    <s v="Informe"/>
    <n v="0.03"/>
    <m/>
    <m/>
    <m/>
    <m/>
    <n v="0"/>
    <n v="0.03"/>
  </r>
  <r>
    <x v="0"/>
    <x v="3"/>
    <x v="0"/>
    <s v="Evaluar la capacidad de la entidad para continuar la operación bajo las nuevas condiciones que le impone la crisis"/>
    <s v="Gestión del Talento Humano"/>
    <s v="Estratégico"/>
    <s v="Ivonne Andrea Torres Cruz_x000a_Asesora de Control Interno"/>
    <s v="Joan Gaitán Ferrer"/>
    <s v="Subdirector Administrativo"/>
    <d v="2020-08-03T00:00:00"/>
    <d v="2020-12-31T00:00:00"/>
    <m/>
    <m/>
    <m/>
    <m/>
    <m/>
    <m/>
    <m/>
    <m/>
    <m/>
    <m/>
    <m/>
    <m/>
    <s v="Informe"/>
    <n v="0.03"/>
    <m/>
    <m/>
    <m/>
    <m/>
    <n v="0"/>
    <n v="0.03"/>
  </r>
  <r>
    <x v="0"/>
    <x v="3"/>
    <x v="0"/>
    <s v="Seguimiento a los planes de acción que comienzan a surgir como contingencia"/>
    <s v="Gestión Estratégica"/>
    <s v="Estratégico"/>
    <s v="Ivonne Andrea Torres Cruz_x000a_Asesora de Control Interno"/>
    <s v="Jhoana Rodríguez Silva"/>
    <s v="Jefe Oficina Asesora de Planeación "/>
    <d v="2020-08-03T00:00:00"/>
    <d v="2020-12-31T00:00:00"/>
    <m/>
    <m/>
    <m/>
    <m/>
    <m/>
    <m/>
    <m/>
    <m/>
    <m/>
    <m/>
    <m/>
    <m/>
    <s v="Informe"/>
    <n v="0.03"/>
    <m/>
    <m/>
    <m/>
    <m/>
    <n v="0"/>
    <n v="0.03"/>
  </r>
  <r>
    <x v="0"/>
    <x v="3"/>
    <x v="0"/>
    <s v="Seguimiento a los lineamientos contables relacionados con el COVID 19 "/>
    <s v="Gestión Financiera"/>
    <s v="Apoyo"/>
    <s v="Ivonne Andrea Torres Cruz_x000a_Asesora de Control Interno"/>
    <s v="Marcela Urrea Jaramillo"/>
    <s v="Subdirector Financiero"/>
    <d v="2020-08-03T00:00:00"/>
    <d v="2020-12-31T00:00:00"/>
    <m/>
    <m/>
    <m/>
    <m/>
    <m/>
    <m/>
    <m/>
    <m/>
    <m/>
    <m/>
    <m/>
    <m/>
    <s v="Informe"/>
    <n v="0.03"/>
    <m/>
    <m/>
    <m/>
    <m/>
    <n v="0"/>
    <n v="0.03"/>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8">
  <r>
    <s v="QUEDA IGUAL"/>
    <x v="0"/>
    <s v="Auditoría Proceso de Mejoramiento de Vivienda_x000a_Decreto 371 de 2010 - Artículo 2 - de los procesos de contratación en el distrito capital"/>
    <s v="Adquisición de bienes y servicios_x000a_Mejoramiento de Vivienda"/>
    <s v="Apoyo"/>
    <s v="Ivonne Andrea Torres Cruz_x000a_Asesora de Control Interno"/>
    <s v="Andrea Sierra Ochoa"/>
    <s v="Director de Gestión Corporativa y CID_x000a_Director de Mejoramiento de Vivienda"/>
    <d v="2020-02-03T00:00:00"/>
    <d v="2020-09-24T00:00:00"/>
    <m/>
    <m/>
    <m/>
    <m/>
    <m/>
    <m/>
    <m/>
    <m/>
    <m/>
    <m/>
    <m/>
    <m/>
    <s v="Informe"/>
    <n v="5.0000000000000001E-3"/>
    <m/>
    <s v="2020IE1167 Solic. Reunión_x000a_- 2020IE2745 Com. Apertura_x000a_- Acta de Reunión apertura_x000a_- Listado de Asistentes a la apertura_x000a_- 2020IE2968 Solic Información OAP_x000a_- Cartas de representación de los siguientes procesos: TIC, Financiera, Sub. AMD y Corporativa._x000a_-Solicitudes de información por correo electrónico._x000a_- Papeles de trabajo ajam_x000a_- Informe preliminar _x000a_-Entrega de informe preliminar cordis 2020IE5509_x000a_-Análisis de respuestas al informe preliminar, ruta:\\10.216.160.201\control interno\2020\19.03 INF. auditorías C. I\19.03 INTERNAS\Mejoramiento de Vivienda\5. Resultados de la auditoría\Análisis de después inf. prelimi por auditor_x000a_- Proyección de informe Final, ruta: \\10.216.160.201\control interno\2020\19.03 INF. auditorías C. I\19.03 INTERNAS\Mejoramiento de Vivienda\5. Resultados de la auditoría\informe final, correo electrónico 22may2020"/>
    <s v="Se cuenta con memorando 2020IE2745 del día 19/02/20, donde se comunica la apertura de la auditoría al proceso de mejoramiento de vivienda._x000a__x000a_Se cuenta con acta donde se realiza reunión de apertura el día 20/02/20 y listado de asistentes._x000a__x000a_Se cuenta con memorando 2020IE2968 del día 21/02/20 donde se realiza solicitud de información a la OAP para el desarrollo de la auditoría._x000a__x000a_Se cuenta con cartas de representación de los siguientes procesos: TIC, Financiera, Sub. AMD y Corporativa._x000a__x000a_Verificación en el aplicativo Secop I y Secop II, del universo de contratación del 1/01/19 al 31/12/19 a fin de tomar la muestra representativa y posteriormente solicitar los expedientes contractuales para su análisis._x000a__x000a_Como respuesta al Memorando N° 2020IE3066, la Dirección de Gestión Corporativa, envía la remisión de 15 expedientes los cuales eran objeto de análisis, sin embargo teniendo en cuenta la actual situación de aislamiento obligatorio, se revisará la información publicada para cada expediente contractual en el aplicativo Secop II._x000a__x000a_Una vez verificada u consolidada la información necesaria, se remitió el aporte jurídico de la auditoría a la profesional Alexandra Álvarez el 24 de abril de 2020._x000a__x000a_El día 28 de abril a través de memorando Cordis N° 2020IE5509 se remitió el informe preliminar de auditoría a las áreas responsables de los hallazgos a fin que se ejercitara el derecho de contradicción frente a los mismos, dando fecha para tal actividad el día 14 de mayo de 2020"/>
    <s v="Informe Final - Elaboración"/>
    <n v="4.7000000000000011E-3"/>
    <n v="2.9999999999999905E-4"/>
  </r>
  <r>
    <s v="SE DEBE ELIMINAR"/>
    <x v="0"/>
    <s v="Auditoría Proceso de Mejoramiento de Barrios_x000a_Decreto 371 de 2010 - Artículo 2 - de los procesos de contratación en el distrito capital"/>
    <s v="Adquisición de bienes y servicios_x000a_Mejoramiento de Barrios"/>
    <s v="Apoyo"/>
    <s v="Ivonne Andrea Torres Cruz_x000a_Asesora de Control Interno"/>
    <s v="Andrea Sierra Ochoa"/>
    <s v="Director de Gestión Corporativa y CID_x000a_Director de Mejoramiento de Barrios"/>
    <d v="2020-05-04T00:00:00"/>
    <d v="2020-07-15T00:00:00"/>
    <m/>
    <m/>
    <m/>
    <m/>
    <m/>
    <m/>
    <m/>
    <m/>
    <m/>
    <m/>
    <m/>
    <m/>
    <s v="Informe"/>
    <m/>
    <m/>
    <s v="Sin avance"/>
    <s v="El proceso de auditoría aun no ha dado inicio, en razón a la solicitud de aplazamiento de la Oficina Asesora de Planeación"/>
    <m/>
    <n v="0"/>
    <n v="0"/>
  </r>
  <r>
    <s v="SE DEBE ELIMINAR"/>
    <x v="0"/>
    <s v="Auditoría Proceso de Reasentamientos Humanos_x000a_Decreto 371 de 2010 - Artículo 2 - de los procesos de contratación en el distrito capital"/>
    <s v="Adquisición de bienes y servicios_x000a_Reasentamientos Humanos"/>
    <s v="Apoyo"/>
    <s v="Ivonne Andrea Torres Cruz_x000a_Asesora de Control Interno"/>
    <s v="Andrea Sierra Ochoa"/>
    <s v="Director de Gestión Corporativa y CID_x000a_Director de Reasentamientos Humanos"/>
    <d v="2020-08-03T00:00:00"/>
    <d v="2020-10-15T00:00:00"/>
    <m/>
    <m/>
    <m/>
    <m/>
    <m/>
    <m/>
    <m/>
    <m/>
    <m/>
    <m/>
    <m/>
    <m/>
    <s v="Informe"/>
    <m/>
    <m/>
    <m/>
    <m/>
    <m/>
    <n v="0"/>
    <n v="0"/>
  </r>
  <r>
    <s v="SE DEBE ELIMINAR"/>
    <x v="0"/>
    <s v="Auditoría Proceso de Urbanizaciones y Titulación_x000a_Decreto 371 de 2010 - Artículo 2 - de los procesos de contratación en el distrito capital"/>
    <s v="Adquisición de bienes y servicios_x000a_Urbanizaciones y Titulación"/>
    <s v="Apoyo"/>
    <s v="Ivonne Andrea Torres Cruz_x000a_Asesora de Control Interno"/>
    <s v="Andrea Sierra Ochoa"/>
    <s v="Director de Gestión Corporativa y CID_x000a_Director de Urbanizaciones y Titulación"/>
    <d v="2020-10-16T00:00:00"/>
    <d v="2020-12-14T00:00:00"/>
    <m/>
    <m/>
    <m/>
    <m/>
    <m/>
    <m/>
    <m/>
    <m/>
    <m/>
    <m/>
    <m/>
    <m/>
    <s v="Informe"/>
    <m/>
    <m/>
    <m/>
    <m/>
    <m/>
    <n v="0"/>
    <n v="0"/>
  </r>
  <r>
    <s v="QUEDA IGUAL"/>
    <x v="0"/>
    <s v="Auditoría Proceso de Mejoramiento de Vivienda_x000a_Decreto 371 de 2010 - Artículo 3 - de los procesos de atención al ciudadano, los sistemas de información y atención de las peticiones, quejas, reclamos y sugerencias de los ciudadanos, en el distrito capital"/>
    <s v="Servicio al Ciudadano _x000a_Mejoramiento de Vivienda"/>
    <s v="Misional"/>
    <s v="Ivonne Andrea Torres Cruz_x000a_Asesora de Control Interno"/>
    <s v="Marcela Urrea Jaramillo"/>
    <s v="Director de Gestión Corporativa y CID_x000a_Director de Mejoramiento de Vivienda"/>
    <d v="2020-02-03T00:00:00"/>
    <d v="2020-09-24T00:00:00"/>
    <m/>
    <m/>
    <m/>
    <m/>
    <m/>
    <m/>
    <m/>
    <m/>
    <m/>
    <m/>
    <m/>
    <m/>
    <s v="Informe"/>
    <n v="5.0000000000000001E-3"/>
    <m/>
    <s v="2020IE1167 Solic. Reunión_x000a_- 2020IE2745 Com. Apertura_x000a_- Acta de Reunión apertura_x000a_- Listado de Asistentes a la apertura_x000a_- 2020IE2968 Solic Información OAP_x000a_- Cartas de representación de los siguientes procesos: TIC, Financiera, Sub. AMD y Corporativa._x000a_-Solicitudes de información por correo electrónico._x000a_- Papeles de trabajo ajam_x000a_- Informe preliminar _x000a_-Entrega de informe preliminar cordis 2020IE5509_x000a_-Análisis de respuestas al informe preliminar, ruta:\\10.216.160.201\control interno\2020\19.03 INF. auditorías C. I\19.03 INTERNAS\Mejoramiento de Vivienda\5. Resultados de la auditoría\Análisis de después inf. prelimi por auditor_x000a_- Proyección de informe Final, ruta: \\10.216.160.201\control interno\2020\19.03 INF. auditorías C. I\19.03 INTERNAS\Mejoramiento de Vivienda\5. Resultados de la auditoría\informe final, correo electrónico 22may2020"/>
    <s v="Se cuenta con memorando 2020IE2745 del día 19/02/20, donde se comunica la apertura de la auditoría al proceso de mejoramiento de vivienda._x000a__x000a_Se cuenta con acta donde se realiza reunión de apertura el día 20/02/20 y listado de asistentes._x000a__x000a_Se cuenta con memorando 2020IE2968 del día 21/02/20 donde se realiza solicitud de información a la OAP para el desarrollo de la auditoría._x000a__x000a_Se cuenta con cartas de representación de los siguientes procesos: TIC, Financiera, Sub. AMD y Corporativa._x000a__x000a_Verificación en el aplicativo Secop I y Secop II, del universo de contratación del 1/01/19 al 31/12/19 a fin de tomar la muestra representativa y posteriormente solicitar los expedientes contractuales para su análisis._x000a__x000a_Como respuesta al Memorando N° 2020IE3066, la Dirección de Gestión Corporativa, envía la remisión de 15 expedientes los cuales eran objeto de análisis, sin embargo teniendo en cuenta la actual situación de aislamiento obligatorio, se revisará la información publicada para cada expediente contractual en el aplicativo Secop II._x000a__x000a_Una vez verificada u consolidada la información necesaria, se remitió el aporte jurídico de la auditoría a la profesional Alexandra Álvarez el 24 de abril de 2020._x000a__x000a_El día 28 de abril a través de memorando Cordis N° 2020IE5509 se remitió el informe preliminar de auditoría a las áreas responsables de los hallazgos a fin que se ejercitara el derecho de contradicción frente a los mismos, dando fecha para tal actividad el día 14 de mayo de 2020._x000a__x000a_Se reciben las respuestas, se analizan y se responden._x000a__x000a_Esta pendiente aprobación del informe final y pendiente cierre de la auditoría."/>
    <s v="Informe Final - Elaboración"/>
    <n v="4.7000000000000011E-3"/>
    <n v="2.9999999999999905E-4"/>
  </r>
  <r>
    <s v="SE DEBE ELIMINAR"/>
    <x v="0"/>
    <s v="Auditoría Proceso de Mejoramiento de Barrios_x000a_Decreto 371 de 2010 - Artículo 3 - de los procesos de atención al ciudadano, los sistemas de información y atención de las peticiones, quejas, reclamos y sugerencias de los ciudadanos, en el distrito capital"/>
    <s v="Servicio al Ciudadano_x000a_Mejoramiento de Barrios "/>
    <s v="Misional"/>
    <s v="Ivonne Andrea Torres Cruz_x000a_Asesora de Control Interno"/>
    <s v="Marcela Urrea Jaramillo"/>
    <s v="Director de Gestión Corporativa y CID_x000a_Director de Mejoramiento de Barrios"/>
    <d v="2020-05-04T00:00:00"/>
    <d v="2020-07-15T00:00:00"/>
    <m/>
    <m/>
    <m/>
    <m/>
    <m/>
    <m/>
    <m/>
    <m/>
    <m/>
    <m/>
    <m/>
    <m/>
    <s v="Informe"/>
    <m/>
    <m/>
    <s v="Correo electrónico de solicitud de los temas a evaluar (11 de mayo de 2020), correo electrónico remitiendo matriz de temas a evaluar y memorando de solicitud de información del 12 de mayo de 2020."/>
    <s v="De acuerdo con la solicitud realizada por la Asesora de Control Interno mediante correo electrónico del 11 de mayo de 2020, se definieron los temas a evaluar en la auditoría al proceso de Mejoramiento de Barrios"/>
    <s v="Planeación - Plan de auditoría"/>
    <n v="0"/>
    <n v="0"/>
  </r>
  <r>
    <s v="SE DEBE ELIMINAR"/>
    <x v="0"/>
    <s v="Auditoría Proceso de Reasentamientos Humanos_x000a_Decreto 371 de 2010 - Artículo 3 - de los procesos de atención al ciudadano, los sistemas de información y atención de las peticiones, quejas, reclamos y sugerencias de los ciudadanos, en el distrito capital"/>
    <s v="Servicio al Ciudadano _x000a_Reasentamientos Humanos "/>
    <s v="Misional"/>
    <s v="Ivonne Andrea Torres Cruz_x000a_Asesora de Control Interno"/>
    <s v="Marcela Urrea Jaramillo"/>
    <s v="Director de Gestión Corporativa y CID_x000a_Director de Reasentamientos Humanos"/>
    <d v="2020-08-03T00:00:00"/>
    <d v="2020-10-15T00:00:00"/>
    <m/>
    <m/>
    <m/>
    <m/>
    <m/>
    <m/>
    <m/>
    <m/>
    <m/>
    <m/>
    <m/>
    <m/>
    <s v="Informe"/>
    <m/>
    <m/>
    <m/>
    <m/>
    <m/>
    <n v="0"/>
    <n v="0"/>
  </r>
  <r>
    <s v="SE DEBE ELIMINAR"/>
    <x v="0"/>
    <s v="Auditoría Proceso de Urbanizaciones y Titulación_x000a_Decreto 371 de 2010 - Artículo 3 - de los procesos de atención al ciudadano, los sistemas de información y atención de las peticiones, quejas, reclamos y sugerencias de los ciudadanos, en el distrito capital"/>
    <s v="Servicio al Ciudadano _x000a_Urbanizaciones y Titulación."/>
    <s v="Misional"/>
    <s v="Ivonne Andrea Torres Cruz_x000a_Asesora de Control Interno"/>
    <s v="Marcela Urrea Jaramillo"/>
    <s v="Director de Gestión Corporativa y CID_x000a_Director de Urbanizaciones y Titulación"/>
    <d v="2020-10-16T00:00:00"/>
    <d v="2020-12-14T00:00:00"/>
    <m/>
    <m/>
    <m/>
    <m/>
    <m/>
    <m/>
    <m/>
    <m/>
    <m/>
    <m/>
    <m/>
    <m/>
    <s v="Informe"/>
    <m/>
    <m/>
    <m/>
    <m/>
    <m/>
    <n v="0"/>
    <n v="0"/>
  </r>
  <r>
    <s v="CUMPLIDA"/>
    <x v="1"/>
    <s v="Austeridad en el gasto. Decretos Reglamentarios 1737 de 1998 y 984 de 2012; Directiva Presidencial 03 de 2012 y Artículo 2.8.4.8.2 del Decreto Único Reglamentario 1068 de 2015"/>
    <s v="Gestión Administrativa"/>
    <s v="Apoyo"/>
    <s v="Ivonne Andrea Torres Cruz_x000a_Asesora de Control Interno"/>
    <s v="Graciela Zabala Rico"/>
    <s v="Subdirector Administrativo"/>
    <d v="2020-01-02T00:00:00"/>
    <d v="2020-01-30T00:00:00"/>
    <m/>
    <m/>
    <m/>
    <m/>
    <m/>
    <m/>
    <m/>
    <m/>
    <m/>
    <m/>
    <m/>
    <m/>
    <s v="Informe"/>
    <n v="5.0000000000000001E-3"/>
    <d v="2020-01-31T00:00:00"/>
    <s v="La información se encuentra en la ruta: \\10.216.160.201\control interno\2020\19.04 INF. DE GESTIÓN\AUSTERIDAD\IV TRIM 2019_x000a__x000a_Informe de Austeridad del Gasto (Cuarto Trimestre)_x000a__x000a_Memorando 2020IE833_x000a__x000a_Correo de solicitud de publicación en página web"/>
    <s v="Se realizó el informe de Austeridad en el gasto, correspondiente al cuarto trimestre 2019, entregado a la Dirección General, mediante memorando 2020IE833 del día  31/01/20, así mismo se cuenta con correo de solicitud de publicación del informe en pagina web."/>
    <s v="Informe - Publicación (web,intranet y/o carpeta de calidad)"/>
    <n v="4.9999999999999992E-3"/>
    <n v="0"/>
  </r>
  <r>
    <s v="CUMPLIDA"/>
    <x v="1"/>
    <s v="Austeridad en el gasto. Decretos Reglamentarios 1737 de 1998 y 984 de 2012; Directiva Presidencial 03 de 2012 y Artículo 2.8.4.8.2 del Decreto Único Reglamentario 1068 de 2015"/>
    <s v="Gestión Administrativa"/>
    <s v="Apoyo"/>
    <s v="Ivonne Andrea Torres Cruz_x000a_Asesora de Control Interno"/>
    <s v="Graciela Zabala Rico"/>
    <s v="Subdirector Administrativo"/>
    <d v="2020-04-01T00:00:00"/>
    <d v="2020-04-28T00:00:00"/>
    <m/>
    <m/>
    <m/>
    <m/>
    <m/>
    <m/>
    <m/>
    <m/>
    <m/>
    <m/>
    <m/>
    <m/>
    <s v="Informe"/>
    <n v="5.0000000000000001E-3"/>
    <d v="2020-04-30T00:00:00"/>
    <s v="La información se encuentra en la ruta: \\10.216.160.201\control interno\2020\19.04 INF. DE GESTIÓN\AUSTERIDAD\I TRIM"/>
    <s v="Se solicitó información a través de memorando 2020IE5250 de fecha 02/04/2020. El informe se entregó el 30Abr2020 con memorando 2020IE5534 dirigido al Director General y Corporativa, Administrativa, Planeación, Comunicaciones y Oficina TIC"/>
    <s v="Informe - Publicación (web,intranet y/o carpeta de calidad)"/>
    <n v="4.9999999999999992E-3"/>
    <n v="0"/>
  </r>
  <r>
    <s v="QUEDA IGUAL"/>
    <x v="1"/>
    <s v="Austeridad en el gasto. Decretos Reglamentarios 1737 de 1998 y 984 de 2012; Directiva Presidencial 03 de 2012 y Artículo 2.8.4.8.2 del Decreto Único Reglamentario 1068 de 2015"/>
    <s v="Gestión Administrativa"/>
    <s v="Apoyo"/>
    <s v="Ivonne Andrea Torres Cruz_x000a_Asesora de Control Interno"/>
    <s v="Graciela Zabala Rico"/>
    <s v="Subdirector Administrativo"/>
    <d v="2020-07-01T00:00:00"/>
    <d v="2020-07-29T00:00:00"/>
    <m/>
    <m/>
    <m/>
    <m/>
    <m/>
    <m/>
    <m/>
    <m/>
    <m/>
    <m/>
    <m/>
    <m/>
    <s v="Informe"/>
    <n v="5.0000000000000001E-3"/>
    <d v="2020-07-31T00:00:00"/>
    <s v="Lainformación se encuentra en la ruta: \\10.216.160.201\control interno\2020\19.04 INF.  DE GESTIÓN\AUSTERIDAD\II TRIM"/>
    <s v="El 31 de julio se presenta informe de austeridad del gasto del segunto trimestre de la vigencia 2020, se remite a la Dirección Genral y se publica en página web por parte de la Asesora de Control Interno."/>
    <s v="Informe - Publicación (web,intranet y/o carpeta de calidad)"/>
    <n v="4.9999999999999992E-3"/>
    <n v="0"/>
  </r>
  <r>
    <s v="QUEDA IGUAL"/>
    <x v="1"/>
    <s v="Austeridad en el gasto. Decretos Reglamentarios 1737 de 1998 y 984 de 2012; Directiva Presidencial 03 de 2012 y Artículo 2.8.4.8.2 del Decreto Único Reglamentario 1068 de 2015"/>
    <s v="Gestión Administrativa"/>
    <s v="Apoyo"/>
    <s v="Ivonne Andrea Torres Cruz_x000a_Asesora de Control Interno"/>
    <s v="Graciela Zabala Rico"/>
    <s v="Subdirector Administrativo"/>
    <d v="2020-10-01T00:00:00"/>
    <d v="2020-10-28T00:00:00"/>
    <m/>
    <m/>
    <m/>
    <m/>
    <m/>
    <m/>
    <m/>
    <m/>
    <m/>
    <m/>
    <m/>
    <m/>
    <s v="Informe"/>
    <n v="5.0000000000000001E-3"/>
    <m/>
    <m/>
    <m/>
    <m/>
    <n v="0"/>
    <n v="5.0000000000000001E-3"/>
  </r>
  <r>
    <s v="QUEDA IGUAL"/>
    <x v="2"/>
    <s v="Dar respuesta a derechos de petición y solicitudes de información de partes interesadas"/>
    <s v="Evaluación de la Gestión"/>
    <s v="Seguimiento y Evaluación"/>
    <s v="Ivonne Andrea Torres Cruz_x000a_Asesora de Control Interno"/>
    <s v="Joan Gaitán Ferrer"/>
    <s v="Asesor de Control Interno"/>
    <d v="2020-01-02T00:00:00"/>
    <d v="2020-12-31T00:00:00"/>
    <m/>
    <m/>
    <m/>
    <m/>
    <m/>
    <m/>
    <m/>
    <m/>
    <m/>
    <m/>
    <m/>
    <m/>
    <s v="Memorandos y/o Oficios"/>
    <n v="1.5E-3"/>
    <m/>
    <m/>
    <s v="Al 31Jul2020 no se han presentado solicitudes"/>
    <m/>
    <n v="0"/>
    <n v="1.5E-3"/>
  </r>
  <r>
    <s v="CUMPLIDA"/>
    <x v="2"/>
    <s v="Diseñar, preparar, aplicar, tabular y realizar informe con oportunidades de mejora de la implementación y aplicación del estatuto interno del auditor y del código de ética del auditor"/>
    <s v="Evaluación de la Gestión"/>
    <s v="Seguimiento y Evaluación"/>
    <s v="Ivonne Andrea Torres Cruz_x000a_Asesora de Control Interno"/>
    <s v="Alexandra Álvarez Mantilla"/>
    <s v="Asesor de Control Interno"/>
    <d v="2020-01-02T00:00:00"/>
    <d v="2020-02-07T00:00:00"/>
    <m/>
    <m/>
    <m/>
    <m/>
    <m/>
    <m/>
    <m/>
    <m/>
    <m/>
    <m/>
    <m/>
    <m/>
    <s v="Informe"/>
    <n v="3.2499999999999999E-3"/>
    <d v="2020-04-30T00:00:00"/>
    <s v="Ruta de la información: \\10.216.160.201\control interno\2020\02.01 ACTAS COMITE C. I\Plan de trabajo CICCI_x000a__x000a_Correo electrónico del 11/03/2020 de Comunicaciones socializando a todos los funcionarios y contratistas el estatuto y Código de ética._x000a__x000a_Correo electrónico del 12/03/2020 adjuntando informe de cumplimiento del Estatuto de auditoría interna  y Código de ética del auditor._x000a__x000a_Presentación de sensibilización a equipo auditor._x000a__x000a_Registro de reunión y capacitación en el tema a toda la entidad._x000a__x000a_Memorando No :2020IE5544 y correo electrónico del 30 abril de 2020"/>
    <s v="Se realiza informe, el cual es enviado para revisión por parte de la Ing._x000a__x000a_Se realizaron ajustes al informe de acuerdo a observaciones de la Asesora de CI, se socializó a través de correo electrónico de Comunicaciones a todos los funcionarios y contratistas de la CVP el Estatuto de auditoría interna y código de ética del auditor, se sensibilizó a equipo auditor de los resultados del informe. Pendiente por suscripción de firmas, publicación en carpeta de calidad y remisión a integrantes del comité._x000a__x000a_Se remite informe de resultados de encuesta de percepción del grado de cumplimiento del Estatuto_x000a_de Auditoría Interna y Código de ética del auditor de la Caja de la Vivienda Popular-CVP a los integrantes e invitados del mismo."/>
    <s v="Actividad ejecutada (revisada y entregada a solicitante)"/>
    <n v="3.2499999999999999E-3"/>
    <n v="0"/>
  </r>
  <r>
    <s v="SE DEBE ELIMINAR"/>
    <x v="2"/>
    <s v="Diseñar, preparar, aplicar, tabular y realizar informe con oportunidades de mejora de la implementación y aplicación del estatuto interno del auditor y del código de ética del auditor"/>
    <s v="Evaluación de la Gestión"/>
    <s v="Seguimiento y Evaluación"/>
    <s v="Ivonne Andrea Torres Cruz_x000a_Asesora de Control Interno"/>
    <s v="Alexandra Álvarez Mantilla"/>
    <s v="Asesor de Control Interno"/>
    <d v="2020-07-01T00:00:00"/>
    <d v="2020-07-31T00:00:00"/>
    <m/>
    <m/>
    <m/>
    <m/>
    <m/>
    <m/>
    <m/>
    <m/>
    <m/>
    <m/>
    <m/>
    <m/>
    <s v="Informe"/>
    <m/>
    <m/>
    <m/>
    <m/>
    <m/>
    <n v="0"/>
    <n v="0"/>
  </r>
  <r>
    <s v="QUEDA IGUAL"/>
    <x v="2"/>
    <s v="Diseñar, preparar, aplicar, tabular y realizar informe con oportunidades de mejora de la implementación y aplicación del estatuto interno del auditor y del código de ética del auditor"/>
    <s v="Evaluación de la Gestión"/>
    <s v="Seguimiento y Evaluación"/>
    <s v="Ivonne Andrea Torres Cruz_x000a_Asesora de Control Interno"/>
    <s v="Joan Gaitán Ferrer"/>
    <s v="Asesor de Control Interno"/>
    <d v="2020-11-23T00:00:00"/>
    <d v="2020-12-18T00:00:00"/>
    <m/>
    <m/>
    <m/>
    <m/>
    <m/>
    <m/>
    <m/>
    <m/>
    <m/>
    <m/>
    <m/>
    <m/>
    <s v="Informe"/>
    <n v="3.2499999999999999E-3"/>
    <m/>
    <m/>
    <m/>
    <m/>
    <n v="0"/>
    <n v="3.2499999999999999E-3"/>
  </r>
  <r>
    <s v="QUEDA IGUAL"/>
    <x v="2"/>
    <s v="Dar respuesta a derechos de petición y solicitudes de información de partes interesadas"/>
    <s v="Evaluación de la Gestión"/>
    <s v="Seguimiento y Evaluación"/>
    <s v="Ivonne Andrea Torres Cruz_x000a_Asesora de Control Interno"/>
    <s v="Andrea Sierra Ochoa"/>
    <s v="Asesor de Control Interno"/>
    <d v="2020-01-02T00:00:00"/>
    <d v="2020-12-31T00:00:00"/>
    <m/>
    <m/>
    <m/>
    <m/>
    <m/>
    <m/>
    <m/>
    <m/>
    <m/>
    <m/>
    <m/>
    <m/>
    <s v="Memorandos y/o Oficios"/>
    <n v="1.5E-3"/>
    <m/>
    <s v="SDQS 367312020 fecha de respuesta 13Mar2020_x000a__x000a_SDQS 457182020 fecha de respuesta 19Mar._x000a__x000a_-Memo 2020EE3328 y Memo 2020EE3330 de traslado al IDIGER y a la EEAB por competencia de la respuesta a la petición SDQS 512362020, igualmente solicitó información a TIC, Planeación, Corporativa y Administrativa._x000a__x000a_Se proyectaron las siguientes respuestas en el mes de abril:_x000a_2020EE3172 de _x000a_*Oficio 2020EE3782 del 01 de abril de 2020_x000a_*Oficio 2020EE3808 de fecha 03 de abril de 2020_x000a_*Oficio 2020EE3807 de fecha 03 de abril de 2020_x000a__x000a_Se proyectaron las siguientes respuestas en el mes de mayo:_x000a_Atención al oficio Oficio N° 3040001-S-2020-102913 de 20 de mayo de 2020 a través del cordis N° 2020EE4503 de fecha 27 de mayo de 2020. dicho documento reposa en la siguiente ruta:  \\10.216.160.201\control interno\2020\00. APOYO\10. DP\21. 3040001-2020-0769 Traslado Acueducto"/>
    <s v="Durante el mes de marzo se han atendido las siguientes peticiones: _x000a__x000a_-SDQS 367312020 fecha de respuesta 13Mar2020_x000a__x000a_- SDQS 457182020 fecha de respuesta 19Mar._x000a__x000a_-Actualmente se esta elaborando la respuesta a la petición SDQS 512362020, ya que se solicitó información a TIC, Planeación, Corporativa y Administrativa._x000a_De igual manera se le traslado al IDIGER y a la EEAB por competencia (2020EE3328 y 2020EE3330)_x000a__x000a_Durante el mes de abril se han atendido las siguientes peticiones: _x000a_Como respuesta al derecho de petición radicado en el Sistema Distrital de Quejas y Soluciones SDQS con el N° 512362020 de fecha 17 de marzo de 2020, se proyectaron las siguientes respuestas:_x000a_2020EE3172 de _x000a_*Oficio 2020EE3782 del 01 de abril de 2020_x000a_*Oficio 2020EE3808 de fecha 03 de abril de 2020_x000a_*Oficio 2020EE3807 de fecha 03 de abril de 2020_x000a__x000a_Durante el mes de Mayo se han atendido las siguientes peticiones:_x000a__x000a_cordis N° 2020EE4503 de fecha 27 de mayo de 2020. _x000a__x000a_Durante el mes de junio no se atendieron peticiones externas_x000a__x000a_Durante el mes de julio no se atendieron peticiones externas"/>
    <s v="Elaboración de solicitud"/>
    <n v="1.4250000000000001E-3"/>
    <n v="7.499999999999998E-5"/>
  </r>
  <r>
    <s v="CUMPLIDA"/>
    <x v="2"/>
    <s v="Realizar los trámites pertinentes para lograr la liquidación del contrato N° 471-2019 suscrito con Applus Colombia Ltda."/>
    <s v="Evaluación de la Gestión"/>
    <s v="Seguimiento y Evaluación"/>
    <s v="Ivonne Andrea Torres Cruz_x000a_Asesora de Control Interno"/>
    <s v="Andrea Sierra Ochoa"/>
    <s v="Asesor de Control Interno"/>
    <d v="2020-02-02T00:00:00"/>
    <d v="2020-04-24T00:00:00"/>
    <m/>
    <m/>
    <m/>
    <m/>
    <m/>
    <m/>
    <m/>
    <m/>
    <m/>
    <m/>
    <m/>
    <m/>
    <s v="Acta de liquidación tramitada y expediente cerrado"/>
    <n v="7.0000000000000001E-3"/>
    <d v="2020-06-10T00:00:00"/>
    <s v="La información se encuentra en la ruta: \\10.216.160.201\control interno\2020\00. APOYO\03. Contratación\Cto 471 de 2019 Applus auditoría calidad\Postcontractual_x000a__x000a_2020IE1051 SOLIC. EXPEDIENTE_x000a__x000a_Memo 2020IE5466 del 24abr2020 se remitió a la Dirección de Gestión Corporativa el acta de liquidación del Contrato 471 de 2020, para su revisión."/>
    <s v="Se remitió memorando 2020IE1051 del día 11/02/20 donde se solicita el expediente a la Dirección de Gestión Corporativa._x000a__x000a_Una vez entregado el expediente a esta asesoría, se verificó y analizó en búsqueda de los soportes que dieran cuenta de cada una de las obligaciones contractuales._x000a__x000a_Evidenciados los soportes, se ordenaron en un archivo, de conformidad al numero de obligaciones._x000a__x000a_Se envía correo electrónico dirigido al representante de Applus, donde se le indica la manera de cargar los soportes en el Secop y se le solicita además el cargue adicional del clausulado de la póliza de cumplimiento._x000a__x000a_Una vez confirmado el cargue de la información por parte de la empresa APPLUS, se inicia el proceso de verificación de la información y elaboración del acta._x000a__x000a_Con el fin de iniciar el proceso de contratación de la AIC 2020 y de acuerdo al trámite administrativo precontractual, se realizan las siguientes actividades:_x000a__x000a_Se revisaron los documentos previstos de la AUC del año 2019 y se pasó la información al formato_x000a__x000a_El día 24 de abril a través de memorando cordis N° 2020IE5466, se remitió a la Dirección de Gestión Corporativa el acta de liquidación del Contrato 471 de 2020, para su revisión._x000a__x000a_El día 21 de mayo de 2020, la Dirección Corporativa remitió mediante correo electrónico el acta de liquidación aprobada para continuar con su respectivo tramite._x000a__x000a_Es así como a través de correo electrónico se le remitió a la empresa APPLUS para que verificara la misma y la devolviera suscrita, para dar finalización al trámite de liquidación, a la fecha (4-06-2020) no se ha recibido respuesta por parte de la empresa, por cuanto me encuentro atenta a su respuesta que de no darse se realizará de manera unilateral._x000a__x000a_Durante el periodo objeto del presente informe se proyectaron los siguientes informes de seguimiento:_x000a__x000a_•_x0009_Informe de Seguimiento Siproj, periodo 1° julio a 31 diciembre de 2019_x000a__x000a_•_x0009_Informe de Seguimiento Comité de Conciliación y Defensa Judicial. Periodo 1° julio de 2019 a 30 de abril de 2020_x000a__x000a__x000a_Respecto del desarrollo de la auditoría al Procedimiento Acción de Tutela 208-DJ-Pr-04) y notificaciones realizadas por la Dirección Jurídica de la Caja de la Vivienda Popular, se han adelantado las siguientes actividades:_x000a__x000a__x000a__x000a_Reunión de apertura auditoría al Procedimiento Acción de Tutela 208-DJ-Pr-04) y notificaciones realizadas por la Dirección Jurídica.  1° de junio de 2020_x000a__x000a__x000a__x000a__x000a_Solicitud a la Dirección Jurídica a través de correo electrónico, requiriendo los insumos necesarios para adelantar la gestión propia de la auditoría al procedimiento de Tutelas y Notificaciones._x000a__x000a_Reunión virtual con la Asesora de Control Interno, Director Jurídico y la Doctora Yamile Castiblanco, a fin de dispersar dudas respecto de la posición de la Dirección Jurídica frente a la labor de notificaciones de actos administrativos que actualmente adelanta en la entidad._x000a__x000a_Solicitud a la Dirección Jurídica a través de correo electrónico, requiriendo las imágenes de los documentos que soportan la notificación de cada uno de los 20 actos administrativos, tomados como muestra para realizar la respectiva evaluación y verificación de la información. _x000a__x000a_Proyección del memorando de radicado Cordis N° 2020IE6395 – anunciando al área líder del procedimiento auditado la Ampliación Auditoría de Gestión Tutelas y notificaciones - Dirección Jurídica vigencia 2019._x000a__x000a_Asistir como apoyo de la Asesora de control Interno al Comité de Conciliación realizado el día 23 de junio de 2020 a través de sesión virtual, donde se presentó el informe de gestión durante el periodo comprendido entre enero – junio de 2020, dando cumplimiento a lo previsto en el numeral 3 del artículo 2.2.4.3.1.2.6. del Decreto 1069 de 2015 y el numeral 5 del artículo 26 del Reglamento Interno del Comité._x000a__x000a_Asistir como apoyo de la Asesora de control Interno al Comité de Conciliación realizado el día 30 de junio de 2020 a través de Google meet virtual, donde se presentó por parte de la Dirección Jurídica los avances del tema de Parque Metropolitano._x000a__x000a_Actualización del normograma del proceso de evaluación de la gestión correspondiente al mes de mayo de 2020._x000a__x000a_El día 10 de junio de 2020, remití al Contratista Applus, copia del acta de liquidación del Contrato 471 de 2019, aprobado por la Dirección Corporativa y CID., a fin de que fuera objeto de revisión por parte de contratista y en caso se encontrase en concordancia con el contenido del documento, se firme y vía correo electrónico se remita para dar devuelva vía por terminada la gestión de liquidación._x000a__x000a_El mismo día una represéntate de la firma Applus, respondió el mensaje remitiendo la correspondiente acta  suscrita; misma que se envió vía correo electrónico al grupo de contratos para dar por terminada la gestión de liquidación del contrato N° 471 de 2019."/>
    <s v="Actividad ejecutada (revisada y entregada a solicitante)"/>
    <n v="7.0000000000000001E-3"/>
    <n v="0"/>
  </r>
  <r>
    <s v="QUEDA IGUAL"/>
    <x v="2"/>
    <s v="Revisión expedientes contractuales cuya supervisión se encuentra a cargo de control interno"/>
    <s v="Evaluación de la Gestión"/>
    <s v="Seguimiento y Evaluación"/>
    <s v="Ivonne Andrea Torres Cruz_x000a_Asesora de Control Interno"/>
    <s v="Andrea Sierra Ochoa"/>
    <s v="Asesor de Control Interno"/>
    <d v="2020-08-03T00:00:00"/>
    <d v="2020-08-27T00:00:00"/>
    <m/>
    <m/>
    <m/>
    <m/>
    <m/>
    <m/>
    <m/>
    <m/>
    <m/>
    <m/>
    <m/>
    <m/>
    <s v="correo electrónico"/>
    <n v="7.0000000000000001E-3"/>
    <m/>
    <m/>
    <m/>
    <s v="Asignación de actividad"/>
    <n v="3.5000000000000005E-4"/>
    <n v="6.6499999999999997E-3"/>
  </r>
  <r>
    <s v="QUEDA IGUAL"/>
    <x v="2"/>
    <s v="Dar respuesta a derechos de petición y solicitudes de información de partes interesadas"/>
    <s v="Evaluación de la Gestión"/>
    <s v="Seguimiento y Evaluación"/>
    <s v="Ivonne Andrea Torres Cruz_x000a_Asesora de Control Interno"/>
    <s v="Ivonne Andrea Torres Cruz"/>
    <s v="Asesor de Control Interno"/>
    <d v="2020-01-02T00:00:00"/>
    <d v="2020-12-31T00:00:00"/>
    <m/>
    <m/>
    <m/>
    <m/>
    <m/>
    <m/>
    <m/>
    <m/>
    <m/>
    <m/>
    <m/>
    <m/>
    <s v="Memorandos y/o Oficios"/>
    <n v="1.5E-3"/>
    <m/>
    <m/>
    <s v="Al 30Jul2020 no se han presentado solicitudes"/>
    <m/>
    <n v="0"/>
    <n v="1.5E-3"/>
  </r>
  <r>
    <s v="SE DEBE ELIMINAR"/>
    <x v="2"/>
    <s v="Revisión de los procedimientos del proceso Evaluación de la Gestión"/>
    <s v="Evaluación de la Gestión"/>
    <s v="Seguimiento y Evaluación"/>
    <s v="Ivonne Andrea Torres Cruz_x000a_Asesora de Control Interno"/>
    <s v="Ivonne Andrea Torres Cruz"/>
    <s v="Asesor de Control Interno"/>
    <d v="2020-06-01T00:00:00"/>
    <d v="2020-08-31T00:00:00"/>
    <m/>
    <m/>
    <m/>
    <m/>
    <m/>
    <m/>
    <m/>
    <m/>
    <m/>
    <m/>
    <m/>
    <m/>
    <s v="Procedimientos normalizados en el SGC"/>
    <m/>
    <m/>
    <m/>
    <m/>
    <m/>
    <n v="0"/>
    <n v="0"/>
  </r>
  <r>
    <s v="QUEDA IGUAL"/>
    <x v="2"/>
    <s v="Dar respuesta a derechos de petición y solicitudes de información de partes interesadas"/>
    <s v="Evaluación de la Gestión"/>
    <s v="Seguimiento y Evaluación"/>
    <s v="Ivonne Andrea Torres Cruz_x000a_Asesora de Control Interno"/>
    <s v="Graciela Zabala Rico"/>
    <s v="Asesor de Control Interno"/>
    <d v="2020-01-02T00:00:00"/>
    <d v="2020-12-31T00:00:00"/>
    <m/>
    <m/>
    <m/>
    <m/>
    <m/>
    <m/>
    <m/>
    <m/>
    <m/>
    <m/>
    <m/>
    <m/>
    <s v="Memorandos y/o Oficios"/>
    <n v="1.5E-3"/>
    <m/>
    <s v="Se presentaron dos requerimientos el 25/06/2020, que ha 30 de junio no se respondió, se espera responder en el mes de julio, dado que se tiene  actividades previstas y se cuentan con 10 días para dar respuesta._x000a__x000a_Julio: No se han recepcionando peticiones, por parte de la Contraloría, Subdirección Administrativa y Oficina TIC´S."/>
    <s v="A 30 de junio no se dan respuestas, dado a otras actividades y se cuenta con 10 días para su respuesta, se espera dar respuesta en el mes de julio._x000a__x000a_Julio: No se han recepcionando peticiones, por parte de la Contraloría, Subdirección Administrativa y Oficina TIC´S."/>
    <s v="Recolección y Análisis de Información"/>
    <n v="8.250000000000001E-4"/>
    <n v="6.7499999999999993E-4"/>
  </r>
  <r>
    <s v="QUEDA IGUAL"/>
    <x v="2"/>
    <s v="Dar respuesta a las solicitudes de información con fines disciplinarios que soliciten las partes interesadas"/>
    <s v="Evaluación de la Gestión"/>
    <s v="Seguimiento y Evaluación"/>
    <s v="Ivonne Andrea Torres Cruz_x000a_Asesora de Control Interno"/>
    <s v="Graciela Zabala Rico"/>
    <s v="Asesor de Control Interno"/>
    <d v="2020-01-15T00:00:00"/>
    <d v="2020-12-31T00:00:00"/>
    <m/>
    <m/>
    <m/>
    <m/>
    <m/>
    <m/>
    <m/>
    <m/>
    <m/>
    <m/>
    <m/>
    <m/>
    <s v="Memorandos y/o Oficios"/>
    <n v="7.0000000000000001E-3"/>
    <m/>
    <s v="La información se encuentra en la ruta: \\10.216.160.201\control interno\2020\00. APOYO\10. DP_x000a__x000a_Se presentaron dos requerimientos el 25/06/2020, que ha 30 de junio no se respondió, se espera responder en el mes de julio, dado que se tiene  actividades previstas y se cuentan con 10 días para dar respuesta._x000a__x000a_Julio: No se han recepcionado peticiones, por parte de la Dirección de Gestión Corporativa y CID."/>
    <s v="Se proyectaron, respuestas de dos solicitudes de la Dirección de Gestión Corporativa y Control Interno Disciplinario bajo los radicados 2020IE442 y 2020IE723._x000a__x000a_A 30 de junio no se dan respuestas, dado a otras actividades y se cuenta con 10 días para su respuesta, se espera dar respuesta en el mes de julio._x000a__x000a_Julio: No se han recepcionado peticiones, por parte de la Dirección de Gestión Corporativa y CID."/>
    <s v="Recolección y Análisis de Información"/>
    <n v="3.8500000000000006E-3"/>
    <n v="3.1499999999999996E-3"/>
  </r>
  <r>
    <s v="QUEDA IGUAL"/>
    <x v="2"/>
    <s v="Dar respuesta a derechos de petición y solicitudes de información de partes interesadas"/>
    <s v="Evaluación de la Gestión"/>
    <s v="Seguimiento y Evaluación"/>
    <s v="Ivonne Andrea Torres Cruz_x000a_Asesora de Control Interno"/>
    <s v="Marcela Urrea Jaramillo"/>
    <s v="Asesor de Control Interno"/>
    <d v="2020-01-02T00:00:00"/>
    <d v="2020-12-31T00:00:00"/>
    <m/>
    <m/>
    <m/>
    <m/>
    <m/>
    <m/>
    <m/>
    <m/>
    <m/>
    <m/>
    <m/>
    <m/>
    <s v="Memorandos y/o Oficios"/>
    <n v="1.5E-3"/>
    <m/>
    <s v="1- Correo electrónico del 21-04-2020._x000a__x000a_2-Invitación Sorteo Manzana 54, Acta de reunión No 1 – Primer sorteo Manzana 54 del 06 de mayo de 2020, formato de asistencia del 06 de mayo de 2020._x000a__x000a_3- Correo electrónico de remisión de ajustes PM Comité de Bienes Inmuebles 04 de mayo de 2020, correo electrónico de conformidad de ajustes del 05 de mayo de 2020, correo electrónico de remisión de memorando 2020IE5596 del 06 de mayo de 2020 con matriz 208-CI-Ft-16_Causal_Bienes_Inm_Final y 208-CI-Ft-15_Plan_Bienes_Inm, correo electrónico remitido al responsable de consolidación del plan de mejoramiento interno del 06 de mayo de 2020._x000a__x000a_4- Correo de remisión del plan de mejoramiento de informe de seguimiento al MNC del primer trimestre de 2020 del 07 de mayo de 2020, correo de solicitud de ajustes a la información remitida (08 de mayo de 2020), correo de conformidad del plan de mejoramiento del 11 de mayo de 2020 - memorando 2020IE5636 del 08 de mayo de 2020, 208-CI-Ft-16 formato análisis causal V2 y 208-CI-Ft-15_Formulación de plan de mejoramiento._x000a__x000a_5- Invitación agenda Google del 18 de mayo de 2020._x000a__x000a_6- Calendario de Google del 18 de mayo de 2020_x000a__x000a_7- Invitación Sorteo Manzana 55 del 21 de mayo de 2020,_x000a__x000a_8- Memorando 2020IE5866 del 22 de mayo de 2020 - Solicitud Información – Primer sorteo Proyecto Manzana 54 realizado el 06 de mayo de 2020 y correo remisorio del 26 de mayo de 2020._x000a__x000a_9- Agenda Sorteo Mz 54 y 55 de 12 viviendas realizado el 02 de junio de 2020._x000a__x000a_10- Matriz en Excel de revisión de los expedientes del sorteo del 02 de junio de 2020._x000a__x000a_11- Agenda de Google del 04 de junio de 2020._x000a__x000a_12- Correo del 05 de junio de respuesta a solicitud realizada por la Contraloría de Bogotá, numeral 22. _x000a__x000a_13- Correo electrónico remitido a la Dirección de Gestión Corporativa y CID adjuntando los cuatro últimos informes de la Directiva 003 de 2013_x000a__x000a_14. Correos del 08, 09 y 10 de julio de 2020._x000a__x000a_15. Agenda Google del 10 de julio de 20207. Correo electrónico del 13 de julio de 2020._x000a__x000a_16. Agenda Google del 14 de julio de 2020 y Propuesta de reprogramación del Plan Anual de Auditorías, remitida a través de correo electrónico a la Asesora de Control Interno el 23 de julio de 2020._x000a__x000a_17- Calendario de Google del 15 de julio de 2020._x000a_ _x000a_18- Calendario de Google del 16 de julio de 2020._x000a__x000a_19- Calendario de Google del 22 de julio de 2020._x000a__x000a_20- Calendario de Google del 23 de julio de 2020._x000a__x000a_ 21-  Correo electrónico con base de datos y soportes de los hogares viables para el sorteo No 5 del 17 de julio de 2020 (15 de julio de 2020)._x000a_- Correo electrónico con solicitud de aclaraciones de información remitido a REAS el 17 de julio de 2020._x000a_- Correo electrónico de REAS con las aclaraciones solicitadas (17 de julio de 2020). "/>
    <s v="1- Se remitió correo electrónico a la Dirección de Gestión Corporativa y CID, indicando el compromiso de entrega del Plan de Mejoramiento del Informe del Comité Técnico de Inventarios de Bienes Inmuebles remitido con memorando 2020IE5226._x000a_Resultado de la asesoría realizada en la mesa de trabajo, se realizaron las recomendaciones respectivas al plan de mejoramiento y se solicitó el envío del pm ajustado a Control Interno el 24-04-2020._x000a__x000a_2- Participación en el primer sorteo del 06 de mayo de 2020, de 58 unidades habitacionales ubicadas en el proyecto Arborizadora Baja - Manzana 54 – Localidad de Ciudad Bolívar. El sorteo fue realizado de manera virtual en las instalaciones de la CVP (sala de Juntas de la Dirección General)._x000a__x000a_3- Se realizó verificación de los ajustes solicitados al plan de mejoramiento resultante del informe de Seguimiento al Comité Técnico de Inventarios de Bienes Inmuebles, se dio conformidad a dichos ajustes, se recibió el memorado, el análisis de causas y el formato del plan de mejoramiento en Excel y PDF y estos documentos se remitieron al encargado de consolidar el Plan de Mejoramiento interno de la CVP._x000a__x000a_4-Se recibió el plan de mejoramiento resultante del informe de seguimiento al MNC del primer trimestre de la vigencia 2020 (07 de mayo de 2020), se realizó el análisis de las acciones planteadas y demás información relacionada con el análisis de causas y el plan de mejoramiento; se solicitó ajustes a dicha información el 08 de mayo de 2020._x000a__x000a_5- Participación en el segundo sorteo del 18 de mayo de 2020, de 11 unidades habitacionales ubicadas en el proyecto Arborizadora Baja - Manzana 54 – Localidad de Ciudad Bolívar. El sorteo fue realizado de manera virtual en las instalaciones de la CVP (Oficina Directora de Reasentamientos Humanos)._x000a_Se realizó la revisión de los once (11) expedientes de las familias participantes, verificando la copia de la ciudadanía, la información de las resoluciones de asignación VUR (Valor Único de Reconocimiento) asignado a cada familia, el documento que acredita la discapacidad y la condición de adulto mayor._x000a__x000a_6- Asistencia a la reunión para realizar la revisión de las respuestas dadas por los procesos al Informe Preliminar de Auditoría de Mejoramiento de Vivienda; se generó el compromiso de remitir el proyecto de respuesta de acuerdo con los lineamientos emitidos por la Asesora de Control Interno y el análisis realizado a cada caso en particular._x000a__x000a_7- Participación en el primer sorteo del 21 de mayo de 2020, de 41 unidades habitacionales ubicadas en el proyecto Arborizadora Baja - Manzana 55 – Localidad de Ciudad Bolívar. El sorteo fue realizado de manera virtual en las instalaciones de la CVP (Oficina Directora de Reasentamientos Humanos)._x000a__x000a_8- Se realizo memorando de solicitud de información del primer sorteo de la Manzana 54 realizado el 06 de mayo de 2020, remitido a la Dirección de Reasentamientos Humanos._x000a__x000a_9-  Participación en el sorteo de 12 viviendas en Manzana 55 y 2 viviendas de Manzana 54 con subsidio de la SDHT, realizado el 02 de junio de 2020._x000a_Se realizó revisión de los 12 expedientes, verificando que la copia de la cedula de ciudadanía, el VUR, y los certificados de discapacidades reposaran en las carpetas._x000a__x000a_10- Asistencia a la presentación del procedimiento de cartera Financiero y jurídico del 04 de junio de 2020._x000a__x000a_11- Se dio respuesta a la solicitud de información realizada por la Contraloría de Bogotá respecto al numeral 22 del oficio 13000-064-01._x000a__x000a_12- Participación en la reunión con la Dirección de Gestión Corporativa, para tratar temas de la Directiva 003 de 2013; se remitieron por correo electrónico los últimos cuatro informes enviados a la Dirección Distrital de Asuntos Disciplinarios. _x000a__x000a_13- Acompañamiento a la formulación de la No Conformidad No 1 del Plan Anual de Vacantes cuya responsabilidad correspondió a la Subdirección Administrativa._x000a__x000a_14- Asesoría a la formulación de la No Conformidad No 2 del Plan Anual de Vacantes cuya responsabilidad correspondió a la Oficina Asesora de Planeación.  _x000a__x000a_15- Remisión al encargado de la consolidación de los planes de mejoramiento internos por parte de la CI, el Plan de mejoramiento definitivo de la Oficina Asesora de Planeación correspondiente al informe del Plan Anual de Vacantes. _x000a__x000a_16- Se lideró la propuesta de reprogramación del Plan Anual de Auditorías con ocasión a la normatividad relacionada con el COVID-19, se realizó reunión virtual con el equipo de trabajo._x000a__x000a_17- Asistencia a la primera visita de la Dirección Distrital de Contabilidad realizada a través de Microsoft Teams, _x000a__x000a_18- Asistencia a la capacitación sobre el Formato del Informe semestral de seguimiento al Sistema de Control Interno realizada por la Alcaldía Mayor de Bogotá_x000a__x000a_19- Asistencia a la Charla Habilidades en el uso de las Tecnologías de la información y Comunicación para el Teletrabajo realizada por Compensar._x000a__x000a_20- Asistencia a la Capacitación de Mapas de Aseguramiento realizada por la Dirección Distrital de Desarrollo Institucional el 23 de julio de 2020._x000a__x000a_21- Revisión de  50 expedientes del sorteo No 5 de Manzana 54 y 55 realizado el 17 de julio de 2020. _x000a_Se validó la siguiente información: _x000a_Verificación que la fotocopia de la cedula del titular de la Resolución del VUR repose en el expediente._x000a_Verificación de la certificación médica para los casos en los que el grupo familiar tenga condiciones especiales de salud._x000a_Verificación de la fecha de nacimiento para los casos en los que el grupo familiar cuente con adultos mayores. _x000a_La base de datos fue remitida por la Dirección de Reasentamientos el 15 de julio de 2020, verificada frente a los soportes el 16 de julio de 2020 y remitido a REAS para aclaración de información el 17 de julio; las aclaraciones fueron remitidas el mismo día a través de correo electrónico."/>
    <s v="Recolección y Análisis de Información"/>
    <n v="8.250000000000001E-4"/>
    <n v="6.7499999999999993E-4"/>
  </r>
  <r>
    <s v="QUEDA IGUAL"/>
    <x v="0"/>
    <s v="Auditoría Proceso de Mejoramiento de Vivienda_x000a_Informe de seguimiento y recomendaciones sobre el cumplimiento de las metas del PDD - Presupuesto - FUSS - Plan Anual de Adquisidores"/>
    <s v="Mejoramiento de Vivienda"/>
    <s v="Misional"/>
    <s v="Ivonne Andrea Torres Cruz_x000a_Asesora de Control Interno"/>
    <s v="Joan Gaitán Ferrer"/>
    <s v="Director de Mejoramiento de Vivienda"/>
    <d v="2020-02-03T00:00:00"/>
    <d v="2020-09-24T00:00:00"/>
    <m/>
    <m/>
    <m/>
    <m/>
    <m/>
    <m/>
    <m/>
    <m/>
    <m/>
    <m/>
    <m/>
    <m/>
    <s v="Informe"/>
    <n v="5.0000000000000001E-3"/>
    <m/>
    <s v="2020IE1167 Solic. Reunión_x000a_- 2020IE2745 Com. Apertura_x000a_- Acta de Reunión apertura_x000a_- Listado de Asistentes a la apertura_x000a_- 2020IE2968 Solic Información OAP_x000a_- Cartas de representación de los siguientes procesos: TIC, Financiera, Sub. AMD y Corporativa._x000a_-Solicitudes de información por correo electrónico._x000a_- Papeles de trabajo ajam_x000a_- Informe preliminar _x000a_-Entrega de informe preliminar cordis 2020IE5509_x000a_-Análisis de respuestas al informe preliminar, ruta:\\10.216.160.201\control interno\2020\19.03 INF. auditorías C. I\19.03 INTERNAS\Mejoramiento de Vivienda\5. Resultados de la auditoría\Análisis de después inf. prelimi por auditor_x000a_- Proyección de informe Final, ruta: \\10.216.160.201\control interno\2020\19.03 INF. auditorías C. I\19.03 INTERNAS\Mejoramiento de Vivienda\5. Resultados de la auditoría\informe final, correo electrónico 22may2020"/>
    <s v="Se cuenta con memorando 2020IE2745 del día 19/02/20, donde se comunica la apertura de la auditoría al proceso de mejoramiento de vivienda._x000a__x000a_Se cuenta con acta donde se realiza reunión de apertura el día 20/02/20 y listado de asistentes._x000a__x000a_Se cuenta con memorando 2020IE2968 del día 21/02/20 donde se realiza solicitud de información a la OAP para el desarrollo de la auditoría._x000a__x000a_Se cuenta con cartas de representación de los siguientes procesos: TIC, Financiera, Sub. AMD y Corporativa._x000a__x000a_Verificación en el aplicativo Secop I y Secop II, del universo de contratación del 1/01/19 al 31/12/19 a fin de tomar la muestra representativa y posteriormente solicitar los expedientes contractuales para su análisis._x000a__x000a_Como respuesta al Memorando N° 2020IE3066, la Dirección de Gestión Corporativa, envía la remisión de 15 expedientes los cuales eran objeto de análisis, sin embargo teniendo en cuenta la actual situación de aislamiento obligatorio, se revisará la información publicada para cada expediente contractual en el aplicativo Secop II._x000a__x000a_Una vez verificada u consolidada la información necesaria, se remitió el aporte jurídico de la auditoría a la profesional Alexandra Álvarez el 24 de abril de 2020._x000a__x000a_El día 28 de abril a través de memorando Cordis N° 2020IE5509 se remitió el informe preliminar de auditoría a las áreas responsables de los hallazgos a fin que se ejercitara el derecho de contradicción frente a los mismos, dando fecha para tal actividad el día 14 de mayo de 2020._x000a__x000a_Se realizó análisis de respuestas  de acuerdo al procedimiento, de las diferentes áreas, por parte del equipo auditor._x000a__x000a_Se consolidaron las respuestas para el informe  final y fue remitido proyección de éste,  por correo electrónico al equipo de Control Interno, para revisión y posterior generación de archivo final de auditoría._x000a__x000a_Esta pendiente entregar informe final al proceso de Mejoramiento de Vivienda y cerrar la auditoría."/>
    <s v="Informe Final - Elaboración"/>
    <n v="4.7000000000000011E-3"/>
    <n v="2.9999999999999905E-4"/>
  </r>
  <r>
    <s v="SE DEBE ELIMINAR"/>
    <x v="0"/>
    <s v="Auditoría Proceso de Mejoramiento de Barrios_x000a_Informe de seguimiento y recomendaciones sobre el cumplimiento de las metas del PDD - Presupuesto - FUSS - Plan Anual de Adquisidores"/>
    <s v="Mejoramiento de Barrios"/>
    <s v="Misional"/>
    <s v="Ivonne Andrea Torres Cruz_x000a_Asesora de Control Interno"/>
    <s v="Alexandra Álvarez Mantilla"/>
    <s v="Director de Mejoramiento de Barrios"/>
    <d v="2020-05-04T00:00:00"/>
    <d v="2020-07-15T00:00:00"/>
    <m/>
    <m/>
    <m/>
    <m/>
    <m/>
    <m/>
    <m/>
    <m/>
    <m/>
    <m/>
    <m/>
    <m/>
    <s v="Informe"/>
    <m/>
    <m/>
    <s v="Ruta:\\10.216.160.201\control interno\2020\19.03 INF. auditorías C. I\19.03 INTERNAS\Mejoramiento de Barrios"/>
    <s v="Se solicito información para el seguimiento a metas proyectos de inversión a través de los memorandos 2020IE5616, para la OAP y memorando No 2020IE5622, para subdirección Financiera; el área financiera dio respuesta al mismo entregando la información el día 11may2020 con memorando No 2020IE5658, la OAP, solicito plazo para la entrega de ésta._x000a_No se ha realizado apertura de la auditoría a solicitud de la  Oficina Asesora de planeación  a través de correo electrónico del 07 de mayo de 2020, en respuesta al memorando 2020IE5616"/>
    <s v="Planeación - Plan de auditoría"/>
    <n v="0"/>
    <n v="0"/>
  </r>
  <r>
    <s v="SE DEBE ELIMINAR"/>
    <x v="0"/>
    <s v="Auditoría Proceso de Reasentamientos Humanos_x000a_Informe de seguimiento y recomendaciones sobre el cumplimiento de las metas del PDD - Presupuesto - FUSS - Plan Anual de Adquisidores"/>
    <s v="Reasentamientos Humanos"/>
    <s v="Misional"/>
    <s v="Ivonne Andrea Torres Cruz_x000a_Asesora de Control Interno"/>
    <s v="Alexandra Álvarez Mantilla"/>
    <s v="Director de Reasentamientos Humanos"/>
    <d v="2020-08-03T00:00:00"/>
    <d v="2020-10-15T00:00:00"/>
    <m/>
    <m/>
    <m/>
    <m/>
    <m/>
    <m/>
    <m/>
    <m/>
    <m/>
    <m/>
    <m/>
    <m/>
    <s v="Informe"/>
    <m/>
    <m/>
    <m/>
    <m/>
    <m/>
    <n v="0"/>
    <n v="0"/>
  </r>
  <r>
    <s v="SE DEBE ELIMINAR"/>
    <x v="0"/>
    <s v="Auditoría Proceso de Urbanizaciones y Titulación_x000a_Informe de seguimiento y recomendaciones sobre el cumplimiento de las metas del PDD - Presupuesto - FUSS - Plan Anual de Adquisidores"/>
    <s v="Urbanizaciones y Titulación"/>
    <s v="Misional"/>
    <s v="Ivonne Andrea Torres Cruz_x000a_Asesora de Control Interno"/>
    <s v="Alexandra Álvarez Mantilla"/>
    <s v="Director de Urbanizaciones y Titulación"/>
    <d v="2020-10-16T00:00:00"/>
    <d v="2020-12-14T00:00:00"/>
    <m/>
    <m/>
    <m/>
    <m/>
    <m/>
    <m/>
    <m/>
    <m/>
    <m/>
    <m/>
    <m/>
    <m/>
    <s v="Informe"/>
    <m/>
    <m/>
    <m/>
    <m/>
    <m/>
    <n v="0"/>
    <n v="0"/>
  </r>
  <r>
    <s v="QUEDA IGUAL"/>
    <x v="0"/>
    <s v="Auditoría de seguimiento a tutelas y notificaciones"/>
    <s v="Prevención del Daño Antijurídico y Representación Judicial"/>
    <s v="Estratégico"/>
    <s v="Ivonne Andrea Torres Cruz_x000a_Asesora de Control Interno"/>
    <s v="Andrea Sierra Ochoa"/>
    <s v="Director Jurídico "/>
    <d v="2020-05-04T00:00:00"/>
    <d v="2020-06-24T00:00:00"/>
    <m/>
    <m/>
    <m/>
    <m/>
    <m/>
    <m/>
    <m/>
    <m/>
    <m/>
    <m/>
    <m/>
    <m/>
    <s v="Informe"/>
    <n v="0.01"/>
    <m/>
    <s v="La información se encuentra en la ruta:\\10.216.160.201\control interno\2020\19.03 INF. auditorías C. I\19.03 INTERNAS\02. Tutelas y Notificaciones"/>
    <s v="El día 28 de mayo se remitió a la Asesora de Control Interno el Plan de auditoría a realizar al procedimiento de Tutelas y las notificaciones adelantadas por la Dirección Jurídica durante el periodo comprendido entre el 1 de enero al 31 de diciembre de 2019. A su turno la ACI mediante memorando 2020IE5945 - comunico al director  apertura Auditoría de Gestión Tutelas y notificaciones - convocándolo a la reunión de  Apertura de la auditoría,  la cual se realizo  el día 1 de junio de 2020, donde se indicaron las reglas de la auditoría y se realizo la solicitud de la información requerida para el ejercicio auditor._x000a_el día 26 de junio de 2020, proyecte el memorando de radicado Cordis N° 2020IE6395 – anunciando al área líder del procedimiento auditado la Ampliación Auditoría de Gestión Tutelas y notificaciones - Dirección Jurídica vigencia 2019._x000a__x000a_Actualmente me encuentro proyectando el informe preliminar de la auditoría._x000a__x000a_El dia 31 de Julio de 2020, se recibio por parte de la Direccion Juridica mediante memorando N° 2020IE6981 las consideracion de esa area respecto del informe preliminar de auditoria comunicado a traves del memorando N° 2020IE6908. del 28 de julio de 2020. En consecuencia se incia la elaboracion del informe final de auditoria para citar a la reunion de cierre de auditoria."/>
    <s v="Informe Final - Publicación (web,intranet y/o carpeta de calidad)"/>
    <n v="1.0000000000000002E-2"/>
    <n v="0"/>
  </r>
  <r>
    <s v="QUEDA IGUAL"/>
    <x v="0"/>
    <s v="Auditoría Proceso de Mejoramiento de Vivienda_x000a_Auditoría al servicio No Conforme (numeral 8.7 ISO 9001:2015)"/>
    <s v="Mejoramiento de Vivienda"/>
    <s v="Misional"/>
    <s v="Ivonne Andrea Torres Cruz_x000a_Asesora de Control Interno"/>
    <s v="Andrés Farias Pinzón"/>
    <s v="Director de Mejoramiento de Vivienda"/>
    <d v="2020-02-03T00:00:00"/>
    <d v="2020-09-24T00:00:00"/>
    <m/>
    <m/>
    <m/>
    <m/>
    <m/>
    <m/>
    <m/>
    <m/>
    <m/>
    <m/>
    <m/>
    <m/>
    <s v="Informe"/>
    <n v="5.0000000000000001E-3"/>
    <m/>
    <s v="2020IE1167 Solic. Reunión_x000a_- 2020IE2745 Com. Apertura_x000a_- Acta de Reunión apertura_x000a_- Listado de Asistentes a la apertura_x000a_- 2020IE2968 Solic Información OAP_x000a_- Cartas de representación de los siguientes procesos: TIC, Financiera, Sub. AMD y Corporativa._x000a_-Solicitudes de información por correo electrónico._x000a_- Papeles de trabajo ajam_x000a_- Informe preliminar _x000a_-Entrega de informe preliminar cordis 2020IE5509_x000a_-Análisis de respuestas al informe preliminar, ruta:\\10.216.160.201\control interno\2020\19.03 INF. auditorías C. I\19.03 INTERNAS\Mejoramiento de Vivienda\5. Resultados de la auditoría\Análisis de después inf. prelimi por auditor_x000a_- Proyección de informe Final, ruta: \\10.216.160.201\control interno\2020\19.03 INF. auditorías C. I\19.03 INTERNAS\Mejoramiento de Vivienda\5. Resultados de la auditoría\informe final, correo electrónico 22may2020"/>
    <s v="Se cuenta con memorando 2020IE2745 del día 19/02/20, donde se comunica la apertura de la auditoría al proceso de mejoramiento de vivienda._x000a__x000a_Se cuenta con acta donde se realiza reunión de apertura el día 20/02/20 y listado de asistentes._x000a__x000a_Se cuenta con memorando 2020IE2968 del día 21/02/20 donde se realiza solicitud de información a la OAP para el desarrollo de la auditoría._x000a__x000a_Se cuenta con cartas de representación de los siguientes procesos: TIC, Financiera, Sub. AMD y Corporativa._x000a__x000a_Verificación en el aplicativo Secop I y Secop II, del universo de contratación del 1/01/19 al 31/12/19 a fin de tomar la muestra representativa y posteriormente solicitar los expedientes contractuales para su análisis._x000a__x000a_Como respuesta al Memorando N° 2020IE3066, la Dirección de Gestión Corporativa, envía la remisión de 15 expedientes los cuales eran objeto de análisis, sin embargo teniendo en cuenta la actual situación de aislamiento obligatorio, se revisará la información publicada para cada expediente contractual en el aplicativo Secop II._x000a__x000a_Una vez verificada u consolidada la información necesaria, se remitió el aporte jurídico de la auditoría a la profesional Alexandra Álvarez el 24 de abril de 2020._x000a__x000a_El día 28 de abril a través de memorando Cordis N° 2020IE5509 se remitió el informe preliminar de auditoría a las áreas responsables de los hallazgos a fin que se ejercitara el derecho de contradicción frente a los mismos, dando fecha para tal actividad el día 14 de mayo de 2020_x000a__x000a_Se reciben las respuestas, se analizan y se responden, concluyendo que se dejan en firme los hallazgos evidenciados por el tema de Servicio No conforme._x000a__x000a_Esta pendiente aprobación del informe final y pendiente cierre de la auditoría."/>
    <s v="Informe Final - Elaboración"/>
    <n v="4.7000000000000011E-3"/>
    <n v="2.9999999999999905E-4"/>
  </r>
  <r>
    <s v="SE DEBE ELIMINAR"/>
    <x v="0"/>
    <s v="Auditoría Interna de Calidad bajo el estándar ISO 9001:2015"/>
    <s v="Todos los Procesos"/>
    <s v="Todos los Procesos"/>
    <s v="Ivonne Andrea Torres Cruz_x000a_Asesora de Control Interno"/>
    <s v="Ángelo Díaz Rodríguez"/>
    <s v="Líderes de Cada Proceso"/>
    <d v="2020-04-01T00:00:00"/>
    <d v="2020-04-30T00:00:00"/>
    <m/>
    <m/>
    <m/>
    <m/>
    <m/>
    <m/>
    <m/>
    <m/>
    <m/>
    <m/>
    <m/>
    <m/>
    <s v="Informe"/>
    <m/>
    <m/>
    <m/>
    <m/>
    <m/>
    <n v="0"/>
    <n v="0"/>
  </r>
  <r>
    <s v="SE DEBE ELIMINAR"/>
    <x v="0"/>
    <s v="Seguimiento a los indicadores de gestión y por proceso"/>
    <s v="Gestión Estratégica"/>
    <s v="Estratégico"/>
    <s v="Ivonne Andrea Torres Cruz_x000a_Asesora de Control Interno"/>
    <s v="Ángelo Díaz Rodríguez"/>
    <s v="Jefe Oficina Asesora de Planeación "/>
    <d v="2020-07-01T00:00:00"/>
    <d v="2020-08-19T00:00:00"/>
    <m/>
    <m/>
    <m/>
    <m/>
    <m/>
    <m/>
    <m/>
    <m/>
    <m/>
    <m/>
    <m/>
    <m/>
    <s v="Informe"/>
    <m/>
    <m/>
    <m/>
    <m/>
    <m/>
    <n v="0"/>
    <n v="0"/>
  </r>
  <r>
    <s v="SE DEBE ELIMINAR"/>
    <x v="0"/>
    <s v="Seguimiento al plan de implementación del MIPG"/>
    <s v="Gestión Estratégica"/>
    <s v="Estratégico"/>
    <s v="Ivonne Andrea Torres Cruz_x000a_Asesora de Control Interno"/>
    <s v="Ángelo Díaz Rodríguez"/>
    <s v="Jefe Oficina Asesora de Planeación "/>
    <d v="2020-09-15T00:00:00"/>
    <d v="2020-09-30T00:00:00"/>
    <m/>
    <m/>
    <m/>
    <m/>
    <m/>
    <m/>
    <m/>
    <m/>
    <m/>
    <m/>
    <m/>
    <m/>
    <s v="Informe"/>
    <m/>
    <m/>
    <m/>
    <m/>
    <m/>
    <n v="0"/>
    <n v="0"/>
  </r>
  <r>
    <s v="SE DEBE ELIMINAR"/>
    <x v="0"/>
    <s v="Arqueo Caja menor"/>
    <s v="Gestión Administrativa"/>
    <s v="Apoyo"/>
    <s v="Ivonne Andrea Torres Cruz_x000a_Asesora de Control Interno"/>
    <s v="Graciela Zabala Rico"/>
    <s v="Subdirector Administrativo"/>
    <d v="2020-01-01T00:00:00"/>
    <d v="2020-02-28T00:00:00"/>
    <m/>
    <m/>
    <m/>
    <m/>
    <m/>
    <m/>
    <m/>
    <m/>
    <m/>
    <m/>
    <m/>
    <m/>
    <s v="Informe"/>
    <m/>
    <m/>
    <m/>
    <m/>
    <m/>
    <n v="0"/>
    <n v="0"/>
  </r>
  <r>
    <s v="SE DEBE ELIMINAR"/>
    <x v="0"/>
    <s v="Arqueo Caja fuerte"/>
    <s v="Gestión Financiera"/>
    <s v="Apoyo"/>
    <s v="Ivonne Andrea Torres Cruz_x000a_Asesora de Control Interno"/>
    <s v="Graciela Zabala Rico"/>
    <s v="Subdirector Financiero"/>
    <d v="2020-01-01T00:00:00"/>
    <d v="2020-02-28T00:00:00"/>
    <m/>
    <m/>
    <m/>
    <m/>
    <m/>
    <m/>
    <m/>
    <m/>
    <m/>
    <m/>
    <m/>
    <m/>
    <s v="Informe"/>
    <m/>
    <m/>
    <m/>
    <m/>
    <m/>
    <n v="0"/>
    <n v="0"/>
  </r>
  <r>
    <s v="QUEDA IGUAL"/>
    <x v="0"/>
    <s v="Arqueo Caja menor"/>
    <s v="Gestión Administrativa"/>
    <s v="Apoyo"/>
    <s v="Ivonne Andrea Torres Cruz_x000a_Asesora de Control Interno"/>
    <s v="Graciela Zabala Rico"/>
    <s v="Subdirector Administrativo"/>
    <d v="2020-08-05T00:00:00"/>
    <d v="2020-09-04T00:00:00"/>
    <m/>
    <m/>
    <m/>
    <m/>
    <m/>
    <m/>
    <m/>
    <m/>
    <m/>
    <m/>
    <m/>
    <m/>
    <s v="Informe"/>
    <n v="0.01"/>
    <m/>
    <m/>
    <m/>
    <s v="Trabajo de campo - Recolección de Evidencias"/>
    <n v="3.7000000000000002E-3"/>
    <n v="6.3E-3"/>
  </r>
  <r>
    <s v="SE DEBE ELIMINAR"/>
    <x v="0"/>
    <s v="Auditoría - Decreto 1072 de 2015 - SGSST - Sistema de Gestión de la Seguridad y Salud en el Trabajo"/>
    <s v="Gestión del Talento Humano"/>
    <s v="Estratégico"/>
    <s v="Ivonne Andrea Torres Cruz_x000a_Asesora de Control Interno"/>
    <s v="Ivonne Andrea Torres Cruz"/>
    <s v="Subdirector Administrativo"/>
    <d v="2020-05-04T00:00:00"/>
    <d v="2020-11-30T00:00:00"/>
    <m/>
    <m/>
    <m/>
    <m/>
    <m/>
    <m/>
    <m/>
    <m/>
    <m/>
    <m/>
    <m/>
    <m/>
    <s v="Informe"/>
    <m/>
    <m/>
    <m/>
    <m/>
    <m/>
    <n v="0"/>
    <n v="0"/>
  </r>
  <r>
    <s v="CUMPLIDA"/>
    <x v="0"/>
    <s v="Informe PQR's - Ley 1474 de 2011"/>
    <s v="Servicio al Ciudadano "/>
    <s v="Apoyo"/>
    <s v="Ivonne Andrea Torres Cruz_x000a_Asesora de Control Interno"/>
    <s v="Marcela Urrea Jaramillo"/>
    <s v="Director de Gestión Corporativa y CID"/>
    <d v="2020-01-02T00:00:00"/>
    <d v="2020-01-30T00:00:00"/>
    <m/>
    <m/>
    <m/>
    <m/>
    <m/>
    <m/>
    <m/>
    <m/>
    <m/>
    <m/>
    <m/>
    <m/>
    <s v="Informe"/>
    <n v="0.01"/>
    <d v="2020-01-31T00:00:00"/>
    <s v="La evidencia se encuentra en la ruta: \\10.216.160.201\control interno\2020\19.04 INF.  DE GESTIÓN\PQRDS\II SEM 2019 y pagina web https://www.cajaviviendapopular.gov.co/?q=72-reportes-de-control-interno#_x000a__x000a_Memorando 2020IE835_x000a_Informe PQRS II Sem  2019"/>
    <s v="En enero se desarrolló el análisis de la información remitida por la Dirección de Gestión corporativa y CID y la OAP._x000a__x000a_Se remitió informe definitivo de la Ley 1474 de 2011 y el Decreto 371/2010 el día 31/01/20 mediante memorando 2020IE835, dirigido a la Directora General encargada, Director de Gestión corporativa y CID y la OAP, además en el mismo se solicitó formulación del plan de mejoramiento."/>
    <s v="Informe Final - Publicación (web,intranet y/o carpeta de calidad)"/>
    <n v="1.0000000000000002E-2"/>
    <n v="0"/>
  </r>
  <r>
    <s v="CUMPLIDA"/>
    <x v="0"/>
    <s v="Informe de verificación RNMC - Código Nacional de Policía - Artículo 183"/>
    <s v="Todos los Procesos"/>
    <s v="Todos los Procesos"/>
    <s v="Ivonne Andrea Torres Cruz_x000a_Asesora de Control Interno"/>
    <s v="Marcela Urrea Jaramillo"/>
    <s v="Líderes de Cada Proceso"/>
    <d v="2020-01-08T00:00:00"/>
    <d v="2020-01-17T00:00:00"/>
    <m/>
    <m/>
    <m/>
    <m/>
    <m/>
    <m/>
    <m/>
    <m/>
    <m/>
    <m/>
    <m/>
    <m/>
    <s v="Informe"/>
    <n v="0.01"/>
    <d v="2020-01-17T00:00:00"/>
    <s v="Memorando 2020IE379 del 17 de enero de 2020 ubicado en la siguiente ruta: \\10.216.160.201\control interno\2020\19.04 INF.  DE GESTIÓN\RNMC"/>
    <s v="Se realizó visita de inspección de historias labolares en las instalaciones de Talento Humano, con el fin de verificar los expedientes laborales de trece (13) directivos._x000a__x000a_Se verificaron las cédulas en la página de la Policía Nacional y se realizó el informe de resultados y conclusiones mediante memorando 2020IE379 del 17 de enero de 2020."/>
    <s v="Informe Final - Publicación (web,intranet y/o carpeta de calidad)"/>
    <n v="1.0000000000000002E-2"/>
    <n v="0"/>
  </r>
  <r>
    <s v="QUEDA IGUAL"/>
    <x v="0"/>
    <s v="Informe PQR's - Ley 1474 de 2011"/>
    <s v="Servicio al Ciudadano "/>
    <s v="Apoyo"/>
    <s v="Ivonne Andrea Torres Cruz_x000a_Asesora de Control Interno"/>
    <s v="Marcela Urrea Jaramillo"/>
    <s v="Director de Gestión Corporativa y CID"/>
    <d v="2020-07-01T00:00:00"/>
    <d v="2020-09-04T00:00:00"/>
    <m/>
    <m/>
    <m/>
    <m/>
    <m/>
    <m/>
    <m/>
    <m/>
    <m/>
    <m/>
    <m/>
    <m/>
    <s v="Informe"/>
    <n v="0.01"/>
    <m/>
    <s v="1- Memorando de solicitud de información 2020IE6460 del 02 de julio de 2020 dirigido a la Dirección de Corporativa y CID._x000a_2- Memorando 2020IE6461 de 02 de julio de 2020 dirigido a la Oficina Asesora de planeación._x000a_3- Se recibió información de la DGC y CID correspondiente al numeral 2 del 2020IE6460 (Julio 14 de 2020)._x000a_4- Se recibió información de la DGC y CID remitida con memorando 2020IE6697 del 14 de julio de 2020._x000a_5- Se recibió información de la Oficina Asesora de Planeación remitida con memorando 2020IE6677 del 13 de julio de 2020."/>
    <s v="1- Se realizó la solicitud de información para el informe de Seguimiento y Evaluación a la Atención de Peticiones, Quejas, Reclamos, Sugerencias, Denuncias por Presuntos Actos de Corrupción y Felicitaciones recibidas durante el primer semestre de la vigencia 2020._x000a_2- Se recibió información por parte de la Dirección de Gestión Corporativa y CID y de la Oficina Asesora de PLaneación de acuerdo a lo solicitado."/>
    <s v="Trabajo de campo - Recolección de Evidencias"/>
    <n v="3.7000000000000002E-3"/>
    <n v="6.3E-3"/>
  </r>
  <r>
    <s v="CUMPLIDA"/>
    <x v="3"/>
    <s v="Realizar evaluación 2019 y concertación 2020 planta temporal"/>
    <s v="Evaluación de la Gestión"/>
    <s v="Seguimiento y Evaluación"/>
    <s v="Ivonne Andrea Torres Cruz_x000a_Asesora de Control Interno"/>
    <s v="Alexandra Álvarez Mantilla"/>
    <s v="Asesor de Control Interno"/>
    <d v="2020-02-03T00:00:00"/>
    <d v="2020-02-21T00:00:00"/>
    <m/>
    <m/>
    <m/>
    <m/>
    <m/>
    <m/>
    <m/>
    <m/>
    <m/>
    <m/>
    <m/>
    <m/>
    <s v="Evaluación y concertación"/>
    <n v="5.0000000000000001E-3"/>
    <d v="2020-02-19T00:00:00"/>
    <s v="La información se encuentra en la ruta: \\10.216.160.201\control interno\2020\00. APOYO\04. planta\concertación 2020\Alexandra Álvarez_x000a__x000a_Memorando 2020IE1001 Eval. de gestión_x000a_Memorando 2020IE2721 CONC. ALEXANDRA"/>
    <s v="Se realizó evaluación del 01/08/19 al 31/01/20, se realizó concertación del 01/02/20 al 30/06/20, se elaboraron memorandos y se radicaron en la subdirección administrativa."/>
    <s v="Entrega, publicación o socialización de resultados"/>
    <n v="5.0000000000000001E-3"/>
    <n v="0"/>
  </r>
  <r>
    <s v="CUMPLIDA"/>
    <x v="3"/>
    <s v="Revisión y/o actualización del normograma proceso Evaluación de la Gestión"/>
    <s v="Evaluación de la Gestión"/>
    <s v="Seguimiento y Evaluación"/>
    <s v="Ivonne Andrea Torres Cruz_x000a_Asesora de Control Interno"/>
    <s v="Andrea Sierra Ochoa"/>
    <s v="Asesor de Control Interno"/>
    <d v="2020-01-02T00:00:00"/>
    <d v="2020-01-09T00:00:00"/>
    <m/>
    <m/>
    <m/>
    <m/>
    <m/>
    <m/>
    <m/>
    <m/>
    <m/>
    <m/>
    <m/>
    <m/>
    <s v="Normograma revisado, actualizado y enviado a la OAP"/>
    <n v="1.5E-3"/>
    <d v="2020-01-09T00:00:00"/>
    <s v="\\10.216.160.201\control interno\2019\4. APOYO\12. Normograma\11. Normograma\12. diciembre"/>
    <s v="Se remitió actualización del normograma el día 09/01/2020 a Javier Cruz - Jefe de Planeación por correo electrónico"/>
    <s v="Entrega, publicación o socialización de resultados"/>
    <n v="1.5E-3"/>
    <n v="0"/>
  </r>
  <r>
    <s v="CUMPLIDA"/>
    <x v="3"/>
    <s v="Revisión y/o actualización del normograma proceso Evaluación de la Gestión"/>
    <s v="Evaluación de la Gestión"/>
    <s v="Seguimiento y Evaluación"/>
    <s v="Ivonne Andrea Torres Cruz_x000a_Asesora de Control Interno"/>
    <s v="Andrea Sierra Ochoa"/>
    <s v="Asesor de Control Interno"/>
    <d v="2020-02-03T00:00:00"/>
    <d v="2020-02-07T00:00:00"/>
    <m/>
    <m/>
    <m/>
    <m/>
    <m/>
    <m/>
    <m/>
    <m/>
    <m/>
    <m/>
    <m/>
    <m/>
    <s v="Normograma revisado, actualizado y enviado a la OAP"/>
    <n v="1.5E-3"/>
    <d v="2020-02-10T00:00:00"/>
    <s v="\\10.216.160.201\control interno\2020\00. APOYO\12 Normograma"/>
    <s v="Se remitió actualización del normograma el día 10/02/2020 a Javier Cruz - Jefe de Planeación por correo electrónico"/>
    <s v="Entrega, publicación o socialización de resultados"/>
    <n v="1.5E-3"/>
    <n v="0"/>
  </r>
  <r>
    <s v="CUMPLIDA"/>
    <x v="3"/>
    <s v="Revisión y/o actualización del normograma proceso Evaluación de la Gestión"/>
    <s v="Evaluación de la Gestión"/>
    <s v="Seguimiento y Evaluación"/>
    <s v="Ivonne Andrea Torres Cruz_x000a_Asesora de Control Interno"/>
    <s v="Andrea Sierra Ochoa"/>
    <s v="Asesor de Control Interno"/>
    <d v="2020-03-02T00:00:00"/>
    <d v="2020-03-06T00:00:00"/>
    <m/>
    <m/>
    <m/>
    <m/>
    <m/>
    <m/>
    <m/>
    <m/>
    <m/>
    <m/>
    <m/>
    <m/>
    <s v="Normograma revisado, actualizado y enviado a la OAP"/>
    <n v="1.5E-3"/>
    <d v="2020-03-09T00:00:00"/>
    <s v="\\10.216.160.201\control interno\2020\00. APOYO\12 Normograma"/>
    <s v="Se remitió actualización del normograma el día 09/03/2020 a Catalina Nagy - Jefe de Planeación por correo electrónico"/>
    <s v="Entrega, publicación o socialización de resultados"/>
    <n v="1.5E-3"/>
    <n v="0"/>
  </r>
  <r>
    <s v="CUMPLIDA"/>
    <x v="3"/>
    <s v="Revisión y/o actualización del normograma proceso Evaluación de la Gestión"/>
    <s v="Evaluación de la Gestión"/>
    <s v="Seguimiento y Evaluación"/>
    <s v="Ivonne Andrea Torres Cruz_x000a_Asesora de Control Interno"/>
    <s v="Andrea Sierra Ochoa"/>
    <s v="Asesor de Control Interno"/>
    <d v="2020-04-01T00:00:00"/>
    <d v="2020-04-07T00:00:00"/>
    <m/>
    <m/>
    <m/>
    <m/>
    <m/>
    <m/>
    <m/>
    <m/>
    <m/>
    <m/>
    <m/>
    <m/>
    <s v="Normograma revisado, actualizado y enviado a la OAP"/>
    <n v="1.5E-3"/>
    <d v="2020-04-08T00:00:00"/>
    <s v="\\10.216.160.201\control interno\2020\00. APOYO\12 Normograma"/>
    <s v="Se remitió actualización del normograma el día 08/04/2020 a Catalina Nagy - Jefe de Planeación por correo electrónico"/>
    <s v="Entrega, publicación o socialización de resultados"/>
    <n v="1.5E-3"/>
    <n v="0"/>
  </r>
  <r>
    <s v="CUMPLIDA"/>
    <x v="3"/>
    <s v="Revisión y/o actualización del normograma proceso Evaluación de la Gestión"/>
    <s v="Evaluación de la Gestión"/>
    <s v="Seguimiento y Evaluación"/>
    <s v="Ivonne Andrea Torres Cruz_x000a_Asesora de Control Interno"/>
    <s v="Andrea Sierra Ochoa"/>
    <s v="Asesor de Control Interno"/>
    <d v="2020-05-04T00:00:00"/>
    <d v="2020-05-08T00:00:00"/>
    <m/>
    <m/>
    <m/>
    <m/>
    <m/>
    <m/>
    <m/>
    <m/>
    <m/>
    <m/>
    <m/>
    <m/>
    <s v="Normograma revisado, actualizado y enviado a la OAP"/>
    <n v="1.5E-3"/>
    <d v="2020-05-05T00:00:00"/>
    <s v="\\10.216.160.201\control interno\2020\00. APOYO\12. Normograma"/>
    <s v="la actividad terminada para el mes de mayo de 2020, fue remitida a la Asesora de Control Interno a través de correo electrónico el día 05 de mayo de 2020."/>
    <s v="Entrega, publicación o socialización de resultados"/>
    <n v="1.5E-3"/>
    <n v="0"/>
  </r>
  <r>
    <s v="CUMPLIDA"/>
    <x v="3"/>
    <s v="Revisión y/o actualización del normograma proceso Evaluación de la Gestión"/>
    <s v="Evaluación de la Gestión"/>
    <s v="Seguimiento y Evaluación"/>
    <s v="Ivonne Andrea Torres Cruz_x000a_Asesora de Control Interno"/>
    <s v="Andrea Sierra Ochoa"/>
    <s v="Asesor de Control Interno"/>
    <d v="2020-06-01T00:00:00"/>
    <d v="2020-06-05T00:00:00"/>
    <m/>
    <m/>
    <m/>
    <m/>
    <m/>
    <m/>
    <m/>
    <m/>
    <m/>
    <m/>
    <m/>
    <m/>
    <s v="Normograma revisado, actualizado y enviado a la OAP"/>
    <n v="1.5E-3"/>
    <d v="2020-06-09T00:00:00"/>
    <s v="\\10.216.160.201\control interno\2020\00. APOYO\12. Normograma"/>
    <s v="La actividad terminada para el mes de junio de 2020, fue remitida a la Asesora de Control Interno a través de correo electrónico el día 05 de mayo de 2020."/>
    <s v="Entrega, publicación o socialización de resultados"/>
    <n v="1.5E-3"/>
    <n v="0"/>
  </r>
  <r>
    <s v="QUEDA IGUAL"/>
    <x v="3"/>
    <s v="Revisión y/o actualización del normograma proceso Evaluación de la Gestión"/>
    <s v="Evaluación de la Gestión"/>
    <s v="Seguimiento y Evaluación"/>
    <s v="Ivonne Andrea Torres Cruz_x000a_Asesora de Control Interno"/>
    <s v="Andrea Sierra Ochoa"/>
    <s v="Asesor de Control Interno"/>
    <d v="2020-07-01T00:00:00"/>
    <d v="2020-07-07T00:00:00"/>
    <m/>
    <m/>
    <m/>
    <m/>
    <m/>
    <m/>
    <m/>
    <m/>
    <m/>
    <m/>
    <m/>
    <m/>
    <s v="Normograma revisado, actualizado y enviado a la OAP"/>
    <n v="1.5E-3"/>
    <d v="2020-07-08T00:00:00"/>
    <s v="La información se encuentra en la ruta: \\10.216.160.201\control interno\2020\00. APOYO\12. Normograma\05. julio"/>
    <s v="Mediante correo electronico dirigido a la Asesora de Control Interno se le remitio la actualización del normograma del proceso de evaluación de la gestión correspondiente al mes de junio de 2020, con sus correspondientes normas justificantes."/>
    <s v="Entrega, publicación o socialización de resultados"/>
    <n v="1.5E-3"/>
    <n v="0"/>
  </r>
  <r>
    <s v="QUEDA IGUAL"/>
    <x v="3"/>
    <s v="Realizar la revisión del formato y registro del normograma del proceso de Evaluación de la Gestión, de conformidad con solicitud 2020IE6888 del 27Jul2020 de la OAP y trabajar en conjunto con la Dir Jurídica, a fin de realizar el reporte de la actualización de manera trimestral."/>
    <s v="Evaluación de la Gestión"/>
    <s v="Seguimiento y Evaluación"/>
    <s v="Ivonne Andrea Torres Cruz_x000a_Asesora de Control Interno"/>
    <s v="Andrea Sierra Ochoa"/>
    <s v="Asesor de Control Interno"/>
    <d v="2020-07-27T00:00:00"/>
    <d v="2020-10-05T00:00:00"/>
    <m/>
    <m/>
    <m/>
    <m/>
    <m/>
    <m/>
    <m/>
    <m/>
    <m/>
    <m/>
    <m/>
    <m/>
    <s v="Normograma revisado, actualizado y enviado a la OAP"/>
    <n v="7.4999999999999997E-3"/>
    <m/>
    <m/>
    <m/>
    <m/>
    <n v="0"/>
    <n v="7.4999999999999997E-3"/>
  </r>
  <r>
    <s v="SE DEBE ELIMINAR"/>
    <x v="3"/>
    <s v="Revisión y/o actualización del normograma proceso Evaluación de la Gestión"/>
    <s v="Evaluación de la Gestión"/>
    <s v="Seguimiento y Evaluación"/>
    <s v="Ivonne Andrea Torres Cruz_x000a_Asesora de Control Interno"/>
    <s v="Andrea Sierra Ochoa"/>
    <s v="Asesor de Control Interno"/>
    <d v="2020-09-01T00:00:00"/>
    <d v="2020-09-07T00:00:00"/>
    <m/>
    <m/>
    <m/>
    <m/>
    <m/>
    <m/>
    <m/>
    <m/>
    <m/>
    <m/>
    <m/>
    <m/>
    <s v="Normograma revisado, actualizado y enviado a la OAP"/>
    <m/>
    <m/>
    <m/>
    <m/>
    <m/>
    <n v="0"/>
    <n v="0"/>
  </r>
  <r>
    <s v="SE DEBE ELIMINAR"/>
    <x v="3"/>
    <s v="Revisión y/o actualización del normograma proceso Evaluación de la Gestión"/>
    <s v="Evaluación de la Gestión"/>
    <s v="Seguimiento y Evaluación"/>
    <s v="Ivonne Andrea Torres Cruz_x000a_Asesora de Control Interno"/>
    <s v="Andrea Sierra Ochoa"/>
    <s v="Asesor de Control Interno"/>
    <d v="2020-10-01T00:00:00"/>
    <d v="2020-10-07T00:00:00"/>
    <m/>
    <m/>
    <m/>
    <m/>
    <m/>
    <m/>
    <m/>
    <m/>
    <m/>
    <m/>
    <m/>
    <m/>
    <s v="Normograma revisado, actualizado y enviado a la OAP"/>
    <m/>
    <m/>
    <m/>
    <m/>
    <m/>
    <n v="0"/>
    <n v="0"/>
  </r>
  <r>
    <s v="SE DEBE ELIMINAR"/>
    <x v="3"/>
    <s v="Revisión y/o actualización del normograma proceso Evaluación de la Gestión"/>
    <s v="Evaluación de la Gestión"/>
    <s v="Seguimiento y Evaluación"/>
    <s v="Ivonne Andrea Torres Cruz_x000a_Asesora de Control Interno"/>
    <s v="Andrea Sierra Ochoa"/>
    <s v="Asesor de Control Interno"/>
    <d v="2020-11-03T00:00:00"/>
    <d v="2020-11-09T00:00:00"/>
    <m/>
    <m/>
    <m/>
    <m/>
    <m/>
    <m/>
    <m/>
    <m/>
    <m/>
    <m/>
    <m/>
    <m/>
    <s v="Normograma revisado, actualizado y enviado a la OAP"/>
    <m/>
    <m/>
    <m/>
    <m/>
    <m/>
    <n v="0"/>
    <n v="0"/>
  </r>
  <r>
    <s v="SE DEBE ELIMINAR"/>
    <x v="3"/>
    <s v="Revisión y/o actualización del normograma proceso Evaluación de la Gestión"/>
    <s v="Evaluación de la Gestión"/>
    <s v="Seguimiento y Evaluación"/>
    <s v="Ivonne Andrea Torres Cruz_x000a_Asesora de Control Interno"/>
    <s v="Andrea Sierra Ochoa"/>
    <s v="Asesor de Control Interno"/>
    <d v="2020-12-01T00:00:00"/>
    <d v="2020-12-07T00:00:00"/>
    <m/>
    <m/>
    <m/>
    <m/>
    <m/>
    <m/>
    <m/>
    <m/>
    <m/>
    <m/>
    <m/>
    <m/>
    <s v="Normograma revisado, actualizado y enviado a la OAP"/>
    <m/>
    <m/>
    <m/>
    <m/>
    <m/>
    <n v="0"/>
    <n v="0"/>
  </r>
  <r>
    <s v="CUMPLIDA"/>
    <x v="3"/>
    <s v="Trámite de cuentas de ACI"/>
    <s v="Evaluación de la Gestión"/>
    <s v="Seguimiento y Evaluación"/>
    <s v="Ivonne Andrea Torres Cruz_x000a_Asesora de Control Interno"/>
    <s v="Andrés Farias Pinzón"/>
    <s v="Asesor de Control Interno"/>
    <d v="2020-01-02T00:00:00"/>
    <d v="2020-01-09T00:00:00"/>
    <m/>
    <m/>
    <m/>
    <m/>
    <m/>
    <m/>
    <m/>
    <m/>
    <m/>
    <m/>
    <m/>
    <m/>
    <s v="Cuentas de Contratistas Radicadas e información en el SECOP I ó II"/>
    <n v="1.5E-3"/>
    <d v="2020-01-13T00:00:00"/>
    <s v="Cuentas de cobro de contratistas del mes de diciembre 2019 radicadas en la Dirección de Gestión Corporativa y Cid y en la Subdirección Financiera, mediante Formato de Radicación Ángelo Díaz DIC 2019 y Formato de Radicación Marcela - Andrea - Andrés DIC 2019 en la ruta: \\10.216.160.201\control interno\2019\4. APOYO\3. Contratación"/>
    <s v="Se realizaron los trámites de las cuentas de cobro para lograr el pago de los honorarios de los contratistas de la Asesoría de Control Interno según el procedimiento adoptado. Asbleydi Andrea Sierra Ochoa, Marcela Urrea Jaramillo, Ángelo Maurizio Diaz Rodríguez y Manuel Andrés Farias Pinzón."/>
    <s v="Entrega, publicación o socialización de resultados"/>
    <n v="1.5E-3"/>
    <n v="0"/>
  </r>
  <r>
    <s v="CUMPLIDA"/>
    <x v="3"/>
    <s v="Contratación 2020 contratistas ACI_x000a_(contratos de enero a marzo)"/>
    <s v="Evaluación de la Gestión"/>
    <s v="Seguimiento y Evaluación"/>
    <s v="Ivonne Andrea Torres Cruz_x000a_Asesora de Control Interno"/>
    <s v="Andrés Farias Pinzón"/>
    <s v="Asesor de Control Interno"/>
    <d v="2020-01-14T00:00:00"/>
    <d v="2020-02-07T00:00:00"/>
    <m/>
    <m/>
    <m/>
    <m/>
    <m/>
    <m/>
    <m/>
    <m/>
    <m/>
    <m/>
    <m/>
    <m/>
    <s v="Contratos de CI perfeccionados y en ejecución"/>
    <n v="6.0000000000000001E-3"/>
    <d v="2020-01-31T00:00:00"/>
    <s v="Memorando 2020IE460 con fecha del día 21 de enero de 2020._x000a__x000a_Expediente radicado a la Dirección Corporativa y CID de los contratistas Andrea Sierra, Marcela Urrea, Ángelo Díaz y Andrés Farias._x000a__x000a_Información en la ruta: \\10.216.160.201\control interno\2020\00. APOYO\03. Contratación"/>
    <s v="Se realizó solicitud de expedición de viabilidad y CDP de los contratistas Andrea Sierra, Marcela Urrea, Ángelo Díaz y Andrés Farias, mediante memorando 2020IE460 con fecha del día 21 de enero de 2020, con el fin de complementar el trámite administrativo precontractual de acuerdo con el nuevo contrato el cual tendrá duración hasta el 30 de marzo 2020._x000a__x000a_*Se realizó trámite administrativo precontractual de los contratistas Andrea Sierra, Marcela Urrea, Ángelo Díaz y Andrés Farias, radicando el expediente en físico con los documentos correspondientes de cada uno de ellos a la Dirección Corporativa y CID, esto con el fin de legalizar nuevo contrato con duración hasta el 30 de marzo 2020."/>
    <s v="Entrega, publicación o socialización de resultados"/>
    <n v="6.0000000000000001E-3"/>
    <n v="0"/>
  </r>
  <r>
    <s v="CUMPLIDA"/>
    <x v="3"/>
    <s v="Gestionar el proceso de contratación de la Auditoría Interna de Calidad bajo el estándar ISO 9001:2015"/>
    <s v="Evaluación de la Gestión"/>
    <s v="Seguimiento y Evaluación"/>
    <s v="Ivonne Andrea Torres Cruz_x000a_Asesora de Control Interno"/>
    <s v="Andrés Farias Pinzón"/>
    <s v="Asesor de Control Interno"/>
    <d v="2020-01-20T00:00:00"/>
    <d v="2020-03-30T00:00:00"/>
    <m/>
    <m/>
    <m/>
    <m/>
    <m/>
    <m/>
    <m/>
    <m/>
    <m/>
    <m/>
    <m/>
    <m/>
    <s v="Contratos de CI perfeccionados y en ejecución"/>
    <n v="8.9999999999999993E-3"/>
    <d v="2020-03-19T00:00:00"/>
    <s v="La información se encuentra en la ruta: \\10.216.160.201\control interno\2020\00. APOYO\03. Contratación\Contratación Aud Interna 2020\Etapa Precontractual_x000a_208-DGC-Ft-44 ESTUDIOS PREVIOS MINIMA CUANTIA V3, junto con el Anexo Técnico._x000a_208-DGC-Ft-78 FORMATO DE ANALISIS DEL SECTOR V2._x000a_208-DGC-Ft-81 MATRIZ DE ANÁLISIS, ESTIMACIÓN Y TIPIFICACIÓN DE RIESGOS V1._x000a_Matriz de cotizaciones._x000a_2020IE1402 Memorando solicitud viabilidad y CDP para auditoría SGC Feb 2020._x000a_Consulta de empresas acreditadas por la ONAC._x000a_Formato de carta de presentación de la propuesta._x000a_Formato oferta económica._x000a_SISCO 411-2020._x000a_2020IE2429 Memorando Solicitud para inicio del proceso._x000a_Carpeta de Consultas SECOP I y II._x000a_Carpeta de Correos enviados._x000a_Carpeta de Cotizaciones recibidas._x000a_Carpeta de Cuestionarios diligenciados._x000a_Memorando 2020IE3410 Evaluación Técnica inicial de la Propuesta NYCE COLOMBIA_x000a_Memorando 2020IE3913 Evaluación Técnica Final de la Propuesta NYCE COLOMBIA_x000a_Memorando 2020IE3930 Evaluación Técnica inicial de la Propuesta GLOBAL COLOMBIA_x000a_Memorando 2020IE4541 Evaluación Técnica final de la Propuesta GLOBAL COLOMBIA_x000a_Memorando 2020IE4543 Evaluación Técnica inicial de la Propuesta BUREAU VERITAS_x000a_Memorando 2020IE4919 Evaluación Técnica final de la Propuesta BUREAU VERITAS_x000a_Memorando 2020IE4920 Evaluación Técnica inicial de la Propuesta APPLUS_x000a_Memorando 2020IE5033 Evaluación Técnica final de la Propuesta APPLUS_x000a_Memorando 2020IE5023 Evaluación Técnica inicial de la Propuesta COTECNA_x000a_Memorando 2020IE5105 Evaluación Técnica final de la Propuesta COTECNA"/>
    <s v="Con el fin de iniciar el proceso de contratación de la AIC 2020 y de acuerdo al trámite administrativo precontractual, se realizan las siguientes actividades:_x000a_Se revisaron los documentos previstos de la AIC del año 2019 y se pasó la información al formato correspondiente en su nueva versión:_x000a_208-DGC-Ft-44 ESTUDIOS PREVIOS MINIMA CUANTIA V3, junto con el Anexo Técnico._x000a_208-DGC-Ft-78 FORMATO DE ANALISIS DEL SECTOR V2._x000a_208-DGC-Ft-81 MATRIZ DE ANÁLISIS, ESTIMACIÓN Y TIPIFICACIÓN DE RIESGOS V1._x000a_- Se realiza consulta de empresas acreditadas por la ONAC que prestan servicios de auditoría interna de calidad._x000a_- Se realiza solicitud de cotizaciones mediante correo electrónico a las empresas: Cotecna, Bureau Veritas, Global Colombia Certificación, Applus, SGS, QUA y Consejo Colombiano de Seguridad; de las cuales solamente se tuvieron en cuenta para el análisis del sector las cuatro (4) cotizaciones entregadas mas eficientemente y que cumplían con los requerimientos establecidos en el anexo técnico (Cotecna, Bureau Veritas, Applus y Consejo Colombiano de Seguridad). Dicha información se encuentra en la Carpeta de Correos enviados, Carpeta de Cuestionarios diligenciados y en la Carpeta de Cotizaciones recibidas._x000a_- De acuerdo a las cotizaciones recibidas, se realiza la Matriz de Cotizaciones, la cual contiene la relación de empresas, fechas de recibido y precios._x000a_- Se realizan consultas en la página SECOP I y SECOP II para conocer las entidades del sector (Hábitat) y otras entidades (Agencia Nacional de Infraestructura, Cuerpo Oficial de Bomberos de Bogotá, Instituto Distrital de Turismo y Secretaria Jurídica Distrital) que contrataron los servicios de auditoría interna de calidad en vigencias inmediatamente anteriores._x000a_- Se realiza Memorando 2020IE1402 para la solicitud de viabilidad y CDP para auditoría interna de calidad del Sistema de Gestión de Calidad de la entidad._x000a_- Se realiza Formato de carta de presentación de la propuesta._x000a_- Se realiza Formato oferta económica._x000a_- Se realiza certificado SISCO 411-2020._x000a_- Se imprimen todos los soportes correspondientes a la parte precontractual y se organiza la carpeta expediente._x000a_- Se cuenta con Viabilidad y CDP _x000a_- Se realiza Memorando 2020IE2429 Solicitud para inicio del proceso_x000a_- Se radica carpeta expediente con 91 folios en la Dirección Corporativa el día 17 de febrero de 2020 a las 4:20 pm._x000a_- Se realizan correcciones a las observaciones realizadas por el área de contratación el día 19/02/20_x000a_- Se definen las  personas que conformarán el comité técnico para la revisión del presente proceso son: Manuel Andrés Farías Pinzón - Control Interno / Asbleydi Andrea Sierra Ochoa - Control Interno / Ivonne Andrea Torres Cruz - Control Interno / _x000a_Jonnathan Andrés Lara Herrera - Oficina Asesora de Planeación._x000a_- Se realiza evaluación técnica de la propuesta presentada por NYCE COLOMBIA, mediante memorando 2020IE3410, donde se solicita subsanar (Correo de subsanación). Una vez recibida la respuesta de la subsanación realizada por NYCE COLOMBIA, se revisa nuevamente la parte técnica y económica, donde siguen incumpliendo en la totalidad de requisitos, por ende se remite respuesta de evaluación técnica final mediante memorando 2020IE3913._x000a_- Se realiza evaluación técnica de la propuesta presentada por GLOBAL COLOMBIA, mediante memorando 2020IE3930, donde se solicita subsanar (Correo de subsanación). Una vez recibida la respuesta de la subsanación realizada por GLOBAL COLOMBIA, se revisa nuevamente la parte técnica y económica, donde siguen incumpliendo en la totalidad de requisitos, por ende se remite respuesta de evaluación técnica final mediante memorando 2020IE4541._x000a_- Se realiza evaluación técnica de la propuesta presentada por BUREAU VERITAS, mediante memorando 2020IE4543, donde se solicita subsanar (Correo de subsanación). Una vez recibida la respuesta de la subsanación realizada por BUREAU VERITAS, se revisa nuevamente la parte técnica y económica, donde siguen incumpliendo en la totalidad de requisitos, por ende se remite respuesta de evaluación técnica final mediante memorando 2020IE4919._x000a_- Se realiza evaluación técnica de la propuesta presentada por APPLUS, mediante memorando 2020IE4920, donde se solicita subsanar (Correo de subsanación). Una vez recibida la respuesta de la subsanación realizada por APPLUS, se revisa nuevamente la parte técnica y económica, donde siguen incumpliendo en la totalidad de requisitos, por ende se remite respuesta de evaluación técnica final mediante memorando 2020IE5033._x000a_- Se realiza evaluación técnica de la propuesta presentada por COTECNA, mediante memorando 2020IE5023, donde se informa el cumplimiento total de los requisitos de la parte técnica, pero la parte jurídica solicita subsanar (Correo de subsanación). Una vez recibida la respuesta de la subsanación realizada por COTECNA, se revisa nuevamente la parte técnica y económica donde siguen cumpliendo en la totalidad de requisitos, por ende se remite respuesta de evaluación técnica final mediante memorando 2020IE5105._x000a_De acuerdo al cumplimiento de los requisitos tanto técnicos como jurídicos, queda COTECNA como la empresa que va a realizar la auditoría interna de calidad mediante contrato 333-2020."/>
    <s v="Entrega, publicación o socialización de resultados"/>
    <n v="8.9999999999999993E-3"/>
    <n v="0"/>
  </r>
  <r>
    <s v="CUMPLIDA"/>
    <x v="3"/>
    <s v="Trámite de cuentas de ACI"/>
    <s v="Evaluación de la Gestión"/>
    <s v="Seguimiento y Evaluación"/>
    <s v="Ivonne Andrea Torres Cruz_x000a_Asesora de Control Interno"/>
    <s v="Andrés Farias Pinzón"/>
    <s v="Asesor de Control Interno"/>
    <d v="2020-02-03T00:00:00"/>
    <d v="2020-02-07T00:00:00"/>
    <m/>
    <m/>
    <m/>
    <m/>
    <m/>
    <m/>
    <m/>
    <m/>
    <m/>
    <m/>
    <m/>
    <m/>
    <s v="Cuentas de Contratistas Radicadas e información en el SECOP I ó II"/>
    <n v="1.5E-3"/>
    <d v="2020-02-06T00:00:00"/>
    <s v="Información en la ruta: \\10.216.160.201\control interno\2019\4. APOYO\3. Contratación"/>
    <s v="Se realizaron los certificados de cumplimiento de los contratistas: Andrea Sierra, Marcela Urrea, Ángelo Díaz y Andrés Farias de las cuentas del mes de enero 2020._x000a__x000a_Cuentas de cobro de contratistas: Andrea Sierra, Marcela Urrea, Ángelo Díaz y Andrés Farias del mes de enero 2020 radicadas en la Dirección de Gestión Corporativa y CID y en la Subdirección Financiera._x000a__x000a_Se realizó el certificado de cumplimiento del contratista Andrés Farias correspondiente a la cuenta de cobro del mes de febrero 2020 de los últimos dos días (1 y 2 de febrero 2020) del contrato 737-2019, donde ya se cumplió en tiempo, objeto y las actividades a cabalidad._x000a__x000a_Cuenta de cobro del contratista Andrés Farias del mes de febrero 2020 correspondiente a los últimos dos días (1 y 2 de febrero 2020) del contrato 737-2019 radicada en la Dirección de Gestión Corporativa y CID y en la Subdirección Financiera."/>
    <s v="Entrega, publicación o socialización de resultados"/>
    <n v="1.5E-3"/>
    <n v="0"/>
  </r>
  <r>
    <s v="CUMPLIDA"/>
    <x v="3"/>
    <s v="Trámite de cuentas de ACI"/>
    <s v="Evaluación de la Gestión"/>
    <s v="Seguimiento y Evaluación"/>
    <s v="Ivonne Andrea Torres Cruz_x000a_Asesora de Control Interno"/>
    <s v="Andrés Farias Pinzón"/>
    <s v="Asesor de Control Interno"/>
    <d v="2020-03-02T00:00:00"/>
    <d v="2020-03-06T00:00:00"/>
    <m/>
    <m/>
    <m/>
    <m/>
    <m/>
    <m/>
    <m/>
    <m/>
    <m/>
    <m/>
    <m/>
    <m/>
    <s v="Cuentas de Contratistas Radicadas e información en el SECOP I ó II"/>
    <n v="1.5E-3"/>
    <d v="2020-03-02T00:00:00"/>
    <s v="Información en la ruta: \\10.216.160.201\control interno\2019\4. APOYO\3. Contratación"/>
    <s v="Se realizaron los certificados de cumplimiento de los contratistas: Andrea Sierra, Marcela Urrea, Ángelo Díaz y Andrés Farias de las cuentas del mes de febrero 2020._x000a__x000a_Cuentas de cobro de contratistas: Andrea Sierra, Marcela Urrea, Ángelo Díaz y Andrés Farias del mes de febrero 2020 radicadas en la Dirección de Gestión Corporativa y CID y en la Subdirección Financiera."/>
    <s v="Entrega, publicación o socialización de resultados"/>
    <n v="1.5E-3"/>
    <n v="0"/>
  </r>
  <r>
    <s v="CUMPLIDA"/>
    <x v="3"/>
    <s v="Contratación 2020 contratistas ACI_x000a_(adición del contrato de marzo)"/>
    <s v="Evaluación de la Gestión"/>
    <s v="Seguimiento y Evaluación"/>
    <s v="Ivonne Andrea Torres Cruz_x000a_Asesora de Control Interno"/>
    <s v="Andrés Farias Pinzón"/>
    <s v="Asesor de Control Interno"/>
    <d v="2020-03-24T00:00:00"/>
    <d v="2020-03-30T00:00:00"/>
    <m/>
    <m/>
    <m/>
    <m/>
    <m/>
    <m/>
    <m/>
    <m/>
    <m/>
    <m/>
    <m/>
    <m/>
    <s v="Contratos de CI perfeccionados y en ejecución"/>
    <n v="6.0000000000000001E-3"/>
    <d v="2020-03-30T00:00:00"/>
    <s v="La información se encuentra en la ruta: \\10.216.160.201\control interno\2020\00. APOYO\03. Contratación en la carpeta de cada contratista."/>
    <s v="Se realizó solicitud de expedición de viabilidad y CDP de los contratistas Andrea Sierra, Marcela Urrea y Andrés Farias, para adición del contrato hasta el 28 de abril mediante memorando 2020IE5173 del 24Mar2020. Adición y prórroga de Andrés Farias con memorando 2020IE5209 del 28Mar2020. Adición y prórroga de Marcela Urrea con memorando 2020IE5211 del 28Mar2020. Adición y prórroga de Andrea Sierra con memorando 2020IE5210 del 28Mar2020. "/>
    <s v="Entrega, publicación o socialización de resultados"/>
    <n v="6.0000000000000001E-3"/>
    <n v="0"/>
  </r>
  <r>
    <s v="CUMPLIDA"/>
    <x v="3"/>
    <s v="Trámite de cuentas de ACI"/>
    <s v="Evaluación de la Gestión"/>
    <s v="Seguimiento y Evaluación"/>
    <s v="Ivonne Andrea Torres Cruz_x000a_Asesora de Control Interno"/>
    <s v="Andrés Farias Pinzón"/>
    <s v="Asesor de Control Interno"/>
    <d v="2020-04-01T00:00:00"/>
    <d v="2020-04-07T00:00:00"/>
    <m/>
    <m/>
    <m/>
    <m/>
    <m/>
    <m/>
    <m/>
    <m/>
    <m/>
    <m/>
    <m/>
    <m/>
    <s v="Cuentas de Contratistas Radicadas e información en el SECOP I ó II"/>
    <n v="1.5E-3"/>
    <d v="2020-04-03T00:00:00"/>
    <s v="Se realizaron los certificados de cumplimiento de los contratistas: Andrea Sierra, Marcela Urrea, Ángelo Díaz y Andrés Farias de las cuentas del mes de marzo 2020._x000a__x000a_Cuentas de cobro de contratistas: Andrea Sierra, Marcela Urrea, Ángelo Díaz y Andrés Farias del mes de marzo 2020 radicadas en la Dirección de Gestión Corporativa y CID y en la Subdirección Financiera."/>
    <s v="Cuentas de cobro de contratistas del mes de marzo 2020 radicadas en la Subdirección Financiera, mediante dos (2) correos electrónicos."/>
    <s v="Entrega, publicación o socialización de resultados"/>
    <n v="1.5E-3"/>
    <n v="0"/>
  </r>
  <r>
    <s v="CUMPLIDA"/>
    <x v="3"/>
    <s v="Trámite de cuentas de ACI"/>
    <s v="Evaluación de la Gestión"/>
    <s v="Seguimiento y Evaluación"/>
    <s v="Ivonne Andrea Torres Cruz_x000a_Asesora de Control Interno"/>
    <s v="Andrés Farias Pinzón"/>
    <s v="Asesor de Control Interno"/>
    <d v="2020-05-04T00:00:00"/>
    <d v="2020-05-08T00:00:00"/>
    <m/>
    <m/>
    <m/>
    <m/>
    <m/>
    <m/>
    <m/>
    <m/>
    <m/>
    <m/>
    <m/>
    <m/>
    <s v="Cuentas de Contratistas Radicadas e información en el SECOP I ó II"/>
    <n v="1.5E-3"/>
    <d v="2020-05-06T00:00:00"/>
    <s v="Información en la ruta: \\10.216.160.201\control interno\2019\4. APOYO\3. Contratación"/>
    <s v="Se realizaron los certificados de cumplimiento de los contratistas: Andrea Sierra, Marcela Urrea y Andrés Farias de las cuentas del mes de abril 2020._x000a__x000a_Cuentas de cobro de contratistas: Andrea Sierra, Marcela Urrea y Andrés Farias del mes de abril 2020 radicadas en la Dirección de Gestión Corporativa y CID y en la Subdirección Financiera."/>
    <s v="Entrega, publicación o socialización de resultados"/>
    <n v="1.5E-3"/>
    <n v="0"/>
  </r>
  <r>
    <s v="CUMPLIDA"/>
    <x v="3"/>
    <s v="Trámite de cuentas de ACI"/>
    <s v="Evaluación de la Gestión"/>
    <s v="Seguimiento y Evaluación"/>
    <s v="Ivonne Andrea Torres Cruz_x000a_Asesora de Control Interno"/>
    <s v="Andrés Farias Pinzón"/>
    <s v="Asesor de Control Interno"/>
    <d v="2020-06-01T00:00:00"/>
    <d v="2020-06-05T00:00:00"/>
    <m/>
    <m/>
    <m/>
    <m/>
    <m/>
    <m/>
    <m/>
    <m/>
    <m/>
    <m/>
    <m/>
    <m/>
    <s v="Cuentas de Contratistas Radicadas e información en el SECOP I ó II"/>
    <n v="1.5E-3"/>
    <d v="2020-06-04T00:00:00"/>
    <s v="Información en la ruta: \\10.216.160.201\control interno\2019\4. APOYO\3. Contratación"/>
    <s v="Se realizaron los certificados de cumplimiento de los contratistas: Andrea Sierra, Marcela Urrea y Andrés Farias de las cuentas del mes de mayo 2020._x000a__x000a_Cuentas de cobro de contratistas: Andrea Sierra, Marcela Urrea y Andrés Farias del mes de mayo 2020 radicadas en la Dirección de Gestión Corporativa y CID y en la Subdirección Financiera."/>
    <s v="Entrega, publicación o socialización de resultados"/>
    <n v="1.5E-3"/>
    <n v="0"/>
  </r>
  <r>
    <s v="SE DEBE ELIMINAR"/>
    <x v="3"/>
    <s v="Revisión y mantenimiento al botón de transparencia - Ley 1712 de 2014 numeral 7 a cargo de control interno"/>
    <s v="Evaluación de la Gestión"/>
    <s v="Seguimiento y Evaluación"/>
    <s v="Ivonne Andrea Torres Cruz_x000a_Asesora de Control Interno"/>
    <s v="Andrés Farias Pinzón"/>
    <s v="Asesor de Control Interno"/>
    <d v="2020-06-08T00:00:00"/>
    <d v="2020-07-31T00:00:00"/>
    <m/>
    <m/>
    <m/>
    <m/>
    <m/>
    <m/>
    <m/>
    <m/>
    <m/>
    <m/>
    <m/>
    <m/>
    <s v="Página web actualizada"/>
    <m/>
    <m/>
    <s v="Información que se encuentra en la ruta: \\10.216.160.201\control interno\2020\00. APOYO\14. Transparencia"/>
    <s v="Se inicia con la revisión y mantenimiento al botón de transparencia - Ley 1712 de 2014 numeral 7 a cargo de control interno, mediante la comparación de los temas de informes de auditorías de la matriz del plan de mejoramiento interno por procesos con respecto a los publicados en la página web."/>
    <s v="Diseño o planeación de la acción"/>
    <n v="0"/>
    <n v="0"/>
  </r>
  <r>
    <s v="QUEDA IGUAL"/>
    <x v="3"/>
    <s v="Trámite de cuentas de ACI"/>
    <s v="Evaluación de la Gestión"/>
    <s v="Seguimiento y Evaluación"/>
    <s v="Ivonne Andrea Torres Cruz_x000a_Asesora de Control Interno"/>
    <s v="Andrés Farias Pinzón"/>
    <s v="Asesor de Control Interno"/>
    <d v="2020-07-01T00:00:00"/>
    <d v="2020-07-07T00:00:00"/>
    <m/>
    <m/>
    <m/>
    <m/>
    <m/>
    <m/>
    <m/>
    <m/>
    <m/>
    <m/>
    <m/>
    <m/>
    <s v="Cuentas de Contratistas Radicadas e información en el SECOP I ó II"/>
    <n v="1.5E-3"/>
    <d v="2020-07-06T00:00:00"/>
    <s v="Información en la ruta: \\10.216.160.201\control interno\2019\4. APOYO\3. Contratación y en carpeta compartida en DRIVE"/>
    <s v="Se realizó el trámite de cuentas de cobro de contratistas de ACI, correspondientes al mes de junio de 2020, donde dicha actividad quedó cumplida en su totalidad de la siguiente manera:_x000a__x000a_Cuentas de cobro de contratistas: Andrea Sierra, Marcela Urrea, Joan Gaitán y Andrés Farias del mes de junio 2020 radicadas en carpeta compartida en DRIVE establecida por la Subdirección Financiera."/>
    <s v="Entrega, publicación o socialización de resultados"/>
    <n v="1.5E-3"/>
    <n v="0"/>
  </r>
  <r>
    <s v="QUEDA IGUAL"/>
    <x v="3"/>
    <s v="Trámite de cuentas de ACI"/>
    <s v="Evaluación de la Gestión"/>
    <s v="Seguimiento y Evaluación"/>
    <s v="Ivonne Andrea Torres Cruz_x000a_Asesora de Control Interno"/>
    <s v="Andrés Farias Pinzón"/>
    <s v="Asesor de Control Interno"/>
    <d v="2020-08-03T00:00:00"/>
    <d v="2020-08-10T00:00:00"/>
    <m/>
    <m/>
    <m/>
    <m/>
    <m/>
    <m/>
    <m/>
    <m/>
    <m/>
    <m/>
    <m/>
    <m/>
    <s v="Cuentas de Contratistas Radicadas e información en el SECOP I ó II"/>
    <n v="1.5E-3"/>
    <m/>
    <m/>
    <m/>
    <s v="Entrega, publicación o socialización de resultados"/>
    <n v="1.5E-3"/>
    <n v="0"/>
  </r>
  <r>
    <s v="QUEDA IGUAL"/>
    <x v="3"/>
    <s v="Trámite de cuentas de ACI"/>
    <s v="Evaluación de la Gestión"/>
    <s v="Seguimiento y Evaluación"/>
    <s v="Ivonne Andrea Torres Cruz_x000a_Asesora de Control Interno"/>
    <s v="Andrés Farias Pinzón"/>
    <s v="Asesor de Control Interno"/>
    <d v="2020-09-01T00:00:00"/>
    <d v="2020-09-07T00:00:00"/>
    <m/>
    <m/>
    <m/>
    <m/>
    <m/>
    <m/>
    <m/>
    <m/>
    <m/>
    <m/>
    <m/>
    <m/>
    <s v="Cuentas de Contratistas Radicadas e información en el SECOP I ó II"/>
    <n v="1.5E-3"/>
    <m/>
    <m/>
    <m/>
    <m/>
    <n v="0"/>
    <n v="1.5E-3"/>
  </r>
  <r>
    <s v="QUEDA IGUAL"/>
    <x v="3"/>
    <s v="Trámite de cuentas de ACI"/>
    <s v="Evaluación de la Gestión"/>
    <s v="Seguimiento y Evaluación"/>
    <s v="Ivonne Andrea Torres Cruz_x000a_Asesora de Control Interno"/>
    <s v="Andrés Farias Pinzón"/>
    <s v="Asesor de Control Interno"/>
    <d v="2020-10-01T00:00:00"/>
    <d v="2020-10-07T00:00:00"/>
    <m/>
    <m/>
    <m/>
    <m/>
    <m/>
    <m/>
    <m/>
    <m/>
    <m/>
    <m/>
    <m/>
    <m/>
    <s v="Cuentas de Contratistas Radicadas e información en el SECOP I ó II"/>
    <n v="1.5E-3"/>
    <m/>
    <m/>
    <m/>
    <m/>
    <n v="0"/>
    <n v="1.5E-3"/>
  </r>
  <r>
    <s v="QUEDA IGUAL"/>
    <x v="3"/>
    <s v="Trámite de cuentas de ACI"/>
    <s v="Evaluación de la Gestión"/>
    <s v="Seguimiento y Evaluación"/>
    <s v="Ivonne Andrea Torres Cruz_x000a_Asesora de Control Interno"/>
    <s v="Andrés Farias Pinzón"/>
    <s v="Asesor de Control Interno"/>
    <d v="2020-11-03T00:00:00"/>
    <d v="2020-11-09T00:00:00"/>
    <m/>
    <m/>
    <m/>
    <m/>
    <m/>
    <m/>
    <m/>
    <m/>
    <m/>
    <m/>
    <m/>
    <m/>
    <s v="Cuentas de Contratistas Radicadas e información en el SECOP I ó II"/>
    <n v="1.5E-3"/>
    <m/>
    <m/>
    <m/>
    <m/>
    <n v="0"/>
    <n v="1.5E-3"/>
  </r>
  <r>
    <s v="QUEDA IGUAL"/>
    <x v="3"/>
    <s v="Trámite de cuentas de ACI"/>
    <s v="Evaluación de la Gestión"/>
    <s v="Seguimiento y Evaluación"/>
    <s v="Ivonne Andrea Torres Cruz_x000a_Asesora de Control Interno"/>
    <s v="Andrés Farias Pinzón"/>
    <s v="Asesor de Control Interno"/>
    <d v="2020-12-01T00:00:00"/>
    <d v="2020-12-07T00:00:00"/>
    <m/>
    <m/>
    <m/>
    <m/>
    <m/>
    <m/>
    <m/>
    <m/>
    <m/>
    <m/>
    <m/>
    <m/>
    <s v="Cuentas de Contratistas Radicadas e información en el SECOP I ó II"/>
    <n v="1.5E-3"/>
    <m/>
    <m/>
    <m/>
    <m/>
    <n v="0"/>
    <n v="1.5E-3"/>
  </r>
  <r>
    <s v="QUEDA IGUAL"/>
    <x v="3"/>
    <s v="Diseño y gestión de capacitaciones para el fortalecimiento y aplicación del principio de autocontrol  "/>
    <s v="Evaluación de la Gestión"/>
    <s v="Seguimiento y Evaluación"/>
    <s v="Ivonne Andrea Torres Cruz_x000a_Asesora de Control Interno"/>
    <s v="Jhoana Rodríguez Silva"/>
    <s v="Asesor de Control Interno"/>
    <d v="2020-02-03T00:00:00"/>
    <d v="2020-11-25T00:00:00"/>
    <m/>
    <m/>
    <m/>
    <m/>
    <m/>
    <m/>
    <m/>
    <m/>
    <m/>
    <m/>
    <m/>
    <m/>
    <s v="Presentación, listado de Asistencia y correos"/>
    <n v="0.03"/>
    <m/>
    <s v="La información se encuentra en la ruta: \\10.216.160.201\control interno\2020\28.05 PM\INTERNO\CAPACITACIÓN_x000a__x000a_Registro de reunión del día 15/01/20 capacitación análisis causal formulación de planes de mejoramiento_x000a__x000a_Registro de capacitación Titulación del 20Ene2020_x000a__x000a_Registro de capacitación Financiera del 17Ene2020_x000a__x000a_Diseño de dos (2) presentaciones en PowerPoint para socializar a enlaces"/>
    <s v="Se diseñó la capacitación para el fortalecimiento del análisis causal para la formulación de planes de mejoramiento, se ha implementado en tres (3) de 16 procesos._x000a__x000a_Se realizaron las siguientes capacitaciones:_x000a__x000a_*Capacitación análisis causal, formulación plan de mejoramiento el día 15Ene2020 con el proceso de Reasentamientos y control interno _x000a__x000a_*Capacitación Titulación del 20ene2020_x000a__x000a_*Capacitación Financiera del 17Ene2020_x000a__x000a_Pendiente realizar capacitación virtual"/>
    <s v="Ejecución de la acción planteada"/>
    <n v="2.3999999999999997E-2"/>
    <n v="6.0000000000000019E-3"/>
  </r>
  <r>
    <s v="SE DEBE ELIMINAR"/>
    <x v="3"/>
    <s v="Diseño y gestión de capacitaciones para el fortalecimiento y aplicación del principio de autocontrol  "/>
    <s v="Evaluación de la Gestión"/>
    <s v="Seguimiento y Evaluación"/>
    <s v="Ivonne Andrea Torres Cruz_x000a_Asesora de Control Interno"/>
    <s v="Ángelo Díaz Rodríguez"/>
    <s v="Asesor de Control Interno"/>
    <d v="2020-08-12T00:00:00"/>
    <d v="2020-09-30T00:00:00"/>
    <m/>
    <m/>
    <m/>
    <m/>
    <m/>
    <m/>
    <m/>
    <m/>
    <m/>
    <m/>
    <m/>
    <m/>
    <s v="Presentación, listado de Asistencia y correos"/>
    <m/>
    <m/>
    <m/>
    <m/>
    <m/>
    <n v="0"/>
    <n v="0"/>
  </r>
  <r>
    <s v="CUMPLIDA"/>
    <x v="3"/>
    <s v="Realizar evaluación 2019 y concertación 2020 planta fija"/>
    <s v="Evaluación de la Gestión"/>
    <s v="Seguimiento y Evaluación"/>
    <s v="Ivonne Andrea Torres Cruz_x000a_Asesora de Control Interno"/>
    <s v="Elizabeth Sáenz Sáenz"/>
    <s v="Asesor de Control Interno"/>
    <d v="2020-02-03T00:00:00"/>
    <d v="2020-02-21T00:00:00"/>
    <m/>
    <m/>
    <m/>
    <m/>
    <m/>
    <m/>
    <m/>
    <m/>
    <m/>
    <m/>
    <m/>
    <m/>
    <s v="Evaluación y concertación"/>
    <n v="5.0000000000000001E-3"/>
    <d v="2020-02-21T00:00:00"/>
    <s v="Base correspondencia 2019 y 2020_x000a__x000a_\\10.216.160.201\control interno\2019_x000a__x000a_\\10.216.160.201\control interno\2020_x000a__x000a_\\10.216.160.201\control interno\2019\4. APOYO\9. Seg.  Informe Cordis Vencidos_x000a__x000a_FUID C. I.  2019 FORMULADO - ACT._x000a__x000a_2020IE995 RTA 2020IE851 EVAL. FINAL PP_x000a__x000a_Evaluación ESS II Sem 2019_x000a__x000a_2020IE3003 Concertación"/>
    <s v="Se realizó evaluación del periodo de prueba del 08/08/19 al 07/02/20, se realizó memorando 2020IE995 y se radicó en la subdirección administrativa._x000a__x000a_Se realiza concertación mediante memorando 2020IE3003 del día 21Feb2020._x000a__x000a_Se realiza seguimiento a Cordis._x000a__x000a_Manejo de archivo físico y digital."/>
    <s v="Entrega, publicación o socialización de resultados"/>
    <n v="5.0000000000000001E-3"/>
    <n v="0"/>
  </r>
  <r>
    <s v="CUMPLIDA"/>
    <x v="3"/>
    <s v="Realizar evaluación 2019 y concertación 2020 planta temporal"/>
    <s v="Evaluación de la Gestión"/>
    <s v="Seguimiento y Evaluación"/>
    <s v="Ivonne Andrea Torres Cruz_x000a_Asesora de Control Interno"/>
    <s v="Graciela Zabala Rico"/>
    <s v="Asesor de Control Interno"/>
    <d v="2020-02-03T00:00:00"/>
    <d v="2020-02-21T00:00:00"/>
    <m/>
    <m/>
    <m/>
    <m/>
    <m/>
    <m/>
    <m/>
    <m/>
    <m/>
    <m/>
    <m/>
    <m/>
    <s v="Evaluación y concertación"/>
    <n v="5.0000000000000001E-3"/>
    <d v="2020-02-21T00:00:00"/>
    <s v="Información en la ruta: \\10.216.160.201\control interno\2020\00. APOYO\04. planta\concertación 2020\Graciela Zabala Rico\Evidencias y Evaluación II 2019_x000a__x000a_2020IE1004 EVAL. GRACIELA Z_x000a_2020IE2970 Concertación"/>
    <s v="Se realizó evaluación del periodo de prueba del 01/08/19 al 31/01/20, se realizó memorando 2020IE1004 y se radicó en la subdirección administrativa._x000a__x000a_Se realiza concertación mediante memorando 2020IE2970 del día 21Feb2020."/>
    <s v="Entrega, publicación o socialización de resultados"/>
    <n v="5.0000000000000001E-3"/>
    <n v="0"/>
  </r>
  <r>
    <s v="CUMPLIDA"/>
    <x v="4"/>
    <s v="Seguimiento al Comité de Conciliación"/>
    <s v="Prevención del Daño Antijurídico y Representación Judicial"/>
    <s v="Estratégico"/>
    <s v="Ivonne Andrea Torres Cruz_x000a_Asesora de Control Interno"/>
    <s v="Andrea Sierra Ochoa"/>
    <s v="Director Jurídico "/>
    <d v="2020-04-01T00:00:00"/>
    <d v="2020-04-24T00:00:00"/>
    <m/>
    <m/>
    <m/>
    <m/>
    <m/>
    <m/>
    <m/>
    <m/>
    <m/>
    <m/>
    <m/>
    <m/>
    <s v="Informe"/>
    <n v="0.01"/>
    <d v="2020-06-30T00:00:00"/>
    <s v="\\10.216.160.201\control interno\2020\19.04 INF.  DE GESTIÓN\SEG.COMITE DE CONCILIACION"/>
    <s v="Actualmente me encuentro proyectando el informe de seguimiento al comité de Conciliación vigencia 2019._x000a__x000a_Mediante memorando de radicado Cordis N° 2020IE6409 del 30 de junio de 2020, se le remitió al Director General el informe final de seguimiento al Comité de Conciliación._x000a__x000a_El día 30 de junio de 2020, se remitió correo electrónico al Web master de la CVP, solicitando la publicación del informe, situación que se verificó posteriormente en la pagina web la entidad. "/>
    <s v="Informe - Publicación (web,intranet y/o carpeta de calidad)"/>
    <n v="9.9999999999999985E-3"/>
    <n v="0"/>
  </r>
  <r>
    <s v="CUMPLIDA"/>
    <x v="4"/>
    <s v="Evaluación Matriz de riesgos de corrupción y por proceso 2019"/>
    <s v="Todos los Procesos"/>
    <s v="Todos los Procesos"/>
    <s v="Ivonne Andrea Torres Cruz_x000a_Asesora de Control Interno"/>
    <s v="Ángelo Díaz Rodríguez"/>
    <s v="Líderes de Cada Proceso"/>
    <d v="2020-01-02T00:00:00"/>
    <d v="2020-01-17T00:00:00"/>
    <m/>
    <m/>
    <m/>
    <m/>
    <m/>
    <m/>
    <m/>
    <m/>
    <m/>
    <m/>
    <m/>
    <m/>
    <s v="Matriz de seguimiento"/>
    <n v="1.4999999999999999E-2"/>
    <d v="2020-01-17T00:00:00"/>
    <s v="Las evidencias se encuentran en la carpeta compartida en el servidor:\\10.216.160.201\control interno\2019\19.04 INF.  DE GESTIÓN\PAAC\III_SEG\Seguimiento_x000a__x000a_Informe del tercer seguimiento y evaluación del PAAC 2019, remitido el día 17/01/20 a todos los procesos, mediante memorando 2020IE349 y se publico en la pagina web en el link: https://www.cajaviviendapopular.gov.co/sites/default/files/Informe%20de%203er%20Seg.%20PAAC%202019.pdf"/>
    <s v="Se realizó tercer seguimiento cuatrimestral y evaluación final del Plan Anticorrupción y de Atención al Ciudadano, junto con el Mapa de Riesgos de todos los procesos de la entidad, tal como se planificó en el Memorando 2019IE23161 con cronograma de visitas de seguimiento y evaluación al PAAC 2019._x000a__x000a_Se realizó Matriz de Seguimiento PAAC control Interno 3er cuatrimestre 2019._x000a__x000a_Se realizó Mapa de Riesgos cod 208-PLA-Ft-78_x000a__x000a_Se elaboraron 16 registros de reunión, correspondientes a los 16 procesos a los cuales se les realizó el tercer seguimiento y evaluación del PAAC 2019 y Mapa de Riesgos 2019._x000a__x000a_Se realizó informe del tercer seguimiento y evaluación del PAAC 2019, el cual se remitió el día 17/01/20 a todos los procesos, mediante memorando 2020IE349 y se publico en la pagina web en el link: https://www.cajaviviendapopular.gov.co/sites/default/files/Informe%20de%203er%20Seg.%20PAAC%202019.pdf"/>
    <s v="Informe - Publicación (web,intranet y/o carpeta de calidad)"/>
    <n v="1.4999999999999998E-2"/>
    <n v="0"/>
  </r>
  <r>
    <s v="CUMPLIDA"/>
    <x v="4"/>
    <s v="Evaluación Plan Anticorrupción y de Atención al Ciudadano 2019. Decreto 124 de 2016"/>
    <s v="Todos los Procesos"/>
    <s v="Todos los Procesos"/>
    <s v="Ivonne Andrea Torres Cruz_x000a_Asesora de Control Interno"/>
    <s v="Ángelo Díaz Rodríguez"/>
    <s v="Líderes de Cada Proceso"/>
    <d v="2020-01-02T00:00:00"/>
    <d v="2020-01-17T00:00:00"/>
    <m/>
    <m/>
    <m/>
    <m/>
    <m/>
    <m/>
    <m/>
    <m/>
    <m/>
    <m/>
    <m/>
    <m/>
    <s v="Informe"/>
    <n v="1.4999999999999999E-2"/>
    <d v="2020-01-17T00:00:00"/>
    <s v="Las evidencias se encuentran en la carpeta compartida en el servidor:\\10.216.160.201\control interno\2019\19.04 INF.  DE GESTIÓN\PAAC\III_SEG\Seguimiento_x000a__x000a_Informe del tercer seguimiento y evaluación del PAAC 2019, remitido el día 17/01/20 a todos los procesos, mediante memorando 2020IE349 y se publico en la pagina web en el link: https://www.cajaviviendapopular.gov.co/sites/default/files/Informe%20de%203er%20Seg.%20PAAC%202019.pdf"/>
    <s v="Se realizó tercer seguimiento cuatrimestral y evaluación final del Plan Anticorrupción y de Atención al Ciudadano, junto con el Mapa de Riesgos de todos los procesos de la entidad, tal como se planificó en el Memorando 2019IE23161 con cronograma de visitas de seguimiento y evaluación al PAAC 2019._x000a__x000a_Se realizó Matriz de Seguimiento PAAC control Interno 3er cuatrimestre 2019._x000a__x000a_Se realizó Mapa de Riesgos cod 208-PLA-Ft-78_x000a__x000a_Se elaboraron 16 registros de reunión, correspondientes a los 16 procesos a los cuales se les realizó el tercer seguimiento y evaluación del PAAC 2019 y Mapa de Riesgos 2019._x000a__x000a_Se realizó informe del tercer seguimiento y evaluación del PAAC 2019, el cual se remitió el día 17/01/20 a todos los procesos, mediante memorando 2020IE349 y se publico en la pagina web en el link: https://www.cajaviviendapopular.gov.co/sites/default/files/Informe%20de%203er%20Seg.%20PAAC%202019.pdf"/>
    <s v="Informe - Publicación (web,intranet y/o carpeta de calidad)"/>
    <n v="1.4999999999999998E-2"/>
    <n v="0"/>
  </r>
  <r>
    <s v="CUMPLIDA"/>
    <x v="4"/>
    <s v="Seguimiento Matriz de riesgos de corrupción y por proceso 2020"/>
    <s v="Todos los Procesos"/>
    <s v="Todos los Procesos"/>
    <s v="Ivonne Andrea Torres Cruz_x000a_Asesora de Control Interno"/>
    <s v="Andrés Farias Pinzón"/>
    <s v="Líderes de Cada Proceso"/>
    <d v="2020-05-04T00:00:00"/>
    <d v="2020-05-15T00:00:00"/>
    <m/>
    <m/>
    <m/>
    <m/>
    <m/>
    <m/>
    <m/>
    <m/>
    <m/>
    <m/>
    <m/>
    <m/>
    <s v="Matriz de seguimiento"/>
    <n v="1.4999999999999999E-2"/>
    <d v="2020-05-15T00:00:00"/>
    <s v="Información en la ruta: \\10.216.160.201\control interno\2020\19.04 INF.  DE GESTIÓN\PAAC\I- Seg"/>
    <s v="Se realiza seguimiento a la Matriz de riesgos de corrupción y por proceso 2020, así como también al Plan Anticorrupción y de Atención al Ciudadano 2020 con corte al 30Abr2020, mediante revisión del seguimiento registrado por cada proceso y verificación del porcentaje de cumplimiento de cada actividad._x000a__x000a_Se realiza informe de seguimiento y evaluación a la matriz y de riesgos y PAAC 2020 con corte al 30Abr2020._x000a__x000a_Informe publicado en pagina web"/>
    <s v="Informe - Publicación (web,intranet y/o carpeta de calidad)"/>
    <n v="1.4999999999999998E-2"/>
    <n v="0"/>
  </r>
  <r>
    <s v="CUMPLIDA"/>
    <x v="4"/>
    <s v="Seguimiento Plan Anticorrupción y de Atención al Ciudadano 2020. Decreto 124 de 2016"/>
    <s v="Todos los Procesos"/>
    <s v="Todos los Procesos"/>
    <s v="Ivonne Andrea Torres Cruz_x000a_Asesora de Control Interno"/>
    <s v="Andrés Farias Pinzón"/>
    <s v="Líderes de Cada Proceso"/>
    <d v="2020-05-04T00:00:00"/>
    <d v="2020-05-15T00:00:00"/>
    <m/>
    <m/>
    <m/>
    <m/>
    <m/>
    <m/>
    <m/>
    <m/>
    <m/>
    <m/>
    <m/>
    <m/>
    <s v="Informe"/>
    <n v="1.4999999999999999E-2"/>
    <d v="2020-05-15T00:00:00"/>
    <s v="Información en la ruta: \\10.216.160.201\control interno\2020\19.04 INF.  DE GESTIÓN\PAAC\I- Seg"/>
    <s v="Se realiza seguimiento a la Matriz de riesgos de corrupción y por proceso 2020, así como también al Plan Anticorrupción y de Atención al Ciudadano 2020 con corte al 30Abr2020, mediante revisión del seguimiento registrado por cada proceso y verificación del porcentaje de cumplimiento de cada actividad._x000a__x000a_Se realiza informe de seguimiento y evaluación a la matriz y de riesgos y PAAC 2020 con corte al 30Abr2020._x000a__x000a_Informe publicado en pagina web"/>
    <s v="Informe - Publicación (web,intranet y/o carpeta de calidad)"/>
    <n v="1.4999999999999998E-2"/>
    <n v="0"/>
  </r>
  <r>
    <s v="QUEDA IGUAL"/>
    <x v="4"/>
    <s v="Seguimiento Matriz de riesgos de corrupción y por proceso 2020"/>
    <s v="Todos los Procesos"/>
    <s v="Todos los Procesos"/>
    <s v="Ivonne Andrea Torres Cruz_x000a_Asesora de Control Interno"/>
    <s v="Jhoana Rodríguez Silva"/>
    <s v="Líderes de Cada Proceso"/>
    <d v="2020-09-01T00:00:00"/>
    <d v="2020-09-14T00:00:00"/>
    <m/>
    <m/>
    <m/>
    <m/>
    <m/>
    <m/>
    <m/>
    <m/>
    <m/>
    <m/>
    <m/>
    <m/>
    <s v="Matriz de seguimiento"/>
    <n v="0.02"/>
    <m/>
    <m/>
    <m/>
    <m/>
    <n v="0"/>
    <n v="0.02"/>
  </r>
  <r>
    <s v="QUEDA IGUAL"/>
    <x v="4"/>
    <s v="Seguimiento Plan Anticorrupción y de Atención al Ciudadano 2020. Decreto 124 de 2016"/>
    <s v="Todos los Procesos"/>
    <s v="Todos los Procesos"/>
    <s v="Ivonne Andrea Torres Cruz_x000a_Asesora de Control Interno"/>
    <s v="Andrés Farias Pinzón"/>
    <s v="Líderes de Cada Proceso"/>
    <d v="2020-09-01T00:00:00"/>
    <d v="2020-09-14T00:00:00"/>
    <m/>
    <m/>
    <m/>
    <m/>
    <m/>
    <m/>
    <m/>
    <m/>
    <m/>
    <m/>
    <m/>
    <m/>
    <s v="Informe"/>
    <n v="0.02"/>
    <m/>
    <m/>
    <m/>
    <m/>
    <n v="0"/>
    <n v="0.02"/>
  </r>
  <r>
    <s v="CUMPLIDA"/>
    <x v="4"/>
    <s v="Seguimiento al Comité técnico de inventarios de bienes inmuebles"/>
    <s v="Gestión Administrativa"/>
    <s v="Apoyo"/>
    <s v="Ivonne Andrea Torres Cruz_x000a_Asesora de Control Interno"/>
    <s v="Marcela Urrea Jaramillo"/>
    <s v="Subdirector Administrativo"/>
    <d v="2020-03-02T00:00:00"/>
    <d v="2020-03-26T00:00:00"/>
    <m/>
    <m/>
    <m/>
    <m/>
    <m/>
    <m/>
    <m/>
    <m/>
    <m/>
    <m/>
    <m/>
    <m/>
    <s v="Informe"/>
    <n v="0.01"/>
    <d v="2020-03-30T00:00:00"/>
    <s v="Información en la ruta: \\10.216.160.201\control interno\2020\19.04 INF.  DE GESTIÓN\SEG COMITE INV. BIENES INMUEBLES_x000a__x000a_Se solicitó información el 16-03-2020 mediante memorando 2020IE4995._x000a__x000a_Se recibió información el 19-03-2020 mediante memorando 2020IE5152._x000a__x000a_Informe enviado a los integrantes del comité el día mediante memorando 2020IE5226 del día 30Mar2020 y publicado en pagina web"/>
    <s v="Se cuenta con el informe de seguimiento al Comité técnico de inventarios de bienes inmuebles, el cual fue enviado mediante memorando 2020IE5226 del día 30Mar2020 a todos los integrantes del comité y publicado en pagina web."/>
    <s v="Informe - Publicación (web,intranet y/o carpeta de calidad)"/>
    <n v="9.9999999999999985E-3"/>
    <n v="0"/>
  </r>
  <r>
    <s v="QUEDA IGUAL"/>
    <x v="4"/>
    <s v="Seguimiento al Comité técnico de inventarios de bienes muebles"/>
    <s v="Gestión Administrativa"/>
    <s v="Apoyo"/>
    <s v="Ivonne Andrea Torres Cruz_x000a_Asesora de Control Interno"/>
    <s v="Marcela Urrea Jaramillo"/>
    <s v="Subdirector Administrativo"/>
    <d v="2020-06-01T00:00:00"/>
    <d v="2020-08-31T00:00:00"/>
    <m/>
    <m/>
    <m/>
    <m/>
    <m/>
    <m/>
    <m/>
    <m/>
    <m/>
    <m/>
    <m/>
    <m/>
    <s v="Informe"/>
    <n v="0.01"/>
    <m/>
    <s v="1- Memorando 2020IE6072 del 05 de junio de 2020, dirigido a la Subdirección Administrativa._x000a_2- \\10.216.160.201\control interno\2020\19.04 INF.  DE GESTIÓN\SEG. COMITÈ INV.DE BIENES MUEBLES._x000a_3- Correo electrónico del 01 de julio de 2020, remitido por la Subdirección Administrativa de asunto: Alcance términos respuestas solicitudes de Control Interno._x000a_4- Información recibida por correo electrónico el 31 de julio de 2020, remitida por la Subdirección Administrativa con memorando 2020IE6974 del 30 de julio de 2020."/>
    <s v="1- Se realizó solicitud de información para el informe de Seguimiento al Comité Técnico de Inventarios de Bienes Muebles de la CVP – vigencia 2019._x000a__x000a_2- De acuerdo con la ampliación de términos otorgada por Control Interno, la Subdirección Administrativa manifestó, a través de correo electrónico del 01 de julio de 2020 que entregará la información el 31 de julio de 2020._x000a__x000a_3- Se recibió la información por parte de la Subdirección Administrativa el 31 de julio de 2020."/>
    <s v="Trabajo de campo - Recolección de Información"/>
    <n v="4.8999999999999998E-3"/>
    <n v="5.1000000000000004E-3"/>
  </r>
  <r>
    <s v="SE DEBE ELIMINAR"/>
    <x v="4"/>
    <s v="Seguimiento a Comité Técnico de Sostenibilidad Contable_x000a_Seguimiento al Comité financiero"/>
    <s v="Gestión Financiera"/>
    <s v="Apoyo"/>
    <s v="Ivonne Andrea Torres Cruz_x000a_Asesora de Control Interno"/>
    <s v="Marcela Urrea Jaramillo"/>
    <s v="Subdirector Financiero"/>
    <d v="2020-09-01T00:00:00"/>
    <d v="2020-09-25T00:00:00"/>
    <m/>
    <m/>
    <m/>
    <m/>
    <m/>
    <m/>
    <m/>
    <m/>
    <m/>
    <m/>
    <m/>
    <m/>
    <s v="Informe"/>
    <m/>
    <m/>
    <m/>
    <m/>
    <m/>
    <n v="0"/>
    <n v="0"/>
  </r>
  <r>
    <s v="CUMPLIDA"/>
    <x v="1"/>
    <s v="Evaluación anual por dependencias. Artículo 39 Ley 909 de 2005 - Circular 004 de 2005 Consejo Asesor del Gobierno Nacional en Materia de Control Interno"/>
    <s v="Todos los Procesos"/>
    <s v="Todos los Procesos"/>
    <s v="Ivonne Andrea Torres Cruz_x000a_Asesora de Control Interno"/>
    <s v="Andrea Sierra Ochoa"/>
    <s v="Líderes de Cada Proceso"/>
    <d v="2020-01-20T00:00:00"/>
    <d v="2020-01-30T00:00:00"/>
    <m/>
    <m/>
    <m/>
    <m/>
    <m/>
    <m/>
    <m/>
    <m/>
    <m/>
    <m/>
    <m/>
    <m/>
    <s v="Informe"/>
    <n v="7.0000000000000001E-3"/>
    <d v="2020-03-24T00:00:00"/>
    <s v="Información en la ruta: \\10.216.160.201\control interno\2020\19.04 INF.  DE GESTIÓN\EVALUACIÓN POR DEPENDENCIAS_x000a__x000a_Memo 2020IE2976 Oficina Tecnologías de la Información y las Comunicaciones_x000a_Memo 2020IE2974 Oficina Asesora de Planeación_x000a_Memo 2020IE2975 Oficina Asesora de Comunicaciones_x000a_Memo 2020IE2979 Dirección de Reasentamientos_x000a_Memo 2020IE2978 Dirección de Urbanizaciones y Titulación_x000a_Memo 2020IE2980 Dirección de Mejoramiento de Vivienda_x000a_Memo 2020IE2996 Dirección de Mejoramiento de Barrios_x000a_Memo 2020IE2995 Dirección Jurídica_x000a_Memo 2020IE2977 Dirección de Gestión Corporativa y CID_x000a_Memos 2020IE2981 - 2020IE3000 Subdirección Administrativa_x000a_Memo 2020IE2988 Subdirección Financiera_x000a_Memo 2020IE3001 Dirección General_x000a_Asesoría de Control Interno_x000a__x000a_Publicación de todas las evaluaciones de dependencias 2019 en pagina web."/>
    <s v="En desarrollo de esta actividad y de conformidad de lo dispuesto en el Inciso 2do del Artículo 39 de la Ley 909 de 2004, (entre otras normas) se realizó la evaluación por dependencias y se comunicó a las siguientes áreas mediante memorandos:_x000a__x000a_Memo 2020IE2976 Oficina Tecnologías de la Información y las Comunicaciones_x000a_Memo 2020IE2974 Oficina Asesora de Planeación_x000a_Memo 2020IE2975 Oficina Asesora de Comunicaciones_x000a_Memo 2020IE2979 Dirección de Reasentamientos_x000a_Memo 2020IE2978 Dirección de Urbanizaciones y Titulación_x000a_Memo 2020IE2980 Dirección de Mejoramiento de Vivienda_x000a_Memo 2020IE2996 Dirección de Mejoramiento de Barrios_x000a_Memo 2020IE2995 Dirección Jurídica_x000a_Memo 2020IE2977 Dirección de Gestión Corporativa y CID_x000a_Memos 2020IE2981 - 2020IE3000 Subdirección Administrativa_x000a_Memo 2020IE2988 Subdirección Financiera_x000a_Memo 2020IE3001 Dirección General_x000a_Asesoría de Control Interno_x000a__x000a_Una vez remitidos los correspondientes memorandos a cada una de las dependencias de la entidad, mediante correo electrónico de fecha 25Feb2020, igualmente se solicita al web master de la CVP la publicación de la información en la pagina web de la entidad, pero es publicada por parte del Web Master el día 24Mar2020, pero quedan mal cargadas por ende, se solicita correcta publicación el mismo día, donde responden el día 25Mar2020 que se publican de la forma correcta._x000a__x000a_Se verifica publicación correcta el día 24 de marzo de 2020, sin embargo desde el 25 de febrero se envió correo a comunicaciones por parte de Manuel Farias, solicitando la publicación de la información."/>
    <s v="Informe - Publicación (web,intranet y/o carpeta de calidad)"/>
    <n v="6.9999999999999993E-3"/>
    <n v="0"/>
  </r>
  <r>
    <s v="CUMPLIDA"/>
    <x v="1"/>
    <s v="Seguimiento al Plan de Acción  de Gestión - Plan Anual de Auditorías - Parágrafo 1, Artículo 38 - Decreto 807 de 2019"/>
    <s v="Evaluación de la Gestión"/>
    <s v="Seguimiento y Evaluación"/>
    <s v="Ivonne Andrea Torres Cruz_x000a_Asesora de Control Interno"/>
    <s v="Andrés Farias Pinzón"/>
    <s v="Asesor de Control Interno"/>
    <d v="2020-01-02T00:00:00"/>
    <d v="2020-01-10T00:00:00"/>
    <m/>
    <m/>
    <m/>
    <m/>
    <m/>
    <m/>
    <m/>
    <m/>
    <m/>
    <m/>
    <m/>
    <m/>
    <s v="Reporte de Seguimiento"/>
    <n v="2E-3"/>
    <d v="2020-01-10T00:00:00"/>
    <s v="1. Correo de entrega del seguimiento a la OAP del 28Ene2019._x000a_2. Ruta último seguimiento de 2018: \\10.216.160.201\control interno\2018\1. 068 AUDITORÍAS\068.1 INTERNAS\0. ProgramaAnualAuditorías"/>
    <s v="Se realizó el último seguimiento del PAA del 2019 dando cumplimiento al 99,78% a sus actividades  pactadas por cada uno de sus integrantes."/>
    <s v="Informe - Publicación (web,intranet y/o carpeta de calidad)"/>
    <n v="1.9999999999999996E-3"/>
    <n v="0"/>
  </r>
  <r>
    <s v="CUMPLIDA"/>
    <x v="1"/>
    <s v="Seguimiento al Plan de Acción  de Gestión - Plan Anual de Auditorías - Parágrafo 1, Artículo 38 - Decreto 807 de 2019"/>
    <s v="Evaluación de la Gestión"/>
    <s v="Seguimiento y Evaluación"/>
    <s v="Ivonne Andrea Torres Cruz_x000a_Asesora de Control Interno"/>
    <s v="Andrés Farias Pinzón"/>
    <s v="Asesor de Control Interno"/>
    <d v="2020-04-01T00:00:00"/>
    <d v="2020-04-07T00:00:00"/>
    <m/>
    <m/>
    <m/>
    <m/>
    <m/>
    <m/>
    <m/>
    <m/>
    <m/>
    <m/>
    <m/>
    <m/>
    <s v="Reporte de Seguimiento"/>
    <n v="2E-3"/>
    <d v="2020-04-07T00:00:00"/>
    <s v="Ruta seguimiento PAA 2020 con corte a 31Mar2020: \\10.216.160.201\control interno\2020\PAA_x000a__x000a_Matriz 208-CI-Ft-04 PAA 2020 V2.0 Seg2020 (Corte 31Mar2020) diligenciada"/>
    <s v="Se realizó seguimiento del PAA 2020 con corte al 31Mar2020 dando cumplimiento del 99,06% a sus actividades pactadas por cada uno de sus integrantes._x000a__x000a_Igualmente se realiza seguimiento al Plan de Acción de Gestión del primer trimestre 2020, mediante el diligenciamiento de la matriz 208-CI-Ft-04 PAA 2020 V2.0 Seg2020 (Corte 31Mar2020) "/>
    <s v="Informe - Publicación (web,intranet y/o carpeta de calidad)"/>
    <n v="1.9999999999999996E-3"/>
    <n v="0"/>
  </r>
  <r>
    <s v="QUEDA IGUAL"/>
    <x v="1"/>
    <s v="Seguimiento al Plan de Acción  de Gestión - Plan Anual de Auditorías - Parágrafo 1, Artículo 38 - Decreto 807 de 2019"/>
    <s v="Evaluación de la Gestión"/>
    <s v="Seguimiento y Evaluación"/>
    <s v="Ivonne Andrea Torres Cruz_x000a_Asesora de Control Interno"/>
    <s v="Andrés Farias Pinzón"/>
    <s v="Asesor de Control Interno"/>
    <d v="2020-07-01T00:00:00"/>
    <d v="2020-07-07T00:00:00"/>
    <m/>
    <m/>
    <m/>
    <m/>
    <m/>
    <m/>
    <m/>
    <m/>
    <m/>
    <m/>
    <m/>
    <m/>
    <s v="Reporte de Seguimiento"/>
    <n v="2E-3"/>
    <d v="2020-07-08T00:00:00"/>
    <s v="*Las evidencias se encuentran en la carpeta compartida en el servidor: Ruta: \\10.216.160.201\control interno\2020\28.03 PAA\03. II_Seg_x000a__x000a_-208-CI-Ft-04 Plan Anual de Auditorías 2020 V2.0 II seg2020 (Corte 30Jun2020)._x000a__x000a_*208-PLA-Ft-55 Plan de Acción de Gestión - Evaluación de la Gestión corte 30Jun2020."/>
    <s v="Se realizó el seguimiento al Plan de Acción de Gestión del proceso de Evaluación de la Gestión con corte al 30Jun2020."/>
    <s v="Informe - Publicación (web,intranet y/o carpeta de calidad)"/>
    <n v="1.9999999999999996E-3"/>
    <n v="0"/>
  </r>
  <r>
    <s v="QUEDA IGUAL"/>
    <x v="1"/>
    <s v="Seguimiento al Plan de Acción  de Gestión - Plan Anual de Auditorías - Parágrafo 1, Artículo 38 - Decreto 807 de 2019"/>
    <s v="Evaluación de la Gestión"/>
    <s v="Seguimiento y Evaluación"/>
    <s v="Ivonne Andrea Torres Cruz_x000a_Asesora de Control Interno"/>
    <s v="Andrés Farias Pinzón"/>
    <s v="Asesor de Control Interno"/>
    <d v="2020-10-01T00:00:00"/>
    <d v="2020-10-07T00:00:00"/>
    <m/>
    <m/>
    <m/>
    <m/>
    <m/>
    <m/>
    <m/>
    <m/>
    <m/>
    <m/>
    <m/>
    <m/>
    <s v="Reporte de Seguimiento"/>
    <n v="2E-3"/>
    <m/>
    <m/>
    <m/>
    <m/>
    <n v="0"/>
    <n v="2E-3"/>
  </r>
  <r>
    <s v="CUMPLIDA"/>
    <x v="1"/>
    <s v="Informe Pormenorizado del Sistema de Control Interno. Artículo 9 Ley 1474 de 2011, modificado por el Artículo 156 del Decreto Nacional 2106 de 2019. Circular Externa 100-006 de 2019 "/>
    <s v="Todos los Procesos"/>
    <s v="Todos los Procesos"/>
    <s v="Ivonne Andrea Torres Cruz_x000a_Asesora de Control Interno"/>
    <s v="Ángelo Díaz Rodríguez"/>
    <s v="Líderes de Cada Proceso"/>
    <d v="2020-01-20T00:00:00"/>
    <d v="2020-01-31T00:00:00"/>
    <m/>
    <m/>
    <m/>
    <m/>
    <m/>
    <m/>
    <m/>
    <m/>
    <m/>
    <m/>
    <m/>
    <m/>
    <s v="Informe"/>
    <n v="7.0000000000000001E-3"/>
    <d v="2020-01-31T00:00:00"/>
    <s v="La información se encuentra en la ruta: \\10.216.160.201\control interno\2020\19.04 INF.  DE GESTIÓN\PORMENORIZADO_x000a_y https://www.cajaviviendapopular.gov.co/sites/default/files/Informe Pormenorizado noviembre - diciembre  2019.pdf_x000a__x000a_Memorando 2020IE837 del día 31/01/2020 "/>
    <s v="Se realizó el Tercer Informe pormenorizado de control interno del 01/11/2019 a 31/12/2019 cumpliendo con la circular externa 100-006 de 2019 del DAFP y en cumplimiento del decreto 2106 de 2019, el cual fue enviado mediante correo electrónico el día 31/01/2020 y memorando 2020IE837."/>
    <s v="Informe - Publicación (web,intranet y/o carpeta de calidad)"/>
    <n v="6.9999999999999993E-3"/>
    <n v="0"/>
  </r>
  <r>
    <s v="CUMPLIDA"/>
    <x v="1"/>
    <s v="Reportar la información sobre la utilización del software a través del aplicativo que disponga la Dirección Nacional de Derechos de Autor - DNDA. Directivas presidenciales 01 de 1999 y 02 de 2002; Circular 17 de 2011 de la DNDA"/>
    <s v="Gestión Tecnología de la Información y Comunicaciones"/>
    <s v="Estratégico"/>
    <s v="Ivonne Andrea Torres Cruz_x000a_Asesora de Control Interno"/>
    <s v="Andrés Farias Pinzón"/>
    <s v="Jefe Oficina de Tecnologías de la Información y las Comunicaciones"/>
    <d v="2020-02-03T00:00:00"/>
    <d v="2020-03-13T00:00:00"/>
    <m/>
    <m/>
    <m/>
    <m/>
    <m/>
    <m/>
    <m/>
    <m/>
    <m/>
    <m/>
    <m/>
    <m/>
    <s v="Reporte"/>
    <n v="5.0000000000000001E-3"/>
    <d v="2020-03-16T00:00:00"/>
    <s v="Información en la ruta: \\10.216.160.201\control interno\2020\19.04 INF.  DE GESTIÓN\DNDA_x000a__x000a_Memorando 2020IE3398 solicitud información a Tic"/>
    <s v="Se realiza solicitud de la información a Tic mediante memorando 2020IE3398 del día 03Mar2020_x000a__x000a_Información reportada por la Ing Ivonne Torres."/>
    <s v="Informe - Publicación (web,intranet y/o carpeta de calidad)"/>
    <n v="4.9999999999999992E-3"/>
    <n v="0"/>
  </r>
  <r>
    <s v="QUEDA IGUAL"/>
    <x v="1"/>
    <s v="Revisión por la Dirección ISO 9001:2015 - información a cargo de control interno"/>
    <s v="Gestión Estratégica"/>
    <s v="Estratégico"/>
    <s v="Ivonne Andrea Torres Cruz_x000a_Asesora de Control Interno"/>
    <s v="Joan Gaitán Ferrer"/>
    <s v="Jefe Oficina Asesora de Planeación "/>
    <d v="2020-06-01T00:00:00"/>
    <d v="2020-09-24T00:00:00"/>
    <m/>
    <m/>
    <m/>
    <m/>
    <m/>
    <m/>
    <m/>
    <m/>
    <m/>
    <m/>
    <m/>
    <m/>
    <s v="Informe, presentación y evidencias"/>
    <n v="5.0000000000000001E-3"/>
    <m/>
    <s v="La información se encuentra en la ruta: \\10.216.160.201\control interno\2020\19.04 INF.  DE GESTIÓN\REVISIÓN POR LA DIR_x000a__x000a_Registro de reunión del día 15/01/20 capacitación análisis causal formulación de planes de mejoramiento_x000a__x000a_Registro de capacitación Titulación del 20"/>
    <s v="Se genera informe de Revisión por la Dirección 2020, información a cargo de Control Interno, enviado a la ing. para revisión el día 27/06/20 mediante correo electrónico."/>
    <s v="Informe - Revisión por ACI"/>
    <n v="4.6999999999999993E-3"/>
    <n v="3.0000000000000079E-4"/>
  </r>
  <r>
    <s v="QUEDA IGUAL"/>
    <x v="1"/>
    <s v="Informe Pormenorizado del Sistema de Control Interno. Artículo 9 Ley 1474 de 2011, modificado por el Artículo 156 del Decreto Nacional 2106 de 2019. Circular Externa 100-006 de 2019 "/>
    <s v="Todos los Procesos"/>
    <s v="Todos los Procesos"/>
    <s v="Ivonne Andrea Torres Cruz_x000a_Asesora de Control Interno"/>
    <s v="Marcela Urrea Jaramillo"/>
    <s v="Líderes de Cada Proceso"/>
    <d v="2020-07-01T00:00:00"/>
    <d v="2020-07-28T00:00:00"/>
    <m/>
    <m/>
    <m/>
    <m/>
    <m/>
    <m/>
    <m/>
    <m/>
    <m/>
    <m/>
    <m/>
    <m/>
    <s v="Informe"/>
    <n v="7.0000000000000001E-3"/>
    <d v="2020-07-30T00:00:00"/>
    <s v="1- Se realizó la solicitud de la información a los lideres de los procesos mediante memorando 2020IE6693 del 14 de julio de 2020 y se remitió la matriz en Excel para ser diligenciada y remitida con las evidencias respectivas._x000a__x000a_2-_x0009_Se realizó la evaluación de la información remitida por los responsables de los procesos mediante los siguientes medios: _x000a__x000a_-_x0009_Correo electrónico del 23 de julio de 2020 de la Dirección de Gestión Corporativa y CID._x000a_-_x0009_Memorando 2020IE6872 de la Oficina TIC._x000a_-_x0009_Correo electrónico del 23 de julio de 2020 de la Oficina Asesora de Comunicaciones._x000a_-_x0009_Memorando 2020IE6866 del 23 de julio de 2020 de la Oficina Asesora de Planeación._x000a_-_x0009_Memorando 2020IE6875 del 23 de julio de 2020 de la Subdirección Administrativa._x000a_-_x0009_Memorando 2020IE6693 del 23 de julio de 2020 de la Dirección Jurídica._x000a__x000a_3-_x0009_Se realizó mesa de trabajo con la oficina asesora de comunicaciones el 24 de julio de 2020 a través de Google meet._x000a__x000a_4-_x0009_Se solicito a la oficina TIC ampliación de la información mediante correo electrónico del 29 de julio de "/>
    <s v="1-_x0009_Informe de Evaluación del Sistema de Control Interno primer semestre vigencia 2020 remitido a la Dirección General con memorando 2020IE6972 del 30 de julio y correo electrónico a los Lideres de los procesos, de igual manera se público en la pagina oficial de la Entidad."/>
    <s v="Informe - Publicación (web,intranet y/o carpeta de calidad)"/>
    <n v="6.9999999999999993E-3"/>
    <n v="0"/>
  </r>
  <r>
    <s v="CUMPLIDA"/>
    <x v="1"/>
    <s v="Informe presupuestal a Personería"/>
    <s v="Gestión Financiera"/>
    <s v="Apoyo"/>
    <s v="Ivonne Andrea Torres Cruz_x000a_Asesora de Control Interno"/>
    <s v="Elizabeth Sáenz Sáenz"/>
    <s v="Subdirector Financiero"/>
    <d v="2020-01-02T00:00:00"/>
    <d v="2020-01-13T00:00:00"/>
    <m/>
    <m/>
    <m/>
    <m/>
    <m/>
    <m/>
    <m/>
    <m/>
    <m/>
    <m/>
    <m/>
    <m/>
    <s v="Informe"/>
    <n v="1E-3"/>
    <d v="2020-02-06T00:00:00"/>
    <s v="Información en la ubicación: \\10.216.160.201\control interno\2019\19.01 INF.  A  ENTID. DE CONTROL Y VIG\PERSONERIA\12. DICIEMBRE_x000a__x000a_memorando 2020EE253 "/>
    <s v="Se consolidó la información enviada por Financiera y Corporativa, se envía Informe presupuestal a la Personería en físico el día 13/1/20 con memorando 2020EE253."/>
    <s v="Informe - Publicación (web,intranet y/o carpeta de calidad)"/>
    <n v="9.999999999999998E-4"/>
    <n v="0"/>
  </r>
  <r>
    <s v="CUMPLIDA"/>
    <x v="1"/>
    <s v="Informe presupuestal a Personería"/>
    <s v="Gestión Financiera"/>
    <s v="Apoyo"/>
    <s v="Ivonne Andrea Torres Cruz_x000a_Asesora de Control Interno"/>
    <s v="Elizabeth Sáenz Sáenz"/>
    <s v="Subdirector Financiero"/>
    <d v="2020-02-03T00:00:00"/>
    <d v="2020-02-11T00:00:00"/>
    <m/>
    <m/>
    <m/>
    <m/>
    <m/>
    <m/>
    <m/>
    <m/>
    <m/>
    <m/>
    <m/>
    <m/>
    <s v="Informe"/>
    <n v="1E-3"/>
    <d v="2020-02-12T00:00:00"/>
    <s v="Información en carpeta compartida: \\10.216.160.201\control interno\2020\19.01 INF.  A  ENTID. DE CONTROL Y VIG\PERSONERIA_x000a__x000a_2020EE1700 Inf. Enero"/>
    <s v="Se cuenta con correo electrónico del día 6/02/20, donde se realiza la solicitud de información a Financiera y corporativa._x000a__x000a_Se realiza informe presupuestal a la personería, radicado con memorando 2020EE1700 del día 12/2/20"/>
    <s v="Informe - Publicación (web,intranet y/o carpeta de calidad)"/>
    <n v="9.999999999999998E-4"/>
    <n v="0"/>
  </r>
  <r>
    <s v="CUMPLIDA"/>
    <x v="1"/>
    <s v="Informe presupuestal a Personería"/>
    <s v="Gestión Financiera"/>
    <s v="Apoyo"/>
    <s v="Ivonne Andrea Torres Cruz_x000a_Asesora de Control Interno"/>
    <s v="Elizabeth Sáenz Sáenz"/>
    <s v="Subdirector Financiero"/>
    <d v="2020-03-02T00:00:00"/>
    <d v="2020-03-10T00:00:00"/>
    <m/>
    <m/>
    <m/>
    <m/>
    <m/>
    <m/>
    <m/>
    <m/>
    <m/>
    <m/>
    <m/>
    <m/>
    <s v="Informe"/>
    <n v="1E-3"/>
    <d v="2020-03-10T00:00:00"/>
    <s v="Se envió con radicado No 2020EE2982 el 10 de marzo de 2020.El cual se encuentra en la ruta: CI 2020 Inf. A entidades de control - Personería febrero."/>
    <s v="Se envió con radicado No 2020EE2982 El cual se encuentra en la ruta: CI 2020 Inf. A entidades de control - Personería febrero."/>
    <s v="Informe - Publicación (web,intranet y/o carpeta de calidad)"/>
    <n v="9.999999999999998E-4"/>
    <n v="0"/>
  </r>
  <r>
    <s v="CUMPLIDA"/>
    <x v="1"/>
    <s v="Informe presupuestal a Personería"/>
    <s v="Gestión Financiera"/>
    <s v="Apoyo"/>
    <s v="Ivonne Andrea Torres Cruz_x000a_Asesora de Control Interno"/>
    <s v="Elizabeth Sáenz Sáenz"/>
    <s v="Subdirector Financiero"/>
    <d v="2020-04-01T00:00:00"/>
    <d v="2020-04-13T00:00:00"/>
    <m/>
    <m/>
    <m/>
    <m/>
    <m/>
    <m/>
    <m/>
    <m/>
    <m/>
    <m/>
    <m/>
    <m/>
    <s v="Informe"/>
    <n v="1E-3"/>
    <d v="2020-04-15T00:00:00"/>
    <s v="Se envió con radicado No 2020EE3964 el 15 de abril de 2020. El cual se encuentra en la ruta: CI 2020 Inf. A entidades de control - Personería marzo."/>
    <s v="Se envió con radicado No 2020EE3964 el 15 de abril de 2020. El cual se encuentra en la ruta: CI 2020 Inf. A entidades de control - Personería marzo."/>
    <s v="Informe - Publicación (web,intranet y/o carpeta de calidad)"/>
    <n v="9.999999999999998E-4"/>
    <n v="0"/>
  </r>
  <r>
    <s v="CUMPLIDA"/>
    <x v="1"/>
    <s v="Informe presupuestal a Personería"/>
    <s v="Gestión Financiera"/>
    <s v="Apoyo"/>
    <s v="Ivonne Andrea Torres Cruz_x000a_Asesora de Control Interno"/>
    <s v="Elizabeth Sáenz Sáenz"/>
    <s v="Subdirector Financiero"/>
    <d v="2020-05-04T00:00:00"/>
    <d v="2020-05-12T00:00:00"/>
    <m/>
    <m/>
    <m/>
    <m/>
    <m/>
    <m/>
    <m/>
    <m/>
    <m/>
    <m/>
    <m/>
    <m/>
    <s v="Informe"/>
    <n v="1E-3"/>
    <d v="2020-05-12T00:00:00"/>
    <s v="Se envió con radicado No 2020EE4261 el 12 de MAYO  de 2020. El cual se encuentra en la ruta: CI 2020 Inf. A entidades de control - Personería ABRIL."/>
    <s v="Se envió con radicado No 2020EE4261 el 12 de MAYO  de 2020. El cual se encuentra en la ruta: CI 2020 Inf. A entidades de control - Personería ABRIL."/>
    <s v="Informe - Publicación (web,intranet y/o carpeta de calidad)"/>
    <n v="9.999999999999998E-4"/>
    <n v="0"/>
  </r>
  <r>
    <s v="CUMPLIDA"/>
    <x v="1"/>
    <s v="Informe presupuestal a Personería"/>
    <s v="Gestión Financiera"/>
    <s v="Apoyo"/>
    <s v="Ivonne Andrea Torres Cruz_x000a_Asesora de Control Interno"/>
    <s v="Elizabeth Sáenz Sáenz"/>
    <s v="Subdirector Financiero"/>
    <d v="2020-06-01T00:00:00"/>
    <d v="2020-06-09T00:00:00"/>
    <m/>
    <m/>
    <m/>
    <m/>
    <m/>
    <m/>
    <m/>
    <m/>
    <m/>
    <m/>
    <m/>
    <m/>
    <s v="Informe"/>
    <n v="1E-3"/>
    <d v="2020-06-16T00:00:00"/>
    <s v="Se envió con radicado No 2020EE4939 el 16 de JUNIO  de 2020. El cual se encuentra en la ruta: CI 2020 Inf. A entidades de control - Personería  MAYO ."/>
    <s v="Se envió con radicado No 2020EE4939 el 16 de JUNIO  de 2020. El cual se encuentra en la ruta: CI 2020 Inf. A entidades de control - Personería  MAYO ."/>
    <s v="Informe - Publicación (web,intranet y/o carpeta de calidad)"/>
    <n v="9.999999999999998E-4"/>
    <n v="0"/>
  </r>
  <r>
    <s v="QUEDA IGUAL"/>
    <x v="1"/>
    <s v="Informe presupuestal a Personería"/>
    <s v="Gestión Financiera"/>
    <s v="Apoyo"/>
    <s v="Ivonne Andrea Torres Cruz_x000a_Asesora de Control Interno"/>
    <s v="Elizabeth Sáenz Sáenz"/>
    <s v="Subdirector Financiero"/>
    <d v="2020-07-01T00:00:00"/>
    <d v="2020-07-09T00:00:00"/>
    <m/>
    <m/>
    <m/>
    <m/>
    <m/>
    <m/>
    <m/>
    <m/>
    <m/>
    <m/>
    <m/>
    <m/>
    <s v="Informe"/>
    <n v="1E-3"/>
    <d v="2020-07-09T00:00:00"/>
    <s v="Se envió con radicado No 2020EE5627 el 09 de Julio  de 2020. El cual se encuentra en la ruta: CI 2020 Inf. A entidades de control - Personería  Junio ."/>
    <s v="Se envió con radicado No 2020EE5627 el 09 de Julio  de 2020. El cual se encuentra en la ruta: CI 2020 Inf. A entidades de control - Personería  Junio ."/>
    <s v="Informe - Publicación (web,intranet y/o carpeta de calidad)"/>
    <n v="9.999999999999998E-4"/>
    <n v="0"/>
  </r>
  <r>
    <s v="QUEDA IGUAL"/>
    <x v="1"/>
    <s v="Informe presupuestal a Personería"/>
    <s v="Gestión Financiera"/>
    <s v="Apoyo"/>
    <s v="Ivonne Andrea Torres Cruz_x000a_Asesora de Control Interno"/>
    <s v="Elizabeth Sáenz Sáenz"/>
    <s v="Subdirector Financiero"/>
    <d v="2020-08-03T00:00:00"/>
    <d v="2020-08-12T00:00:00"/>
    <m/>
    <m/>
    <m/>
    <m/>
    <m/>
    <m/>
    <m/>
    <m/>
    <m/>
    <m/>
    <m/>
    <m/>
    <s v="Informe"/>
    <n v="1E-3"/>
    <m/>
    <m/>
    <m/>
    <s v="Informe - Publicación (web,intranet y/o carpeta de calidad)"/>
    <n v="9.999999999999998E-4"/>
    <n v="0"/>
  </r>
  <r>
    <s v="QUEDA IGUAL"/>
    <x v="1"/>
    <s v="Informe presupuestal a Personería"/>
    <s v="Gestión Financiera"/>
    <s v="Apoyo"/>
    <s v="Ivonne Andrea Torres Cruz_x000a_Asesora de Control Interno"/>
    <s v="Elizabeth Sáenz Sáenz"/>
    <s v="Subdirector Financiero"/>
    <d v="2020-09-01T00:00:00"/>
    <d v="2020-09-09T00:00:00"/>
    <m/>
    <m/>
    <m/>
    <m/>
    <m/>
    <m/>
    <m/>
    <m/>
    <m/>
    <m/>
    <m/>
    <m/>
    <s v="Informe"/>
    <n v="1E-3"/>
    <m/>
    <m/>
    <m/>
    <m/>
    <n v="0"/>
    <n v="1E-3"/>
  </r>
  <r>
    <s v="QUEDA IGUAL"/>
    <x v="1"/>
    <s v="Informe presupuestal a Personería"/>
    <s v="Gestión Financiera"/>
    <s v="Apoyo"/>
    <s v="Ivonne Andrea Torres Cruz_x000a_Asesora de Control Interno"/>
    <s v="Elizabeth Sáenz Sáenz"/>
    <s v="Subdirector Financiero"/>
    <d v="2020-10-01T00:00:00"/>
    <d v="2020-10-09T00:00:00"/>
    <m/>
    <m/>
    <m/>
    <m/>
    <m/>
    <m/>
    <m/>
    <m/>
    <m/>
    <m/>
    <m/>
    <m/>
    <s v="Informe"/>
    <n v="1E-3"/>
    <m/>
    <m/>
    <m/>
    <m/>
    <n v="0"/>
    <n v="1E-3"/>
  </r>
  <r>
    <s v="QUEDA IGUAL"/>
    <x v="1"/>
    <s v="Informe presupuestal a Personería"/>
    <s v="Gestión Financiera"/>
    <s v="Apoyo"/>
    <s v="Ivonne Andrea Torres Cruz_x000a_Asesora de Control Interno"/>
    <s v="Elizabeth Sáenz Sáenz"/>
    <s v="Subdirector Financiero"/>
    <d v="2020-11-03T00:00:00"/>
    <d v="2020-11-11T00:00:00"/>
    <m/>
    <m/>
    <m/>
    <m/>
    <m/>
    <m/>
    <m/>
    <m/>
    <m/>
    <m/>
    <m/>
    <m/>
    <s v="Informe"/>
    <n v="1E-3"/>
    <m/>
    <m/>
    <m/>
    <m/>
    <n v="0"/>
    <n v="1E-3"/>
  </r>
  <r>
    <s v="QUEDA IGUAL"/>
    <x v="1"/>
    <s v="Informe presupuestal a Personería"/>
    <s v="Gestión Financiera"/>
    <s v="Apoyo"/>
    <s v="Ivonne Andrea Torres Cruz_x000a_Asesora de Control Interno"/>
    <s v="Elizabeth Sáenz Sáenz"/>
    <s v="Subdirector Financiero"/>
    <d v="2020-12-01T00:00:00"/>
    <d v="2020-12-10T00:00:00"/>
    <m/>
    <m/>
    <m/>
    <m/>
    <m/>
    <m/>
    <m/>
    <m/>
    <m/>
    <m/>
    <m/>
    <m/>
    <s v="Informe"/>
    <n v="1E-3"/>
    <m/>
    <m/>
    <m/>
    <m/>
    <n v="0"/>
    <n v="1E-3"/>
  </r>
  <r>
    <s v="CUMPLIDA"/>
    <x v="1"/>
    <s v="Control Interno Contable CBN - 1019 durante la vigencia 2019. Resolución 193 de 2016 de la CGN; Resolución Reglamentaria 11 de 2014 de la Contraloría de Bogotá, modificada por la Resolución Reglamentaria 23 de 2016."/>
    <s v="Gestión Financiera"/>
    <s v="Apoyo"/>
    <s v="Ivonne Andrea Torres Cruz_x000a_Asesora de Control Interno"/>
    <s v="Graciela Zabala Rico"/>
    <s v="Subdirector Financiero"/>
    <d v="2020-01-02T00:00:00"/>
    <d v="2020-02-21T00:00:00"/>
    <m/>
    <m/>
    <m/>
    <m/>
    <m/>
    <m/>
    <m/>
    <m/>
    <m/>
    <m/>
    <m/>
    <m/>
    <s v="Informe"/>
    <n v="2.5000000000000001E-3"/>
    <d v="2020-02-27T00:00:00"/>
    <s v="La información se encuentra en la ruta: \\10.216.160.201\control interno\2020\19.04 INF.  DE GESTIÓN\CONTROL INTERNO CONTABLE\2019_x000a__x000a_Memorando 2019IE23334 del día 24/12/2019 donde se realiza solicitud de información._x000a__x000a_Memorando 2020IE1 del día 2/01/2020 donde Urbanizaciones y Titulaciones entrega la respuesta._x000a__x000a_Memorando 2020IE1131 RTA 2019IE23334_1_x000a__x000a_Informe Anual de Evaluación del Control Interno Contable 2019, publicado en pagina web._x000a__x000a_Certificado de reporte de Control Interno Contable 2019"/>
    <s v="Se solicitó información el día 24/12/2019 mediante memorando 2019IE23334._x000a__x000a_Se recibió información del Urbanizaciones y Titulaciones mediante memorando 2020IE1 del día 2/01/2020._x000a__x000a_Se recibió información de financiera mediante Memorando 2020IE1131 RTA 2019IE23334_1_x000a__x000a_Se realiza informe Anual de Evaluación del Control Interno Contable 2019, el cual se encuentra publicado en pagina web._x000a__x000a_Se cuenta con Certificado de reporte de Control Interno Contable 2019"/>
    <s v="Informe - Publicación (web,intranet y/o carpeta de calidad)"/>
    <n v="2.4999999999999996E-3"/>
    <n v="0"/>
  </r>
  <r>
    <s v="CUMPLIDA"/>
    <x v="1"/>
    <s v="Control Interno Contable CBN - 1019 durante la vigencia 2019. Resolución 193 de 2016 de la CGN; Resolución Reglamentaria 11 de 2014 de la Contraloría de Bogotá, modificada por la Resolución Reglamentaria 23 de 2016."/>
    <s v="Gestión Financiera"/>
    <s v="Apoyo"/>
    <s v="Ivonne Andrea Torres Cruz_x000a_Asesora de Control Interno"/>
    <s v="Marcela Urrea Jaramillo"/>
    <s v="Subdirector Financiero"/>
    <d v="2020-01-02T00:00:00"/>
    <d v="2020-02-21T00:00:00"/>
    <m/>
    <m/>
    <m/>
    <m/>
    <m/>
    <m/>
    <m/>
    <m/>
    <m/>
    <m/>
    <m/>
    <m/>
    <s v="Informe"/>
    <n v="2.5000000000000001E-3"/>
    <d v="2020-02-27T00:00:00"/>
    <s v="La información se encuentra en la ruta: \\10.216.160.201\control interno\2020\19.04 INF.  DE GESTIÓN\CONTROL INTERNO CONTABLE\2019_x000a__x000a_Memorando 2019IE23334 del día 24/12/2019 donde se realiza solicitud de información._x000a__x000a_Memorando 2020IE1 del día 2/01/2020 donde Urbanizaciones y Titulaciones entrega la respuesta._x000a__x000a_Memorando 2020IE1131 RTA 2019IE23334_1_x000a__x000a_Informe de Control Interno Contable 2019"/>
    <s v="Se solicitó información el día 24/12/2019 mediante memorando 2019IE23334._x000a__x000a_Se recibió información del Urbanizaciones y Titulaciones mediante memorando 2020IE1 del día 2/01/2020._x000a__x000a_Se recibió información de financiera mediante Memorando 2020IE1131 RTA 2019IE23334_1_x000a__x000a_Se realiza informe de Control Interno Contable 2019 el cual se encuentra publicado en la pagina web"/>
    <s v="Informe - Publicación (web,intranet y/o carpeta de calidad)"/>
    <n v="2.4999999999999996E-3"/>
    <n v="0"/>
  </r>
  <r>
    <s v="CUMPLIDA"/>
    <x v="1"/>
    <s v="Formulación Plan de Acción  de Gestión - Plan Anual de Auditorías - Parágrafo 1 Artículo 38 - Decreto 807 de 2019"/>
    <s v="Evaluación de la Gestión"/>
    <s v="Seguimiento y Evaluación"/>
    <s v="Ivonne Andrea Torres Cruz_x000a_Asesora de Control Interno"/>
    <s v="Ivonne Andrea Torres Cruz"/>
    <s v="Asesor de Control Interno"/>
    <d v="2020-01-02T00:00:00"/>
    <d v="2020-01-28T00:00:00"/>
    <m/>
    <m/>
    <m/>
    <m/>
    <m/>
    <m/>
    <m/>
    <m/>
    <m/>
    <m/>
    <m/>
    <m/>
    <s v="Matriz de formulación PAA y PAG"/>
    <n v="7.0000000000000001E-3"/>
    <d v="2020-01-27T00:00:00"/>
    <s v="La información se encuentra en la ruta: \\10.216.160.201\control interno\2020\28.03 PAA_x000a__x000a_Correo electrónico del día 31/01/20 sobre Aprobación del Plan Anual de Auditorías 2020 -(CICCI)-Martes 28 de enero de 2020_x000a__x000a_Memorando 2020IE809 con fecha del día 31/01/2020_x000a__x000a_Correo electrónico del día 31/01/2020 donde se solicita la publicación en pagina web de la Formulación del PAA 2020."/>
    <s v="Se realizó Formulación Plan de Acción  de Gestión - Plan Anual de Auditorías 2020, el cual fue aprobado en la sesión del Comité Institucional de Coordinación de Control Interno (CICCI) del día 28/01/20, el cual fue remitido por correo electrónico a la OAP el día 31/01/2020 y la solicitud de publicación en la carpeta de calidad se realizó mediante por memorando 2020IE809 con fecha del día 31/01/2020. Así mismo se solicita la publicación en la pagina web mediante correo electrónico del día 31/01/2020"/>
    <s v="Informe - Publicación (web,intranet y/o carpeta de calidad)"/>
    <n v="6.9999999999999993E-3"/>
    <n v="0"/>
  </r>
  <r>
    <s v="CUMPLIDA"/>
    <x v="1"/>
    <s v="Elaborar el informe de la Oficina de Control Interno vigencia 2019 - documento CBN 1038"/>
    <s v="Evaluación de la Gestión"/>
    <s v="Seguimiento y Evaluación"/>
    <s v="Ivonne Andrea Torres Cruz_x000a_Asesora de Control Interno"/>
    <s v="Ángelo Díaz Rodríguez"/>
    <s v="Asesor de Control Interno"/>
    <d v="2020-01-20T00:00:00"/>
    <d v="2020-02-14T00:00:00"/>
    <m/>
    <m/>
    <m/>
    <m/>
    <m/>
    <m/>
    <m/>
    <m/>
    <m/>
    <m/>
    <m/>
    <m/>
    <s v="Informe"/>
    <n v="7.0000000000000001E-3"/>
    <d v="2020-02-21T00:00:00"/>
    <s v="Información en la ruta: \\10.216.160.201\control interno\2020\19.01 INF.  A  ENTID. DE CONTROL Y VIG\SIVICOF\CUENTA ANUAL_x000a__x000a_CNB-1038 Informe_de_la_Oficina_de_Control_Interno"/>
    <s v="Se realiza el informe de la Oficina de Control Interno vigencia 2019, el cual se encuentra publicado en página web."/>
    <s v="Informe - Publicación (web,intranet y/o carpeta de calidad)"/>
    <n v="6.9999999999999993E-3"/>
    <n v="0"/>
  </r>
  <r>
    <s v="CUMPLIDA"/>
    <x v="1"/>
    <s v="Informe de seguimiento a la Sostenibilidad Contable - Resolución DDC-00003 del 05 de diciembre de 2018 "/>
    <s v="Gestión Financiera"/>
    <s v="Apoyo"/>
    <s v="Ivonne Andrea Torres Cruz_x000a_Asesora de Control Interno"/>
    <s v="Marcela Urrea Jaramillo"/>
    <s v="Subdirector Financiero"/>
    <d v="2020-04-01T00:00:00"/>
    <d v="2020-04-28T00:00:00"/>
    <m/>
    <m/>
    <m/>
    <m/>
    <m/>
    <m/>
    <m/>
    <m/>
    <m/>
    <m/>
    <m/>
    <m/>
    <s v="Informe"/>
    <n v="5.0000000000000001E-3"/>
    <d v="2020-04-30T00:00:00"/>
    <s v="Correo remisorio del Informe de Seguimiento al Marco Normativo Contable (MNC) Primer Trimestre de la vigencia 2020 y solicitud de formulación de plan de mejoramiento - Memorando 2020IE5528 del 30-04-2020._x000a_Correo del 11 de mayo de 2020 - Plan de mejoramiento en firme."/>
    <s v="Se realizó el informe al Marco Normativo Contable con corte al primer trimestre de la vigencia 2020; se solicitó formulación de plan de mejoramiento el cual quedó en firme el 11 de mayo de 2020."/>
    <s v="Informe - Publicación (web,intranet y/o carpeta de calidad)"/>
    <n v="4.9999999999999992E-3"/>
    <n v="0"/>
  </r>
  <r>
    <s v="CUMPLIDA"/>
    <x v="1"/>
    <s v="Informe Directiva 003 de 2013 Alcaldía Mayor de Bogotá"/>
    <s v="Gestión del Control Interno Disciplinario"/>
    <s v="Seguimiento y Evaluación"/>
    <s v="Ivonne Andrea Torres Cruz_x000a_Asesora de Control Interno"/>
    <s v="Marcela Urrea Jaramillo"/>
    <s v="Director de Gestión Corporativa y CID"/>
    <d v="2020-04-01T00:00:00"/>
    <d v="2020-05-13T00:00:00"/>
    <m/>
    <m/>
    <m/>
    <m/>
    <m/>
    <m/>
    <m/>
    <m/>
    <m/>
    <m/>
    <m/>
    <m/>
    <s v="Informe"/>
    <n v="5.0000000000000001E-3"/>
    <d v="2020-05-14T00:00:00"/>
    <s v="Se realiza solicitud de información mediante correo electrónico el día 24Abr2020 con memorando 2020IE5461 del 23Abr2020._x000a__x000a_Se recibió respuesta de Administrativa mediante memorando 2020IE5614 del día 06May2020 y de Corporativa el 06May2020 mediante memorando 2020IE5609._x000a__x000a_Correo remisorio del 14 de mayo de 2020 - Oficio 2020EE4326 - Informe de seguimiento Directiva 003 de 2013. Período del 15Nov2019 al 14Nov2020 - Caja de la Vivienda Popular. Remitido a la Dirección Distrital de Asuntos Disciplinarios. "/>
    <s v="Se realiza solicitud de información mediante correo electrónico el día 24Abr2020 con memorando 2020IE5461 del 23Abr2020._x000a__x000a_Se recibió respuesta de Administrativa mediante memorando 2020IE5614 del día 06May2020 y de Corporativa el 06May2020 mediante memorando 2020IE5609._x000a__x000a_Correo remisorio del 14 de mayo de 2020 - Oficio 2020EE4326 - Informe de seguimiento Directiva 003 de 2013. Período del 15Nov2019 al 14Nov2020 - Caja de la Vivienda Popular. Remitido a la Dirección Distrital de Asuntos Disciplinarios."/>
    <s v="Informe - Publicación (web,intranet y/o carpeta de calidad)"/>
    <n v="4.9999999999999992E-3"/>
    <n v="0"/>
  </r>
  <r>
    <s v="QUEDA IGUAL"/>
    <x v="1"/>
    <s v="Informe de seguimiento a la Sostenibilidad Contable - Resolución DDC-00003 del 05 de diciembre de 2018 "/>
    <s v="Gestión Financiera"/>
    <s v="Apoyo"/>
    <s v="Ivonne Andrea Torres Cruz_x000a_Asesora de Control Interno"/>
    <s v="Marcela Urrea Jaramillo"/>
    <s v="Subdirector Financiero"/>
    <d v="2020-07-01T00:00:00"/>
    <d v="2020-09-23T00:00:00"/>
    <m/>
    <m/>
    <m/>
    <m/>
    <m/>
    <m/>
    <m/>
    <m/>
    <m/>
    <m/>
    <m/>
    <m/>
    <s v="Informe"/>
    <n v="5.0000000000000001E-3"/>
    <m/>
    <m/>
    <s v="Durante el mes de julio no se realizaron gestiones al respecto debido a la priorización de la  Evaluación del Sistema de Control Interno primer semestre vigencia 2020."/>
    <m/>
    <n v="0"/>
    <n v="5.0000000000000001E-3"/>
  </r>
  <r>
    <s v="QUEDA IGUAL"/>
    <x v="1"/>
    <s v="Informe de seguimiento a la Sostenibilidad Contable - Resolución DDC-00003 del 05 de diciembre de 2018 "/>
    <s v="Gestión Financiera"/>
    <s v="Apoyo"/>
    <s v="Ivonne Andrea Torres Cruz_x000a_Asesora de Control Interno"/>
    <s v="Marcela Urrea Jaramillo"/>
    <s v="Subdirector Financiero"/>
    <d v="2020-10-01T00:00:00"/>
    <d v="2020-10-27T00:00:00"/>
    <m/>
    <m/>
    <m/>
    <m/>
    <m/>
    <m/>
    <m/>
    <m/>
    <m/>
    <m/>
    <m/>
    <m/>
    <s v="Informe"/>
    <n v="5.0000000000000001E-3"/>
    <m/>
    <m/>
    <m/>
    <m/>
    <n v="0"/>
    <n v="5.0000000000000001E-3"/>
  </r>
  <r>
    <s v="QUEDA IGUAL"/>
    <x v="1"/>
    <s v="Informe Directiva 003 de 2013 Alcaldía Mayor de Bogotá"/>
    <s v="Gestión del Control Interno Disciplinario"/>
    <s v="Seguimiento y Evaluación"/>
    <s v="Ivonne Andrea Torres Cruz_x000a_Asesora de Control Interno"/>
    <s v="Marcela Urrea Jaramillo"/>
    <s v="Director de Gestión Corporativa y CID"/>
    <d v="2020-10-01T00:00:00"/>
    <d v="2020-11-11T00:00:00"/>
    <m/>
    <m/>
    <m/>
    <m/>
    <m/>
    <m/>
    <m/>
    <m/>
    <m/>
    <m/>
    <m/>
    <m/>
    <s v="Informe"/>
    <n v="5.0000000000000001E-3"/>
    <m/>
    <m/>
    <m/>
    <m/>
    <n v="0"/>
    <n v="5.0000000000000001E-3"/>
  </r>
  <r>
    <s v="CUMPLIDA"/>
    <x v="5"/>
    <s v="Diseñar el plan de acción de Comité Institucional de Coordinación de Control Interno y entregarlo a los miembros del comité para su revisión y posterior aprobación"/>
    <s v="Evaluación de la Gestión"/>
    <s v="Seguimiento y Evaluación"/>
    <s v="Ivonne Andrea Torres Cruz_x000a_Asesora de Control Interno"/>
    <s v="Alexandra Álvarez Mantilla"/>
    <s v="Asesor de Control Interno"/>
    <d v="2020-01-20T00:00:00"/>
    <d v="2020-01-28T00:00:00"/>
    <m/>
    <m/>
    <m/>
    <m/>
    <m/>
    <m/>
    <m/>
    <m/>
    <m/>
    <m/>
    <m/>
    <m/>
    <s v="Plan de trabajo"/>
    <n v="6.4999999999999997E-3"/>
    <d v="2020-02-06T00:00:00"/>
    <s v="La información se encuentra en la ruta: \\10.216.160.201\control interno\2020\02.01 ACTAS COMITE C. I\28ener2020_x000a_Acta firmada se encuentra en ruta arriba indicada"/>
    <s v="Se diseñó el plan de trabajo del Comité Institucional de Coordinación de Control Interno, el cual fue entregado y aprobado en el comité ICCI del 28/01/20._x000a__x000a_El acta se proyectó, se remitió por correo el 03Feb2020 a los asistentes, se les dio plazo de realizar observaciones hasta el 06Feb2020. El acta se firmó el 10Feb2020"/>
    <s v="Entrega producto final"/>
    <n v="6.4999999999999997E-3"/>
    <n v="0"/>
  </r>
  <r>
    <s v="CUMPLIDA"/>
    <x v="5"/>
    <s v="Realizar seguimiento al Comité Institucional de Coordinación de Control Interno (presentaciones, actas de comité, anexos y demás documentos)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s v="Evaluación de la Gestión"/>
    <s v="Seguimiento y Evaluación"/>
    <s v="Ivonne Andrea Torres Cruz_x000a_Asesora de Control Interno"/>
    <s v="Alexandra Álvarez Mantilla"/>
    <s v="Asesor de Control Interno"/>
    <d v="2020-01-20T00:00:00"/>
    <d v="2020-02-14T00:00:00"/>
    <m/>
    <m/>
    <m/>
    <m/>
    <m/>
    <m/>
    <m/>
    <m/>
    <m/>
    <m/>
    <m/>
    <m/>
    <s v="Actas de comité con soportes"/>
    <n v="6.4999999999999997E-3"/>
    <d v="2020-02-06T00:00:00"/>
    <s v="La información se encuentra en la ruta: \\10.216.160.201\control interno\2020\02.01 ACTAS COMITE C. I\28ener2020_x000a__x000a_Acta firmada del día 28/01/20"/>
    <s v="Se realizó Comité Institucional de Coordinación de Control Interno el día 28/1/20, se realizó presentación, listados de asistencia, y participación de la sesión, se envió PAA 2020 para aprobación, fue aprobado el 30/01/20, se envió para publicación en página web y en carpeta de calidad, se realizó el proceso de gestión documental tanto en físico como en digital."/>
    <s v="Entrega producto final"/>
    <n v="6.4999999999999997E-3"/>
    <n v="0"/>
  </r>
  <r>
    <s v="QUEDA IGUAL"/>
    <x v="5"/>
    <s v="Realizar seguimiento al Comité Institucional de Coordinación de Control Interno (presentaciones, actas de comité, anexos y demás documentos)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s v="Evaluación de la Gestión"/>
    <s v="Seguimiento y Evaluación"/>
    <s v="Ivonne Andrea Torres Cruz_x000a_Asesora de Control Interno"/>
    <s v="Joan Gaitán Ferrer"/>
    <s v="Asesor de Control Interno"/>
    <d v="2020-04-15T00:00:00"/>
    <d v="2020-05-15T00:00:00"/>
    <m/>
    <m/>
    <m/>
    <m/>
    <m/>
    <m/>
    <m/>
    <m/>
    <m/>
    <m/>
    <m/>
    <m/>
    <s v="Actas de comité con soportes"/>
    <n v="6.4999999999999997E-3"/>
    <d v="2020-06-09T00:00:00"/>
    <s v="La información se encuentra en la ruta: \\10.216.160.201\control interno\2020\02.01 ACTAS COMITE C. I\23jun2020_x000a__x000a_Se cuenta con las siguientes evidencias:_x000a__x000a_-01. 2020IE6035 solicitud presentación estados financieros_x000a_-02. formula Plan de acción del CICCI 2020 (1)_x000a_-03. Presentación EEFF al 30-04-2020_x000a_-graficas_x000a_-02. Informe Pormenorizado noviembre - diciembre  2019_x000a_-05. Informe Directiva 003 de 2013 15 nov 2019 al 14 de may 2020 Caja de la Vivienda Popular_x000a_-Inf. Seg. PETI 2019 - 2020_x000a_-Informe Austeridad I_Trim_V1 (2)_x000a_-Informe CIC corte Dic 2019 V2.0_x000a_-Informe de Primer Seguimiento Plan Anticorrupción 2020 (Ing Final) Con ajustes_x000a_-Informe de Seg (MNC) - I Trim_x000a_La información se encuentra en la ruta: \\10.216.160.201\control interno\2020\02.01 ACTAS COMITE C. I\23jun2020_x000a_Se cuenta con las siguientes evidencias:_x000a_-01. 2020IE6035 solicitud presentación estados financieros_x000a_-02. formula Plan de acción del CICCI 2020 (1)_x000a_-03. Presentación EEFF al 30-04-2020_x000a_-graficas_x000a_-02. Informe Pormenorizado noviembre - diciembre  2019_x000a_-05. Informe Directiva 003 de 2013 15 nov 2019 al 14 de may 2020 Caja de la Vivienda Popular_x000a_-Inf. Seg. PETI 2019 - 2020_x000a_-Informe Austeridad I_Trim_V1 (2)_x000a_-Informe CIC corte Dic 2019 V2.0_x000a_-Informe de Primer Seguimiento Plan Anticorrupción 2020 (Ing Final) Con ajustes_x000a_-Informe de Seg (MNC) - I Trim_x000a_-Informe Evaluación Audiencia rendición de Cuentas CVP 2019_x000a_-Informe PQRS II Sem  2019_x000a_-INFORME RNMC V2.0_x000a_-Presentación evaluación por dependencias_x000a_-1.Orden del día 08Jjun2020_x000a_-2. Convocatoria (CICCI)-Lunes 08 de junio de 2020_x000a_-3.Presentación CICCI 08JUN2020 V1_x000a_-4. cancelación CICCI 08jun2020_x000a_-5. Informe 2 sesión Comité Institucional de Coordinación de Control Interno_x000a_-6. Solicitud de agenda para CICCI_x000a_-7.Evento cancelado con nota_ Comité vie 19 de jun de 2020 _x000a_-8.Invitación_ Comité Institucional de Coordinación de Control Interno -... mié 24 de jun de 2020 _x000a_-9.Invitación actualizada_ CICCI. mar 23 de jun de 2020 9_15am - 11_15am _x000a_-10.Presentación CICCI 23JUN2020 V2_x000a_-11.2020IE3258 Rta a  solic.  cto jurídico  - derog. de resol. 1498_x000a_Adicionalmente:_x000a_1. Sol.de Creación de carpeta para (CICCI)-En carpeta de Calidad de la CVP, Ruta: \\10.216.160.201\control interno\2020\02.01 ACTAS COMITE C. I_x000a_Ruta: \\10.216.160.201\control interno\2020\02.01 ACTAS COMITE C. I\Plan de trabajo CICCI_x000a_1. Memorando -2020IE5544 entrega informe de resultados de encuesta estatuto de auditoría-Correo electrónico 30abri2020y 23jun2020_x000a_2. Informe encuesta estatuto audit interna y código ética_x000a_3. Memorando- 2020IE6045 entrega socialización resolución comité control interno integrantes. Correo electrónico 03 y 23 de junio de 2020_x000a_4. Informe socialización resolución CICCI integrantes_x000a_5.Memorando 2020IE6046 entrega socialización resolución comité control interno Director general. Correo electrónico 03jun2020_x000a_6.Informe socialización resolución comité control interno Director general_x000a_Ruta:\\10.216.160.201\control interno\2020\02.01 ACTAS COMITE C. I\Plan de trabajo CICCI\Publicación web plan de trabajo CICCI_x000a_1.publica formul  Plan CICCI 2019 _x000a_2.publica seguim Plan CICCI 2019 _x000a_3. formula Plan de acción del CICCI 2020_x000a_4.Solicitud de publicación en página WEB-Plan de trabajo CICCI-Correo electrónico 04jun2020_x000a_Seguimiento:_x000a_Requerimiento efectuado mediante correo institucional por la Oficina de Control Interno, los archivos han sido publicados en la carpeta de Calidad, como se evidencia en la siguiente ruta:_x000a__x000a_Ruta: _x000a_\\10.216.160.201\calidad\42. COMITÉ INSTITUCIONAL DE COORDINACIÓN DE CONTROL INTERNO\3. AÑO 2020\ACTA 2. 23 JUNIO-2020"/>
    <s v="Mediante memorando 2020IE6045 del día 03Jun2020 se envió informe de socialización de resolución del comité de control interno para integrantes._x000a__x000a_El día 23Jun2020 se realizó sesión del Comité Institucional de Coordinación de Control Interno_x000a__x000a_El 26Jun2020, se remitió el proyecto de acta a los miembros del comité para sus observaciones, plazo vence el 03Jul2020._x000a__x000a_Adicionalmente: Se solicitó creación en carpeta compartida de calidad de la subcarpeta de Comité Institucional de Coordinación de Control Interno, se generó informe de socialización de Resolución 5658 del CICCI para integrantes y Director General y  entrega de  informe de resultados de encuesta estatuto de auditoría a integrantes del Comité y se solicitó publicación en la página web de formulación y seguimiento al Plan de trabajo CICCI 2019 y formulación del plan de trabajo del 2020."/>
    <s v="Entrega producto final"/>
    <n v="6.4999999999999997E-3"/>
    <n v="0"/>
  </r>
  <r>
    <s v="QUEDA IGUAL"/>
    <x v="5"/>
    <s v="Realizar seguimiento al Comité Institucional de Coordinación de Control Interno (presentaciones, actas de comité, anexos y demás documentos)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s v="Evaluación de la Gestión"/>
    <s v="Seguimiento y Evaluación"/>
    <s v="Ivonne Andrea Torres Cruz_x000a_Asesora de Control Interno"/>
    <s v="Joan Gaitán Ferrer"/>
    <s v="Asesor de Control Interno"/>
    <d v="2020-07-15T00:00:00"/>
    <d v="2020-08-14T00:00:00"/>
    <m/>
    <m/>
    <m/>
    <m/>
    <m/>
    <m/>
    <m/>
    <m/>
    <m/>
    <m/>
    <m/>
    <m/>
    <s v="Actas de comité con soportes"/>
    <n v="6.4999999999999997E-3"/>
    <m/>
    <s v="La información se encuentra en la ruta: \\10.216.160.201\control interno\2020\02.01 ACTAS COMITE C. I\03. 30jul2020_x000a_Se cuenta con las siguientes evidencias:_x000a_- 01. Correo - Solicitud temas Comité Institucional de Coordinación de C I del 22 de julio de 2020_x000a_- 02. 2020IE6681 Solicitud presentación estados financieros al 30Jun2020_x000a_- 03. 2020IE6680 - Solicitud Información Planeación para el Comité CICCI_x000a_- 04. Correo - Convocatoria tercera sesión ordinaria (CICCI) – miércoles 22 de julio de 2020_x000a_- 05. Correo - Solicitud seguimiento a compromisos del Comité Institucional de Coordinación de Control Interno del 23Jun2020_x000a_- 07. Correo RTA DUT Solicitud seguimiento a compromisos del C I CC I del 23Jun2020_x000a_- 08. Correo RTA FINANCIERA -seguimiento a compromisos_x000a_- 09. Correo RTA 2020IE6681 - Solicitud presentación de estados financieros corte a 30 de junio de 2020_x000a_- 10. Presentación EEFF al 31-05-2020_x000a_- 11. Presentación CICCI 30JUL2020_x000a_- 11. Presentación CICCI 30JUL2020 V2_x000a_- 12. Informe Compromiso 1 DGC Comité́ CICCI_x000a_- 13. Correo RTA DGC -seguimiento a compromisos_x000a_Adicionalmente_x000a_1. Consolidado de hallazgos 2020 por dependencias y temas._x000a_2. Plan Anual de Auditorías 2020 - Versión 2 del 30Jul2020._x000a_"/>
    <s v="El día 30Jul2020 se realizó la tercera sesión del Comité Institucional de Coordinación de Control Interno."/>
    <s v="Informe - Comunicación de envío"/>
    <n v="5.9150000000000001E-3"/>
    <n v="5.8499999999999958E-4"/>
  </r>
  <r>
    <s v="QUEDA IGUAL"/>
    <x v="5"/>
    <s v="Realizar seguimiento al Comité Institucional de Coordinación de Control Interno (presentaciones, actas de comité, anexos y demás documentos)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s v="Evaluación de la Gestión"/>
    <s v="Seguimiento y Evaluación"/>
    <s v="Ivonne Andrea Torres Cruz_x000a_Asesora de Control Interno"/>
    <s v="Joan Gaitán Ferrer"/>
    <s v="Asesor de Control Interno"/>
    <d v="2020-10-19T00:00:00"/>
    <d v="2020-11-13T00:00:00"/>
    <m/>
    <m/>
    <m/>
    <m/>
    <m/>
    <m/>
    <m/>
    <m/>
    <m/>
    <m/>
    <m/>
    <m/>
    <s v="Actas de comité con soportes"/>
    <n v="6.4999999999999997E-3"/>
    <m/>
    <m/>
    <m/>
    <m/>
    <n v="0"/>
    <n v="6.4999999999999997E-3"/>
  </r>
  <r>
    <s v="QUEDA IGUAL"/>
    <x v="5"/>
    <s v="Realizar seguimiento al Comité Institucional de Coordinación de Control Interno (presentaciones, actas de comité, anexos y demás documentos)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s v="Evaluación de la Gestión"/>
    <s v="Seguimiento y Evaluación"/>
    <s v="Ivonne Andrea Torres Cruz_x000a_Asesora de Control Interno"/>
    <s v="Joan Gaitán Ferrer"/>
    <s v="Asesor de Control Interno"/>
    <d v="2020-12-14T00:00:00"/>
    <d v="2020-12-31T00:00:00"/>
    <m/>
    <m/>
    <m/>
    <m/>
    <m/>
    <m/>
    <m/>
    <m/>
    <m/>
    <m/>
    <m/>
    <m/>
    <s v="Actas de comité con soportes"/>
    <n v="6.4999999999999997E-3"/>
    <m/>
    <m/>
    <m/>
    <m/>
    <n v="0"/>
    <n v="6.4999999999999997E-3"/>
  </r>
  <r>
    <s v="QUEDA IGUAL"/>
    <x v="5"/>
    <s v="Participación e intervención en los comités:_x000a_Comité técnico de inventarios de  bienes inmuebles_x000a_Comité técnico de inventarios de  bienes muebles_x000a_Comité técnico de sostenibilidad contable_x000a_Comité de conciliación_x000a_Comité financiero_x000a_Comité directivo_x000a_Comité de gestión y desempeño_x000a_Comité distrital de auditoría"/>
    <s v="Todos los Procesos"/>
    <s v="Todos los Procesos"/>
    <s v="Ivonne Andrea Torres Cruz_x000a_Asesora de Control Interno"/>
    <s v="Andrea Sierra Ochoa"/>
    <s v="Líderes de Cada Proceso"/>
    <d v="2020-01-02T00:00:00"/>
    <d v="2020-12-31T00:00:00"/>
    <m/>
    <m/>
    <m/>
    <m/>
    <m/>
    <m/>
    <m/>
    <m/>
    <m/>
    <m/>
    <m/>
    <m/>
    <s v="Actas de comité y listados de asistencia"/>
    <n v="4.4999999999999997E-3"/>
    <m/>
    <s v="La información recopilada en desarrollo del seguimiento se encuentra en la carpeta compartida de Control Interno en la siguiente ruta: _x000a_\\10.216.160.201\control interno\2020\INF.  DE GESTIÓN\SEG.COMITE CONCILIACION_x000a__x000a_Las actas se encuentran pendientes de publicación en el aplicativo SIPROJWEB por parte de la Secretaría técnica del Comité de Conciliación de la CVP."/>
    <s v="Durante el periodo objeto de seguimiento (Enero) se asistió al Comité de Conciliación de la Caja de la Vivienda Popular donde se expusieron los siguientes casos:_x000a__x000a_1. Audiencia de conciliación judicial Consorcio CVP G2_x000a_2. Audiencia Pacto de Cumplimiento Torres de San Rafael _x000a__x000a_De manera virtual se hizo presencia en el Comité de Conciliación de Fecha 30 de enero de 2020, donde el Secretario Técnico del mismo comité presentó el informe de gestión de las actividades adelantadas entre el 1° de julio de 2019 al 31 de diciembre de 2019._x000a__x000a_Durante el periodo objeto de seguimiento (Marzo) se asistió el día 10 de marzo al Comité de Conciliación de la Caja de la Vivienda Popular donde se expusieron los siguientes casos:_x000a_1.   Audiencia conciliación Caso Luz Marina Ramírez_x000a_2.   Audiencia conciliación Caso Gian Polzar_x000a_3.     Estudio Acción de Repetición Caso Consorcio interventorías._x000a_ 4.     Caso Parque Metropolitano_x000a_ _x000a_El día 04 de marzo se asistió al comité de contratación donde se presento la evolución del proceso de contratación de menor cuantía para la realización de auditoría de calidad._x000a__x000a_Durante el periodo objeto de seguimiento (abril) se asistió al Comité de Conciliación de la Caja de la Vivienda Popular donde se expusieron los siguientes casos:_x000a__x000a_Presencia el día 07 de abril de 2020 en calidad de apoyo jurídico de la Asesora de Control Interno, en la sesión del comité de Conciliación donde presentó el siguiente caso: _x000a_1. Estudio Acción de Repetición Caso Carlos Alberto Castañeda_x000a_ _x000a_Presencia el día 24 de abril de 2020 en calidad de apoyo jurídico de la Asesora de Control Interno, en la sesión virtual del comité de Conciliación donde presentó el siguiente caso_x000a__x000a_1- caso de la señora María Irene Alfaro._x000a_2. caso, Geoconstrucciones, en el que se solicita la nulidad de las Resoluciones 711 de 2017, 739 de 2017 y 152 de 2018 expedidas por la Secretaria Distrital del Hábitat._x000a__x000a_Durante el periodo objeto de seguimiento (mayo) se asistió al Comité de Conciliación de la Caja de la Vivienda Popular donde se expusieron los siguientes casos: _x000a__x000a_Asistir como apoyo de la Asesora de control Interno al Comité de Conciliación realizado el día 19 de mayo de 2020 a través de sesión virtual, donde se presentó un documento que adicionaría las Políticas de Prevención del Daño Antijurídico de la CVP, donde desde la Asesoría de Control Interno se presentaron aportes para la mejora de la citada política._x000a__x000a_Asistir como apoyo de la Asesora de control Interno al Comité de Conciliación realizado el día 28 de mayo de 2020 a través de Google meet virtual, donde se delibero respecto de la audiencia inicial convocada por el Juzgado 65 - Administrativo Sección Tercera, en el marco del proceso 2018-00001._x000a_En el mes de junio, para esta actividad se realizaron las siguientes acciones:_x000a__x000a_Asistir como apoyo de la Asesora de control Interno al Comité de Conciliación realizado el día 23 de junio de 2020 a través de sesión virtual, donde se presentó el informe de gestión durante el periodo comprendido entre enero – junio de 2020, dando cumplimiento a lo previsto en el numeral 3 del artículo 2.2.4.3.1.2.6. del Decreto 1069 de 2015 y el numeral 5 del artículo 26 del Reglamento Interno del Comité._x000a__x000a_Asistir como apoyo de la Asesora de control Interno al Comité de Conciliación realizado el día 30 de junio de 2020 a través de Google meet virtual, donde se presentó por parte de la Dirección Jurídica los avances del tema de Parque Metropolitano._x000a__x000a_Verificación y análisis del contenido del acta N° 264 de la sesión del Comité de Conciliación celebrado el 21 de julio de 2020. Y remisión para la firma de la Asesora de Control Interno. 27 y 28 de julio de 2020._x000a__x000a_Apoyo a la Asesora de control Interno presentando un análisis referente informe presentado por parte de la apoderada del proceso 2019-00146, al Comité de Conciliación realizado el día 31 de julio de 2020 mediante la modalidad virtual."/>
    <s v="Trabajo de campo"/>
    <n v="2.5200000000000001E-3"/>
    <n v="1.9799999999999996E-3"/>
  </r>
  <r>
    <s v="CUMPLIDA"/>
    <x v="5"/>
    <s v="Verificación de la oportunidad y contenido de las herramientas de gestión de la CVP y su seguimiento: PAG, PAAC y mapa de riesgos"/>
    <s v="Todos los Procesos"/>
    <s v="Todos los Procesos"/>
    <s v="Ivonne Andrea Torres Cruz_x000a_Asesora de Control Interno"/>
    <s v="Andrés Farias Pinzón"/>
    <s v="Líderes de Cada Proceso"/>
    <d v="2020-01-02T00:00:00"/>
    <d v="2020-01-31T00:00:00"/>
    <m/>
    <m/>
    <m/>
    <m/>
    <m/>
    <m/>
    <m/>
    <m/>
    <m/>
    <m/>
    <m/>
    <m/>
    <s v="Reporte"/>
    <n v="3.5000000000000001E-3"/>
    <d v="2020-01-16T00:00:00"/>
    <s v="Las evidencias se encuentran en la carpeta compartida en el servidor: \\10.216.160.201\control interno\2019\19.04 INF.  DE GESTIÓN\PAAC\III_SEG_x000a__x000a_Cuadro de Oportunidad de entrega tercer seguimiento PAAC 2019._x000a__x000a_Las evidencias se encuentran en la carpeta compartida en el servidor: \\10.216.160.201\control interno\2019\28.03 PAA\05. IV_Seg_2019_x000a__x000a_Registro de Reunión - Oportunidad Plan de Acción de Gestión III y IV SEG 2019."/>
    <s v="Se realizó verificación de la oportunidad en la entrega del Plan Anticorrupción y de Atención al Ciudadano y Mapa de Riesgos de los procesos de la entidad._x000a__x000a_Se realizó verificación de la oportunidad en la entrega del seguimiento y evaluación del Plan de Acción de Gestión del III y IV seguimiento de 2019."/>
    <s v="Entrega producto final"/>
    <n v="3.5000000000000001E-3"/>
    <n v="0"/>
  </r>
  <r>
    <s v="CUMPLIDA"/>
    <x v="5"/>
    <s v="Verificación de la oportunidad y contenido de las herramientas de gestión de la CVP y su seguimiento: PAG, PAAC y mapa de riesgos"/>
    <s v="Todos los Procesos"/>
    <s v="Todos los Procesos"/>
    <s v="Ivonne Andrea Torres Cruz_x000a_Asesora de Control Interno"/>
    <s v="Andrés Farias Pinzón"/>
    <s v="Líderes de Cada Proceso"/>
    <d v="2020-05-11T00:00:00"/>
    <d v="2020-05-15T00:00:00"/>
    <m/>
    <m/>
    <m/>
    <m/>
    <m/>
    <m/>
    <m/>
    <m/>
    <m/>
    <m/>
    <m/>
    <m/>
    <s v="Reporte"/>
    <n v="3.5000000000000001E-3"/>
    <d v="2020-05-15T00:00:00"/>
    <s v="Información en la ruta: \\10.216.160.201\control interno\2020\19.04 INF.  DE GESTIÓN\PAAC\I- Seg"/>
    <s v="Se realiza revisión y verificación de la oportunidad de entrega de la formulación y primer seguimiento de las herramientas de gestión de la CVP, con respecto al PAG, PAAC y Mapa de Riesgos de todos los procesos. Seguimiento registrado en el informe de seguimiento y evaluación a la matriz y de riesgos y PAAC 2020 con corte al 30Abr2020, y en la tabla de oportunidad en la entrega de la formulación del PAG."/>
    <s v="Entrega producto final"/>
    <n v="3.5000000000000001E-3"/>
    <n v="0"/>
  </r>
  <r>
    <s v="QUEDA IGUAL"/>
    <x v="5"/>
    <s v="Verificación de la oportunidad y contenido de las herramientas de gestión de la CVP y su seguimiento: PAG, PAAC y mapa de riesgos"/>
    <s v="Todos los Procesos"/>
    <s v="Todos los Procesos"/>
    <s v="Ivonne Andrea Torres Cruz_x000a_Asesora de Control Interno"/>
    <s v="Andrés Farias Pinzón"/>
    <s v="Líderes de Cada Proceso"/>
    <d v="2020-09-01T00:00:00"/>
    <d v="2020-09-10T00:00:00"/>
    <m/>
    <m/>
    <m/>
    <m/>
    <m/>
    <m/>
    <m/>
    <m/>
    <m/>
    <m/>
    <m/>
    <m/>
    <s v="Reporte"/>
    <n v="3.5000000000000001E-3"/>
    <m/>
    <m/>
    <m/>
    <m/>
    <n v="0"/>
    <n v="3.5000000000000001E-3"/>
  </r>
  <r>
    <s v="QUEDA IGUAL"/>
    <x v="5"/>
    <s v="Verificación de la oportunidad y contenido de las herramientas de gestión de la CVP y su seguimiento: PAG, PAAC y mapa de riesgos"/>
    <s v="Todos los Procesos"/>
    <s v="Todos los Procesos"/>
    <s v="Ivonne Andrea Torres Cruz_x000a_Asesora de Control Interno"/>
    <s v="Andrés Farias Pinzón"/>
    <s v="Líderes de Cada Proceso"/>
    <d v="2020-11-09T00:00:00"/>
    <d v="2020-11-13T00:00:00"/>
    <m/>
    <m/>
    <m/>
    <m/>
    <m/>
    <m/>
    <m/>
    <m/>
    <m/>
    <m/>
    <m/>
    <m/>
    <s v="Reporte"/>
    <n v="3.5000000000000001E-3"/>
    <m/>
    <m/>
    <m/>
    <m/>
    <n v="0"/>
    <n v="3.5000000000000001E-3"/>
  </r>
  <r>
    <s v="SE DEBE ELIMINAR"/>
    <x v="5"/>
    <s v="Diligenciamiento de los autodiagnósticos de las políticas del MIPG que sean solicitados por las partes interesadas"/>
    <s v="Evaluación de la Gestión"/>
    <s v="Seguimiento y Evaluación"/>
    <s v="Ivonne Andrea Torres Cruz_x000a_Asesora de Control Interno"/>
    <s v="Ivonne Andrea Torres Cruz"/>
    <s v="Asesor de Control Interno"/>
    <d v="2020-02-03T00:00:00"/>
    <d v="2020-04-14T00:00:00"/>
    <m/>
    <m/>
    <m/>
    <m/>
    <m/>
    <m/>
    <m/>
    <m/>
    <m/>
    <m/>
    <m/>
    <m/>
    <s v="Matriz"/>
    <m/>
    <m/>
    <s v="Evidencia en la ruta: \\10.216.160.201\control interno\2020\19.04 INF.  DE GESTIÓN\MIPG_x000a__x000a_Archivo en Excel Autodiagnóstico 7-controlinterno Rta Control Interno"/>
    <s v="El autodiagnóstico se empezó a elaborar y por motivos de carga laboral no se ha podido terminar, donde se encuentran 57 preguntas que se deben responder con respecto a la política de control interno."/>
    <s v="Informe - Elaboración de producto"/>
    <n v="0"/>
    <n v="0"/>
  </r>
  <r>
    <s v="QUEDA IGUAL"/>
    <x v="5"/>
    <s v="Seguimiento al Plan Estratégico de Tecnologías de la Información y las Comunicaciones - PETI"/>
    <s v="Gestión Tecnología de la Información y Comunicaciones"/>
    <s v="Estratégico"/>
    <s v="Ivonne Andrea Torres Cruz_x000a_Asesora de Control Interno"/>
    <s v="Ivonne Andrea Torres Cruz"/>
    <s v="Jefe Oficina de Tecnologías de la Información y las Comunicaciones"/>
    <d v="2020-03-02T00:00:00"/>
    <d v="2020-09-30T00:00:00"/>
    <m/>
    <m/>
    <m/>
    <m/>
    <m/>
    <m/>
    <m/>
    <m/>
    <m/>
    <m/>
    <m/>
    <m/>
    <s v="Informe"/>
    <n v="1.4999999999999999E-2"/>
    <m/>
    <s v="La ruta de  la información se encuentra en: \\10.216.160.201\control interno\2020\19.04 INF.  DE GESTIÓN\PETI"/>
    <s v="Se genera informe de seguimiento al PETI, enviado a la ing. para revisión el día 13/03/20, mediante correo electrónico, igualmente se cuenta con memorando en proyección para enviar a responsables._x000a__x000a_Actualmente se encuentra en revisión por parte de la Ing. Ivonne Torres."/>
    <s v="Informe - Revisión por ACI"/>
    <n v="1.35E-2"/>
    <n v="1.4999999999999996E-3"/>
  </r>
  <r>
    <s v="QUEDA IGUAL"/>
    <x v="5"/>
    <s v="Realizar primer seguimiento a la racionalización de trámites y OPAs en el SUIT_x000a_Realizar segundo seguimiento a la racionalización de trámites y OPAs en el SUIT"/>
    <s v="Evaluación de la Gestión"/>
    <s v="Seguimiento y Evaluación"/>
    <s v="Ivonne Andrea Torres Cruz_x000a_Asesora de Control Interno"/>
    <s v="Joan Gaitán Ferrer"/>
    <s v="Asesor de Control Interno"/>
    <d v="2020-04-01T00:00:00"/>
    <d v="2020-08-28T00:00:00"/>
    <m/>
    <m/>
    <m/>
    <m/>
    <m/>
    <m/>
    <m/>
    <m/>
    <m/>
    <m/>
    <m/>
    <m/>
    <s v="Reporte SUIT"/>
    <n v="0.01"/>
    <m/>
    <m/>
    <s v="Actividad que no ha iniciado"/>
    <m/>
    <n v="0"/>
    <n v="0.01"/>
  </r>
  <r>
    <s v="QUEDA IGUAL"/>
    <x v="5"/>
    <s v="Plan de Tratamiento de Riesgos de Seguridad y Privacidad de la Información "/>
    <s v="Gestión Tecnología de la Información y Comunicaciones"/>
    <s v="Estratégico"/>
    <s v="Ivonne Andrea Torres Cruz_x000a_Asesora de Control Interno"/>
    <s v="Joan Gaitán Ferrer"/>
    <s v="Jefe Oficina de Tecnologías de la Información y las Comunicaciones"/>
    <d v="2020-06-01T00:00:00"/>
    <d v="2020-06-25T00:00:00"/>
    <m/>
    <m/>
    <m/>
    <m/>
    <m/>
    <m/>
    <m/>
    <m/>
    <m/>
    <m/>
    <m/>
    <m/>
    <s v="Informe"/>
    <n v="1.4999999999999999E-2"/>
    <m/>
    <s v="La información se encuentra en la ruta: \\10.216.160.201\control interno\2020\19.04 INF.  DE GESTIÓN\SEGUIM. PLAN  TRATAM. RIESG. DE SEGUR. PRIVAC INF_x000a__x000a_Memo 2020IE6667 del día 13Jul2020 Solicitud de Información._x000a__x000a_Respuesta mediante correo electrónico del día 17Jul2020"/>
    <s v="Actualmente se encuentra en revisión de la respuesta para iniciar con la elaboración del informe correspondiente."/>
    <s v="Trabajo de campo"/>
    <n v="8.4000000000000012E-3"/>
    <n v="6.5999999999999982E-3"/>
  </r>
  <r>
    <s v="SE DEBE ELIMINAR"/>
    <x v="5"/>
    <s v="Plan de Seguridad y Privacidad de la Información"/>
    <s v="Gestión Tecnología de la Información y Comunicaciones"/>
    <s v="Estratégico"/>
    <s v="Ivonne Andrea Torres Cruz_x000a_Asesora de Control Interno"/>
    <s v="Ángelo Díaz Rodríguez"/>
    <s v="Jefe Oficina de Tecnologías de la Información y las Comunicaciones"/>
    <d v="2020-10-01T00:00:00"/>
    <d v="2020-10-27T00:00:00"/>
    <m/>
    <m/>
    <m/>
    <m/>
    <m/>
    <m/>
    <m/>
    <m/>
    <m/>
    <m/>
    <m/>
    <m/>
    <s v="Informe"/>
    <m/>
    <m/>
    <m/>
    <m/>
    <m/>
    <n v="0"/>
    <n v="0"/>
  </r>
  <r>
    <s v="QUEDA IGUAL"/>
    <x v="5"/>
    <s v="Participación e intervención en los comités:_x000a_Comité técnico de inventarios de  bienes inmuebles_x000a_Comité técnico de inventarios de  bienes muebles_x000a_Comité técnico de sostenibilidad contable_x000a_Comité de conciliación_x000a_Comité financiero_x000a_Comité directivo_x000a_Comité de gestión y desempeño_x000a_Comité distrital de auditoría"/>
    <s v="Todos los Procesos"/>
    <s v="Todos los Procesos"/>
    <s v="Ivonne Andrea Torres Cruz_x000a_Asesora de Control Interno"/>
    <s v="Graciela Zabala Rico"/>
    <s v="Líderes de Cada Proceso"/>
    <d v="2020-01-02T00:00:00"/>
    <d v="2020-12-31T00:00:00"/>
    <m/>
    <m/>
    <m/>
    <m/>
    <m/>
    <m/>
    <m/>
    <m/>
    <m/>
    <m/>
    <m/>
    <m/>
    <s v="Actas de comité y listados de asistencia"/>
    <n v="3.5000000000000001E-3"/>
    <m/>
    <s v="Se asistió al Comité Distrital de Auditoría el 24Ene2020_x000a_Se asistió al Comité Financiero el 21Feb2020_x000a_Se asistió a Comité Financiero el 17Mar2020_x000a_Participación al Comité Técnico de Bienes Inmuebles 27Marzo2020, de manera virtual._x000a_Participación al Comité Técnico de Bienes Inmuebles 24Abril2020, de manera virtual._x000a__x000a_Junio: Para este mes no se fue invitada a este tipo de actividad._x000a__x000a_Julio: Se asistió al Comité Financiero el 17Jul2020._x000a_Se asistió al Comité institucional de coordinación de control interno el 30Jul2020."/>
    <s v="Se asistió al Comité Distrital de Auditoría el 24Ene2020_x000a_Se asistió al Comité Financiero el 21Feb2020_x000a_Se asistió a Comité Financiero el 17Mar2020_x000a_Participación al Comité Técnico de Bienes Inmuebles 27Marzo2020, de manera virtual._x000a_Participación al Comité Técnico de Bienes Inmuebles 24Abril2020, de manera virtual._x000a__x000a_Junio: Para este mes no se fue invitada a este tipo de actividad._x000a__x000a_Julio: Se asistió al Comité Financiero el 17Jul2020._x000a_Se asistió al Comité institucional de coordinación de control interno el 30Jul2020."/>
    <s v="Trabajo de campo"/>
    <n v="1.9600000000000004E-3"/>
    <n v="1.5399999999999997E-3"/>
  </r>
  <r>
    <s v="QUEDA IGUAL"/>
    <x v="5"/>
    <s v="Participación e intervención en los comités:_x000a_Comité técnico de inventarios de  bienes inmuebles_x000a_Comité técnico de inventarios de  bienes muebles_x000a_Comité técnico de sostenibilidad contable_x000a_Comité de conciliación_x000a_Comité financiero_x000a_Comité directivo_x000a_Comité de gestión y desempeño_x000a_Comité distrital de auditoría"/>
    <s v="Todos los Procesos"/>
    <s v="Todos los Procesos"/>
    <s v="Ivonne Andrea Torres Cruz_x000a_Asesora de Control Interno"/>
    <s v="Ivonne Andrea Torres Cruz"/>
    <s v="Líderes de Cada Proceso"/>
    <d v="2020-01-02T00:00:00"/>
    <d v="2020-12-31T00:00:00"/>
    <m/>
    <m/>
    <m/>
    <m/>
    <m/>
    <m/>
    <m/>
    <m/>
    <m/>
    <m/>
    <m/>
    <m/>
    <s v="Actas de comité y listados de asistencia"/>
    <n v="4.4999999999999997E-3"/>
    <m/>
    <s v="La información recopilada en desarrollo del seguimiento se encuentra en la carpeta compartida de Control Interno en la siguiente ruta: _x000a_\\10.216.160.201\control interno\2020\INF.  DE GESTIÓN\SEG.COMITE CONCILIACION_x000a__x000a_\\10.216.160.201\control interno\2020\02.01 ACTAS COMITE C. I\28ener2020_x000a__x000a_Igualmente se encuentra agenda disponible en Google Calendar"/>
    <s v="De manera virtual se hizo presencia en el Comité de Conciliación de Fecha 30 de enero de 2020, donde el Secretario Técnico del mismo comité presentó el informe de gestión de las actividades adelantadas entre el 1° de julio de 2019 al 31 de diciembre de 2019._x000a__x000a_Se asistió al Primer Comité Institucional de Coordinación de Control Interno - CICCI el día 28/1/20, donde se presentaron los resultados del Plan Anual de Auditorías 2019 y la formulación y aprobación del PAA 2020._x000a__x000a_En el mes de marzo se asistió a los siguientes:_x000a__x000a_Reunión presencial con el director general y directivos los días 12,16,17, 20, 21, 23, 25, 27, 28, 29 y 31 de marzo._x000a__x000a_Comité directivo el 02Mar2020_x000a__x000a_Comité de Contratación el 04Mar2020_x000a__x000a_Comité de Conciliación el 10Mar2020_x000a__x000a_Comité de Seguimiento financiero el 17Mar2020_x000a__x000a_Comité Técnico de Bienes Inmuebles el 27Mar2020_x000a__x000a_Comité Institucional de Gestión y Desempeño el 11Mar2020 y 30Mar2020_x000a__x000a_Comité de Conciliación Virtual 31Mar2020_x000a__x000a_En el mes de Abril se asistió a los siguientes:_x000a__x000a_Comité de Contratación sesión virtual - apertura licitación seguros Lunes, 6 de abril⋅7:00am – 4:00pm_x000a__x000a_Comité de Conciliación - virtual Martes, 7 de abril⋅3:00 – 4:00pm_x000a__x000a_Comité de Conciliación sesión virtual Viernes, 24 de abril⋅8:00 – 9:00am_x000a__x000a_Sesión Extraordinaria Comité Técnico de Inventarios de Bienes Inmuebles - virtual_x000a_Viernes, 24 de abril⋅3:30 – 4:30pm_x000a__x000a_Segundo comité distrital de auditoría 2020 Jueves, 30 de abril⋅7:30 – 11:30am_x000a__x000a_En el mes de junio se asistió a los siguientes:_x000a__x000a_Sesión Comité Directivo jueves 04Jun2020, a las 11:00 de la mañana, en la sala de juntas de la CVP._x000a__x000a_Sesión extraordinaria virtual del Comité Directivo Ampliado, 17Jun2020, a las 12:00 am._x000a__x000a_Sesión virtual informe semestral Comité de Conciliación Martes, 23 de junio⋅7:30am – 4:00pm_x000a__x000a_Segunda reunión ordinaria del Comité Institucional de Coordinación de Control Interno, el día martes 23Jun2020 a las 9:15 am - 11:30 pm, modalidad presencial en la sala de juntas de la CVP._x000a__x000a_Comité Técnico de Inventarios de Bienes Inmuebles Viernes, 26Jun2020 alas 8:15 am – 10:15am virtual_x000a__x000a_Sesión ordinaria virtual del Comité Institucional de Gestión y Desempeño, martes 30Jun2020, de 2:00 a 4:00 pm._x000a__x000a_En el mes de Julio se asistió a los siguientes comites:_x000a__x000a_Citación Comité Técnico de Sostenibilidad Contable_x000a_Miércoles, 8 de julio⋅9:30 – 11:30am virtual._x000a__x000a_Comite control interno sector habitat_x000a_Jueves, 9 de julio⋅10:00am – 12:00pm virtual._x000a__x000a_Comité Seguimiento Financiero_x000a_Viernes, 17 de julio⋅3:00 – 4:00pm virtual._x000a__x000a_Comité de Conciliación Sesión virtual en vivo_x000a_Martes, 21 de julio⋅8:00 – 9:00am virtual._x000a__x000a_Comité Técnico Bienes Muebles (Sesión Virtual)_x000a_Miércoles, 29 de julio⋅10:00am – 12:00pm._x000a__x000a_Tercera sesión ordinaria del Comité_x000a_Institucional de Coordinación de_x000a_Control Interno Jueves, 30 de julio⋅8:00 – 10:00am virtual._x000a__x000a_Comité de Conciliación - Sesión Virtual_x000a_Viernes, 31 de julio⋅8:00am – 4:00pm virtual."/>
    <s v="Trabajo de campo"/>
    <n v="2.5200000000000001E-3"/>
    <n v="1.9799999999999996E-3"/>
  </r>
  <r>
    <s v="QUEDA IGUAL"/>
    <x v="5"/>
    <s v="Participación e intervención en los comités:_x000a_Comité técnico de inventarios de  bienes inmuebles_x000a_Comité técnico de inventarios de  bienes muebles_x000a_Comité técnico de sostenibilidad contable_x000a_Comité de conciliación_x000a_Comité financiero_x000a_Comité directivo_x000a_Comité de gestión y desempeño_x000a_Comité distrital de auditoría"/>
    <s v="Todos los Procesos"/>
    <s v="Todos los Procesos"/>
    <s v="Ivonne Andrea Torres Cruz_x000a_Asesora de Control Interno"/>
    <s v="Marcela Urrea Jaramillo"/>
    <s v="Líderes de Cada Proceso"/>
    <d v="2020-01-02T00:00:00"/>
    <d v="2020-12-31T00:00:00"/>
    <m/>
    <m/>
    <m/>
    <m/>
    <m/>
    <m/>
    <m/>
    <m/>
    <m/>
    <m/>
    <m/>
    <m/>
    <s v="Actas de comité y listados de asistencia"/>
    <n v="4.4999999999999997E-3"/>
    <m/>
    <s v="Agenda de Google del 24-04-2020. _x000a_Agenda de Google del 27-05-2020._x000a_Agenda de Google del 28-05-2020.  _x000a_Agenda de Google del 26-06-2020. _x000a_Agenda de Google del 30-06-2020. _x000a_Agenda de Google del 08-07-2020. _x000a_Agenda de Google del 17-07-2020_x000a_Agenda de Google del 30-07-2020. _x000a_Agenda de Google del 30-07-2020."/>
    <s v="Asistencia a la sesión extraordinaria de Comité Técnico de Inventarios de Bienes Inmuebles del 24Abr2020_x000a__x000a_Asistencia al Comité Técnico de Sostenibilidad Contable del 27 de mayo de 2020, previamente se revisaron los documentos remitidos: concepto jurídico 2020IE5561, ficha de depuración contable del 20 de mayo de 2020, tres fichas técnicas de depuración de cartera, acta de reunión No 7 del 20 de diciembre de 2019._x000a__x000a_Asistencia al Comité de Seguimiento Financiero del 28 de mayo de 2020, previamente se revisaron los documentos remitidos: acta de reunión No 2 del 17 de marzo de 2020, Estado de Tesorería al 30 de abril de 2020, Estado de Tesorería al 31 de marzo de 2020, Tasas de interés Feb. VS Abril 2020._x000a__x000a_Participación en el Comité Técnico de Inventarios de Bienes Inmuebles realizado el 26 de junio de 2020 en el cual se dio a conocer el seguimiento al plan de mejoramiento interno. _x000a__x000a_Asistencia al Comité de Seguimiento Financiero del 30 de junio de 2020. _x000a__x000a_Asistencia a la sesión del 08 de julio del Comité Técnico de Sostenibilidad Contable _x000a__x000a_Participación en la sesión del 17 de julio de 2020 de Comité Financiero de la CVP _x000a__x000a_Asistencia a la tercera sesión ordinaria del Comité Institucional de Coordinación de Control Interno del 30 de julio de 2020._x000a__x000a_Asistencia a la sesión del Comité Técnico de Sostenibilidad Contable del 30 de julio de 2020."/>
    <s v="Trabajo de campo"/>
    <n v="2.5200000000000001E-3"/>
    <n v="1.9799999999999996E-3"/>
  </r>
  <r>
    <s v="QUEDA IGUAL"/>
    <x v="5"/>
    <s v="Seguimiento al Plan Institucional de Archivos - PINAR. Decreto 612 de 2018"/>
    <s v="Gestión Documental"/>
    <s v="Apoyo"/>
    <s v="Ivonne Andrea Torres Cruz_x000a_Asesora de Control Interno"/>
    <s v="Marcela Urrea Jaramillo"/>
    <s v="Subdirector Administrativo"/>
    <d v="2020-03-02T00:00:00"/>
    <d v="2020-04-27T00:00:00"/>
    <m/>
    <m/>
    <m/>
    <m/>
    <m/>
    <m/>
    <m/>
    <m/>
    <m/>
    <m/>
    <m/>
    <m/>
    <s v="Informe"/>
    <n v="1.4999999999999999E-2"/>
    <d v="2020-07-31T00:00:00"/>
    <s v="Memorando de solicitud de información 2020IE5272 del 03-04-2020; se recibió información con memorando 2020IE5547 del 30-04-2020._x000a__x000a_Correo electrónico remitiendo a la Asesora de Control Interno el Informe de Seguimiento al Plan Institucional de archivos – PINAR – Vigencia 2019 e informe adjunto. (29 de mayo de 2020)._x000a__x000a_Publicación en la ruta: https://www.cajaviviendapopular.gov.co/?q=71-informes-de-gesti%C3%B3n-evaluaci%C3%B3n-y-auditor%C3%ADas"/>
    <s v="Memorando de solicitud de información para Seguimiento al Plan Institucional de Archivos – PINAR, vigencia 2019. 2020IE5272 del 03-04-2020; se recibió información con memorando 2020IE5547 del 30-04-2020._x000a__x000a_Se realizó el análisis de la información remitida en memorando 2020IE5547 del 30 de abril de 2020 sobre el PINAR, se consultó la carpeta de calidad, la página oficial de la Entidad y a la especialista (restauradora) del proceso de Gestión Documental y se realizó el Informe de Seguimiento al Plan Institucional de archivos – PINAR – Vigencia 2019._x000a__x000a_El Informe de Seguimiento al Plan Institucional de Archivos – PINA.R – vigencia 2019 fue remitido a los responsables de los procesos con memorando 2020IE6994 del 31 de julio de 2020 y publicado en la página oficial de la Entidad."/>
    <s v="Entrega producto final"/>
    <n v="1.4999999999999999E-2"/>
    <n v="0"/>
  </r>
  <r>
    <s v="QUEDA IGUAL"/>
    <x v="5"/>
    <s v="Seguimiento al Plan Anual de Vacantes. Decreto 612 de 2018"/>
    <s v="Gestión del Talento Humano"/>
    <s v="Estratégico"/>
    <s v="Ivonne Andrea Torres Cruz_x000a_Asesora de Control Interno"/>
    <s v="Marcela Urrea Jaramillo"/>
    <s v="Subdirector Administrativo"/>
    <d v="2020-04-01T00:00:00"/>
    <d v="2020-04-28T00:00:00"/>
    <m/>
    <m/>
    <m/>
    <m/>
    <m/>
    <m/>
    <m/>
    <m/>
    <m/>
    <m/>
    <m/>
    <m/>
    <s v="Informe"/>
    <n v="1.4999999999999999E-2"/>
    <d v="2020-07-31T00:00:00"/>
    <s v="Correo electrónico dirigido a la Subdirección Administrativa y Memorando 2020IE5634 del 08 de mayo de 2020._x000a__x000a_Correo electrónico remitido por la Subdirección Administrativa y memorando de respuesta información 2020IE5762 del 15052020._x000a__x000a_Correo electrónico del 17 de junio de 2020 dirigido a la Subdirección Administrativa._x000a__x000a_Correo electrónico del 17 de junio de 2020 dirigido a la Oficina Asesora de Planeación._x000a_ _x000a_Memorando 2020IE6274 del 18-06-2020, dirigido a la Subdirección Administrativa._x000a__x000a_Correo electrónico del 01 de julio de 2020, remitido por la Subdirección Administrativa de asunto: Alcance términos respuestas solicitudes de Control Interno._x000a__x000a_Publicado en la ruta: https://www.cajaviviendapopular.gov.co/?q=71-informes-de-gesti%C3%B3n-evaluaci%C3%B3n-y-auditor%C3%ADas"/>
    <s v="Respuesta requerimiento Cordis Nr: 2020IE5634 Solicitud Información – Seguimiento Plan Anual de Vacantes – Vigencias 2019 y 2020_x000a__x000a_Se realizó solicitud de información adicional a la Subdirección Administrativa y a la Oficina Asesora de Planeación el 17 de junio de 2020._x000a__x000a_Se realizó el análisis de la información recibida por correo electrónico el 18 de junio de la Oficina Asesora de Planeación y el 19 de junio de la Subdirección Administrativa._x000a__x000a_Se realizó la solicitud de información No 2  a la Subdirección Administrativa con memorando 2020IE6274 del 18 de junio de 2020; de acuerdo con la ampliación de términos otorgada por Control Interno, la Subdirección Administrativa manifestó, a través de correo electrónico del 01 de julio de 2020 que entregará la información el 07 de agosto de 2020._x000a__x000a_Se realizó el trabajo con la información disponible y con correo del 30Jun2020, se envió a la Asesora el informe y el memorando remisorio con solicitud de formulación de PM para revisión._x000a__x000a_Informe de Seguimiento al Plan Anual de Vacantes – Vigencias 2019 y 2020, remitido a los responsables de los procesos con memorando 2020IE6439 del 01 de julio de 2020._x000a_Planes de mejoramiento formalizados por los responsables de los procesos de la Oficina Asesora de Planeación con memorando 2020IE6632 del 10 de julio de 2020 y la Subdirección Administrativa con memorando 2020IE6696 del 14 de julio de 2020."/>
    <s v="Entrega producto final"/>
    <n v="1.4999999999999999E-2"/>
    <n v="0"/>
  </r>
  <r>
    <s v="SE DEBE ELIMINAR"/>
    <x v="5"/>
    <s v="Seguimiento al Plan de Previsión de Recursos Humanos. Decreto 612 de 2018"/>
    <s v="Gestión del Talento Humano"/>
    <s v="Estratégico"/>
    <s v="Ivonne Andrea Torres Cruz_x000a_Asesora de Control Interno"/>
    <s v="Marcela Urrea Jaramillo"/>
    <s v="Subdirector Administrativo"/>
    <d v="2020-05-04T00:00:00"/>
    <d v="2020-05-27T00:00:00"/>
    <m/>
    <m/>
    <m/>
    <m/>
    <m/>
    <m/>
    <m/>
    <m/>
    <m/>
    <m/>
    <m/>
    <m/>
    <s v="Informe"/>
    <m/>
    <m/>
    <s v="Correo electrónico dirigido a la Subdirección Administrativa y Memorando 2020IE5752 del 15 de mayo de 2020. _x000a_Correo electrónico remitido por la Subdirección Administrativa y memorando de respuesta 2020IE5852 del 22 de mayo de 2020."/>
    <s v="El informe se encuentra en etapa de desarrollo, con un avance del 60%."/>
    <s v="Informe - Elaboración de producto"/>
    <n v="0"/>
    <n v="0"/>
  </r>
  <r>
    <s v="SE DEBE ELIMINAR"/>
    <x v="5"/>
    <s v="Seguimiento al Plan Estratégico de Talento Humano. Decreto 612 de 2018"/>
    <s v="Gestión del Talento Humano"/>
    <s v="Estratégico"/>
    <s v="Ivonne Andrea Torres Cruz_x000a_Asesora de Control Interno"/>
    <s v="Marcela Urrea Jaramillo"/>
    <s v="Subdirector Administrativo"/>
    <d v="2020-06-01T00:00:00"/>
    <d v="2020-06-25T00:00:00"/>
    <m/>
    <m/>
    <m/>
    <m/>
    <m/>
    <m/>
    <m/>
    <m/>
    <m/>
    <m/>
    <m/>
    <m/>
    <s v="Informe"/>
    <m/>
    <m/>
    <s v="Memorando 2020IE6273 del 18 de junio de 2020, dirigido a la Subdirección Administrativa._x000a__x000a_\\10.216.160.201\control interno\2020\19.04 INF.  DE GESTIÓN\PLAN ESTRATEGICO DE TH_x000a__x000a_Correo electrónico del 01 de julio de 2020, remitido por la Subdirección Administrativa de asunto: Alcance términos respuestas solicitudes de Control Interno."/>
    <s v="Se realizó solicitud de información para el informe de Seguimiento al Plan Estratégico de Gestión del Talento Humano – vigencias 2019 – 2020._x000a__x000a_De acuerdo con la ampliación de términos otorgada por Control Interno, la Subdirección Administrativa manifestó, a través de correo electrónico del 01 de julio de 2020 que entregará la información el 07 de agosto de 2020."/>
    <s v="Planeación - Comunicación de envío"/>
    <n v="0"/>
    <n v="0"/>
  </r>
  <r>
    <s v="SE DEBE ELIMINAR"/>
    <x v="5"/>
    <s v="Seguimiento al Plan Institucional de Capacitación - PIC. Decreto 612 de 2018"/>
    <s v="Gestión del Talento Humano"/>
    <s v="Estratégico"/>
    <s v="Ivonne Andrea Torres Cruz_x000a_Asesora de Control Interno"/>
    <s v="Marcela Urrea Jaramillo"/>
    <s v="Subdirector Administrativo"/>
    <d v="2020-07-01T00:00:00"/>
    <d v="2020-07-29T00:00:00"/>
    <m/>
    <m/>
    <m/>
    <m/>
    <m/>
    <m/>
    <m/>
    <m/>
    <m/>
    <m/>
    <m/>
    <m/>
    <s v="Informe"/>
    <m/>
    <m/>
    <m/>
    <m/>
    <m/>
    <n v="0"/>
    <n v="0"/>
  </r>
  <r>
    <s v="SE DEBE ELIMINAR"/>
    <x v="5"/>
    <s v="Seguimiento al Plan de Incentivos Institucionales. Decreto 612 de 2018"/>
    <s v="Gestión del Talento Humano"/>
    <s v="Estratégico"/>
    <s v="Ivonne Andrea Torres Cruz_x000a_Asesora de Control Interno"/>
    <s v="Marcela Urrea Jaramillo"/>
    <s v="Subdirector Administrativo"/>
    <d v="2020-08-03T00:00:00"/>
    <d v="2020-08-27T00:00:00"/>
    <m/>
    <m/>
    <m/>
    <m/>
    <m/>
    <m/>
    <m/>
    <m/>
    <m/>
    <m/>
    <m/>
    <m/>
    <s v="Informe"/>
    <m/>
    <m/>
    <m/>
    <m/>
    <m/>
    <n v="0"/>
    <n v="0"/>
  </r>
  <r>
    <s v="CUMPLIDA"/>
    <x v="6"/>
    <s v="Atención a la contraloría - auditoría de regularidad"/>
    <s v="Evaluación de la Gestión"/>
    <s v="Seguimiento y Evaluación"/>
    <s v="Ivonne Andrea Torres Cruz_x000a_Asesora de Control Interno"/>
    <s v="Graciela Zabala Rico"/>
    <s v="Asesor de Control Interno"/>
    <d v="2020-01-02T00:00:00"/>
    <d v="2020-05-27T00:00:00"/>
    <m/>
    <m/>
    <m/>
    <m/>
    <m/>
    <m/>
    <m/>
    <m/>
    <m/>
    <m/>
    <m/>
    <m/>
    <s v="Correos electrónicos, actas de reunión, memorandos"/>
    <n v="1.4E-2"/>
    <d v="2020-05-19T00:00:00"/>
    <s v="Las evidencias de las solicitudes y sus respuestas se encuentra en la ruta \\10.216.160.201\control interno\2020\19.03 INF. auditorías C. I\19.03 EXTERNAS\01. PAD (2020) CÓDIGO 56, en un total de 19 solicitudes, se incluyen las escritas, verbales y a través e correo institucional , se recibió informe preliminar bajo radicado 2-2020-06723 del 16/04/2020, respuesta informe preliminar bajo radicado  2020EE4042 del 23/04/2020, alcance a repuesta  informe preliminar bajo radicado 2020EE4042 del 23/04/2020 y informe final bajo radicado 2-2020-08264 del 18/05/2020, adicional se realizaron mesas de trabajo para la asesoría a la construcción de la formulación del plan de mejoramiento de las semanas del 20 al 29 de mayo."/>
    <s v="Se llevo a cabo la atención del ente de control a través de las solicitudes realizadas de manera escrita, verbal y correo institucional, y la formulación de plan de mejoramiento. Se realizó verificación de los equipos y puestos de trabajo, asignados al ente de control."/>
    <s v="Entrega a ente de control y copia en Control Interno"/>
    <n v="1.4E-2"/>
    <n v="0"/>
  </r>
  <r>
    <s v="CUMPLIDA"/>
    <x v="6"/>
    <s v="Informe cuenta mensual SIVICOF"/>
    <s v="Evaluación de la Gestión"/>
    <s v="Seguimiento y Evaluación"/>
    <s v="Ivonne Andrea Torres Cruz_x000a_Asesora de Control Interno"/>
    <s v="Graciela Zabala Rico"/>
    <s v="Asesor de Control Interno"/>
    <d v="2020-01-02T00:00:00"/>
    <d v="2020-01-13T00:00:00"/>
    <m/>
    <m/>
    <m/>
    <m/>
    <m/>
    <m/>
    <m/>
    <m/>
    <m/>
    <m/>
    <m/>
    <m/>
    <s v="Certificado de recepción de información de SIVICOF"/>
    <n v="1.5E-3"/>
    <d v="2020-01-13T00:00:00"/>
    <s v="Archivo que contiene el certificado de rendición de la cuenta mensual de diciembre de 2019_x000a_\\10.216.160.201\control interno\2019\19.01 INF.  A  ENTID. DE CONTROL Y VIG\SIVICOF\CUENTA MENSUAL\DICIEMBRE_2019"/>
    <s v="Se solicitó la información por correo electrónico, los responsables entregaron la información certificada."/>
    <s v="Entrega a ente de control y copia en Control Interno"/>
    <n v="1.5E-3"/>
    <n v="0"/>
  </r>
  <r>
    <s v="CUMPLIDA"/>
    <x v="6"/>
    <s v="Informe cuenta anual SIVICOF. Cargue del informe de control interno contable - CBN - 1019"/>
    <s v="Evaluación de la Gestión"/>
    <s v="Seguimiento y Evaluación"/>
    <s v="Ivonne Andrea Torres Cruz_x000a_Asesora de Control Interno"/>
    <s v="Graciela Zabala Rico"/>
    <s v="Asesor de Control Interno"/>
    <d v="2020-02-03T00:00:00"/>
    <d v="2020-02-28T00:00:00"/>
    <m/>
    <m/>
    <m/>
    <m/>
    <m/>
    <m/>
    <m/>
    <m/>
    <m/>
    <m/>
    <m/>
    <m/>
    <s v="Certificado de recepción de información de SIVICOF"/>
    <n v="5.0000000000000001E-3"/>
    <d v="2020-02-21T00:00:00"/>
    <s v="La información se encuentra en la ruta:_x000a_\\10.216.160.201\control interno\2019\19.01 INF.  A  ENTID. DE CONTROL Y VIG\SIVICOF\CUENTA ANUAL_x000a__x000a_1. Memo sol 2019IE176 del 14Ene2019._x000a_2. Evidencias de solicitudes, respuestas e informes finales presentados en la ruta: \\10.216.160.201\control interno\2019\2. 036 INFORMES\19.01 INF.  A  ENTIDADES DE CONTROL Y VIG\SIVICOF\CUENTA ANUAL._x000a_3. Certificado de Recepción de Información._x000a_4. Certificado de reporte Cuenta Anual 2019"/>
    <s v="Se cuenta con certificado de reporte Cuenta Anual 2019, del día 21Feb2020"/>
    <s v="Entrega a ente de control y copia en Control Interno"/>
    <n v="5.0000000000000001E-3"/>
    <n v="0"/>
  </r>
  <r>
    <s v="CUMPLIDA"/>
    <x v="6"/>
    <s v="Informe cuenta anual SIVICOF"/>
    <s v="Evaluación de la Gestión"/>
    <s v="Seguimiento y Evaluación"/>
    <s v="Ivonne Andrea Torres Cruz_x000a_Asesora de Control Interno"/>
    <s v="Graciela Zabala Rico"/>
    <s v="Asesor de Control Interno"/>
    <d v="2020-02-03T00:00:00"/>
    <d v="2020-02-17T00:00:00"/>
    <m/>
    <m/>
    <m/>
    <m/>
    <m/>
    <m/>
    <m/>
    <m/>
    <m/>
    <m/>
    <m/>
    <m/>
    <s v="Certificado de recepción de información de SIVICOF"/>
    <n v="5.0000000000000001E-3"/>
    <d v="2020-02-20T00:00:00"/>
    <s v="La información se encuentra en la ruta: \\10.216.160.201\control interno\2020\19.01 INF.  A  ENTID. DE CONTROL Y VIG\SIVICOF\CUENTA ANUAL"/>
    <s v="Se validó información en la herramienta Strom-User, se solicita firma digital y se carga información."/>
    <s v="Entrega a ente de control y copia en Control Interno"/>
    <n v="5.0000000000000001E-3"/>
    <n v="0"/>
  </r>
  <r>
    <s v="CUMPLIDA"/>
    <x v="6"/>
    <s v="Informe cuenta mensual SIVICOF"/>
    <s v="Evaluación de la Gestión"/>
    <s v="Seguimiento y Evaluación"/>
    <s v="Ivonne Andrea Torres Cruz_x000a_Asesora de Control Interno"/>
    <s v="Graciela Zabala Rico"/>
    <s v="Asesor de Control Interno"/>
    <d v="2020-02-03T00:00:00"/>
    <d v="2020-02-11T00:00:00"/>
    <m/>
    <m/>
    <m/>
    <m/>
    <m/>
    <m/>
    <m/>
    <m/>
    <m/>
    <m/>
    <m/>
    <m/>
    <s v="Certificado de recepción de información de SIVICOF"/>
    <n v="1.5E-3"/>
    <d v="2020-02-20T00:00:00"/>
    <s v="La información se encuentra en la ruta: \\10.216.160.201\control interno\2020\19.01 INF.  A  ENTID. DE CONTROL Y VIG\SIVICOF\CUENTA MENSUAL\ENERO_2020_x000a_"/>
    <s v="Se valido información en la herramienta Strom-User, se solicita firma digital y se carga información."/>
    <s v="Entrega a ente de control y copia en Control Interno"/>
    <n v="1.5E-3"/>
    <n v="0"/>
  </r>
  <r>
    <s v="CUMPLIDA"/>
    <x v="6"/>
    <s v="Informe cuenta mensual SIVICOF"/>
    <s v="Evaluación de la Gestión"/>
    <s v="Seguimiento y Evaluación"/>
    <s v="Ivonne Andrea Torres Cruz_x000a_Asesora de Control Interno"/>
    <s v="Graciela Zabala Rico"/>
    <s v="Asesor de Control Interno"/>
    <d v="2020-03-02T00:00:00"/>
    <d v="2020-03-10T00:00:00"/>
    <m/>
    <m/>
    <m/>
    <m/>
    <m/>
    <m/>
    <m/>
    <m/>
    <m/>
    <m/>
    <m/>
    <m/>
    <s v="Certificado de recepción de información de SIVICOF"/>
    <n v="1.5E-3"/>
    <d v="2020-03-10T00:00:00"/>
    <s v="Se valido información en el Storm User, se solicito firma al Director General y se cargaron los documentos correspondientes a Deuda Pública, Financiera y Contratación al Sistema de Vigilancia y Control Fiscal SIVICOF"/>
    <s v="Se obtuvo certificado de reporte de la información, se solicito publicación del mismo a la página web de la entidad."/>
    <s v="Entrega a ente de control y copia en Control Interno"/>
    <n v="1.5E-3"/>
    <n v="0"/>
  </r>
  <r>
    <s v="CUMPLIDA"/>
    <x v="6"/>
    <s v="Recibir, analizar y dar trámite a las solicitudes de modificación de las acciones del plan de mejoramiento de la contraloría"/>
    <s v="Evaluación de la Gestión"/>
    <s v="Seguimiento y Evaluación"/>
    <s v="Ivonne Andrea Torres Cruz_x000a_Asesora de Control Interno"/>
    <s v="Graciela Zabala Rico"/>
    <s v="Asesor de Control Interno"/>
    <d v="2020-03-24T00:00:00"/>
    <d v="2020-05-29T00:00:00"/>
    <m/>
    <m/>
    <m/>
    <m/>
    <m/>
    <m/>
    <m/>
    <m/>
    <m/>
    <m/>
    <m/>
    <m/>
    <s v="Certificado de recepción de información de SIVICOF"/>
    <n v="3.0000000000000001E-3"/>
    <d v="2020-05-29T00:00:00"/>
    <s v="Se realizó modificación de cuatro (4) solicitudes de los hallazgos 3.1.5.1, 3.1.5.2, 3.1.5.3, 3.3.1.2, 3.3.1.3, 3.3.1.4 código 23.Hallazgo 4.1.4 código 30. Hallazgo 3.2.1 código 30. Hallazgos 3.3.5.1, 3.3.5.3 acciones 1 y 2, 3.3-6.3 código 35."/>
    <s v="Se realizaron los cargues en información en el Sistema de Vigilancia y Control Fiscal-SIVICOF, resultado tres (3) certificados de recepción de información los días 12, 14 y 15 de mayo de 2020, cada uno fue enviado a los solicitantes, a través de correo institucional."/>
    <s v="Entrega a ente de control y copia en Control Interno"/>
    <n v="3.0000000000000001E-3"/>
    <n v="0"/>
  </r>
  <r>
    <s v="CUMPLIDA"/>
    <x v="6"/>
    <s v="Informe cuenta mensual SIVICOF"/>
    <s v="Evaluación de la Gestión"/>
    <s v="Seguimiento y Evaluación"/>
    <s v="Ivonne Andrea Torres Cruz_x000a_Asesora de Control Interno"/>
    <s v="Graciela Zabala Rico"/>
    <s v="Asesor de Control Interno"/>
    <d v="2020-04-01T00:00:00"/>
    <d v="2020-04-13T00:00:00"/>
    <m/>
    <m/>
    <m/>
    <m/>
    <m/>
    <m/>
    <m/>
    <m/>
    <m/>
    <m/>
    <m/>
    <m/>
    <s v="Certificado de recepción de información de SIVICOF"/>
    <n v="1.5E-3"/>
    <d v="2020-04-13T00:00:00"/>
    <s v="Se validó información en el Storm User, se solicito firma al Director General y se cargaron los documentos correspondientes a Deuda Pública, Financiera y Contratación al Sistema de Vigilancia y Control Fiscal SIVICOF"/>
    <s v="La deuda pública se cargó el segundo día hábil y los demás componentes el séptimo día hábil, de ello se cuenta con certificado de recepción de información, el cual se encuentra publicado en la página web de la entidad en el link https://www.cajaviviendapopular.gov.co/?q=71-informes-de-gesti%C3%B3n-evaluaci%C3%B3n-y-auditor%C3%ADas "/>
    <s v="Entrega a ente de control y copia en Control Interno"/>
    <n v="1.5E-3"/>
    <n v="0"/>
  </r>
  <r>
    <s v="QUEDA IGUAL"/>
    <x v="6"/>
    <s v="Atender, dar trámite y cargar las acciones incumplidas del Plan de Mejoramiento de la Contraloría"/>
    <s v="Evaluación de la Gestión"/>
    <s v="Seguimiento y Evaluación"/>
    <s v="Ivonne Andrea Torres Cruz_x000a_Asesora de Control Interno"/>
    <s v="Graciela Zabala Rico"/>
    <s v="Asesor de Control Interno"/>
    <d v="2020-05-22T00:00:00"/>
    <d v="2020-07-03T00:00:00"/>
    <m/>
    <m/>
    <m/>
    <m/>
    <m/>
    <m/>
    <m/>
    <m/>
    <m/>
    <m/>
    <m/>
    <m/>
    <s v="Certificado de recepción de información de SIVICOF"/>
    <n v="3.0000000000000001E-3"/>
    <d v="2020-07-31T00:00:00"/>
    <s v="No se han recepcionando peticiones, ni solicitud de cargue de información al sistema de vigilancia y control fiscal SIVICOF con corte a 30 de abril de 2020._x000a__x000a_Junio: _x000a_La información se encuentra en la carpeta compartidas en el siguiente enlace: \\10.216.160.201\control interno\2020\19.01 INF.  A  ENTID. DE CONTROL Y VIG\SIVICOF\CUENTA MENSUAL\Incumplidas_x000a__x000a_Julio: No se han recepcionando peticiones, ni solicitud de cargue de información al sistema de vigilancia y control fiscal SIVICOF con corte a 31 de Julio de 2020."/>
    <s v="No se han recepcionando peticiones, ni solicitud de cargue de información al sistema de vigilancia y control fiscal SIVICOF con corte a 30 de abril de 2020._x000a__x000a_Junio: _x000a_Se realizaron las observaciones a los memorando 2020IE6286 del 18/06/2020, se contestó bajo radiado 2020IE6377 del 25/06/2020 para Dirección de Reasentamientos, respuesta memorando 2020IE6238 del 16/06/2020 se contestó bajo radicado 2020IE6348 del 25/06/2020 para la Dirección de Gestión Corporativa y CID;  y se sostuvo reunión virtual con las Direcciones de Gestión Corporativa y CID y Reasentamientos, en la conclusión y presentación de la información a entregar a la Contraloría de Bogotá._x000a__x000a_Julio: No se han recepcionando peticiones, ni solicitud de cargue de información al sistema de vigilancia y control fiscal SIVICOF con corte a 31 de Julio de 2020."/>
    <s v="Entrega a ente de control y copia en Control Interno"/>
    <n v="3.0000000000000001E-3"/>
    <n v="0"/>
  </r>
  <r>
    <s v="QUEDA IGUAL"/>
    <x v="6"/>
    <s v="Atención a la contraloría - auditoría de desempeño 1: Cartera hipotecaria"/>
    <s v="Evaluación de la Gestión"/>
    <s v="Seguimiento y Evaluación"/>
    <s v="Ivonne Andrea Torres Cruz_x000a_Asesora de Control Interno"/>
    <s v="Graciela Zabala Rico"/>
    <s v="Asesor de Control Interno"/>
    <d v="2020-05-28T00:00:00"/>
    <d v="2020-08-04T00:00:00"/>
    <m/>
    <m/>
    <m/>
    <m/>
    <m/>
    <m/>
    <m/>
    <m/>
    <m/>
    <m/>
    <m/>
    <m/>
    <s v="Correos electrónicos, actas de reunión, memorandos"/>
    <n v="1.4E-2"/>
    <d v="2020-07-31T00:00:00"/>
    <s v="Dicha auditoría se programa iniciar en el mes de mayo, a corte 30 de abril de 2020 nos encontrábamos en Auditoría de Regularidad Código 56_x000a__x000a_Junio: _x000a_La auditoría de desempeño ha realizado una serie de solicitudes las cuales se han participado de manera indirecta, y se corroboró el inventario-parte interesada con la Subdirección Administrativa_x000a__x000a_Julio - Carlos Vargas: _x000a_En el mes de Julio se dio respuesta a las observaciones del Informe Preliminar de la Auditoria de desempeño Aud Cartera Cód 64  2-2020-11342 con anexos-mediante radicado 2020EE6197 del 29 de julio 2020."/>
    <s v="Dicha auditoría se programa iniciar en el mes de mayo, a corte 30 de abril de 2020 nos encontrábamos en Auditoría de Regularidad Código 56_x000a__x000a_Junio:_x000a_La auditoría de desempeño ha realizado una serie de solicitudes las cuales se han participado de manera indirecta, y se corroboró el inventario-parte interesada con la Subdirección Administrativa._x000a__x000a_Julio - Carlos Vargas:_x000a_Se realizo la consolidación y  envió del documento el dia 29 Julio de 2020 con sus respectivos anexos."/>
    <s v="Entrega a ente de control y copia en Control Interno"/>
    <n v="1.4E-2"/>
    <n v="0"/>
  </r>
  <r>
    <s v="CUMPLIDA"/>
    <x v="6"/>
    <s v="Informe cuenta mensual SIVICOF"/>
    <s v="Evaluación de la Gestión"/>
    <s v="Seguimiento y Evaluación"/>
    <s v="Ivonne Andrea Torres Cruz_x000a_Asesora de Control Interno"/>
    <s v="Graciela Zabala Rico"/>
    <s v="Asesor de Control Interno"/>
    <d v="2020-05-04T00:00:00"/>
    <d v="2020-05-12T00:00:00"/>
    <m/>
    <m/>
    <m/>
    <m/>
    <m/>
    <m/>
    <m/>
    <m/>
    <m/>
    <m/>
    <m/>
    <m/>
    <s v="Certificado de recepción de información de SIVICOF"/>
    <n v="1.5E-3"/>
    <d v="2020-05-12T00:00:00"/>
    <s v="Se validó información en el Storm User, se solicito firma al Director General y se cargaron los documentos correspondientes a Deuda Pública, Financiera y Contratación al Sistema de Vigilancia y Control Fiscal SIVICOF"/>
    <s v="La deuda pública se cargó con los demás componentes el séptimo día hábil, de ello se cuenta con certificado de recepción de información, el cual se encuentra publicado en la página web de la entidad en el link https://www.cajaviviendapopular.gov.co/?q=71-informes-de-gesti%C3%B3n-evaluaci%C3%B3n-y-auditor%C3%ADas "/>
    <s v="Entrega a ente de control y copia en Control Interno"/>
    <n v="1.5E-3"/>
    <n v="0"/>
  </r>
  <r>
    <s v="CUMPLIDA"/>
    <x v="6"/>
    <s v="Informe cuenta mensual SIVICOF"/>
    <s v="Evaluación de la Gestión"/>
    <s v="Seguimiento y Evaluación"/>
    <s v="Ivonne Andrea Torres Cruz_x000a_Asesora de Control Interno"/>
    <s v="Graciela Zabala Rico"/>
    <s v="Asesor de Control Interno"/>
    <d v="2020-06-01T00:00:00"/>
    <d v="2020-06-09T00:00:00"/>
    <m/>
    <m/>
    <m/>
    <m/>
    <m/>
    <m/>
    <m/>
    <m/>
    <m/>
    <m/>
    <m/>
    <m/>
    <s v="Certificado de recepción de información de SIVICOF"/>
    <n v="1.5E-3"/>
    <d v="2020-06-30T00:00:00"/>
    <s v="La información se encuentra en la carpeta compartidas en el siguiente enlace: \\10.216.160.201\control interno\2020\19.01 INF.  A  ENTID. DE CONTROL Y VIG\SIVICOF\CUENTA MENSUAL\MAYO_2020"/>
    <s v="Se presentó la cuenta mensual en sus componentes deuda pública, financiera y contratación, el segundo día hábil y séptimo vigente."/>
    <s v="Entrega a ente de control y copia en Control Interno"/>
    <n v="1.5E-3"/>
    <n v="0"/>
  </r>
  <r>
    <s v="QUEDA IGUAL"/>
    <x v="6"/>
    <s v="Informe cuenta mensual SIVICOF"/>
    <s v="Evaluación de la Gestión"/>
    <s v="Seguimiento y Evaluación"/>
    <s v="Ivonne Andrea Torres Cruz_x000a_Asesora de Control Interno"/>
    <s v="Graciela Zabala Rico"/>
    <s v="Asesor de Control Interno"/>
    <d v="2020-07-01T00:00:00"/>
    <d v="2020-07-09T00:00:00"/>
    <m/>
    <m/>
    <m/>
    <m/>
    <m/>
    <m/>
    <m/>
    <m/>
    <m/>
    <m/>
    <m/>
    <m/>
    <s v="Certificado de recepción de información de SIVICOF"/>
    <n v="1.5E-3"/>
    <d v="2020-07-31T00:00:00"/>
    <s v="Se dio trámite de cargue y certificado de recepción de información en el Sistema de Vigilancia y Control Fiscal-SIVICOF, en el segundo y séptimo día hábil."/>
    <s v="Se dio trámite de cargue y certificado de recepción de información en el Sistema de Vigilancia y Control Fiscal-SIVICOF, en el segundo y séptimo día hábil."/>
    <s v="Entrega a ente de control y copia en Control Interno"/>
    <n v="1.5E-3"/>
    <n v="0"/>
  </r>
  <r>
    <s v="QUEDA IGUAL"/>
    <x v="6"/>
    <s v="Atención a la contraloría - auditoría de desempeño 3: Convenio 103-2013 FDL San Cristóbal Sur"/>
    <s v="Evaluación de la Gestión"/>
    <s v="Seguimiento y Evaluación"/>
    <s v="Ivonne Andrea Torres Cruz_x000a_Asesora de Control Interno"/>
    <s v="Carlos Vargas Hernández"/>
    <s v="Asesor de Control Interno"/>
    <d v="2020-10-13T00:00:00"/>
    <d v="2020-12-17T00:00:00"/>
    <m/>
    <m/>
    <m/>
    <m/>
    <m/>
    <m/>
    <m/>
    <m/>
    <m/>
    <m/>
    <m/>
    <m/>
    <s v="Correos electrónicos, actas de reunión, memorandos"/>
    <n v="1.4E-2"/>
    <m/>
    <m/>
    <m/>
    <m/>
    <n v="0"/>
    <n v="1.4E-2"/>
  </r>
  <r>
    <s v="QUEDA IGUAL"/>
    <x v="6"/>
    <s v="Informe cuenta mensual SIVICOF"/>
    <s v="Evaluación de la Gestión"/>
    <s v="Seguimiento y Evaluación"/>
    <s v="Ivonne Andrea Torres Cruz_x000a_Asesora de Control Interno"/>
    <s v="Carlos Vargas Hernández"/>
    <s v="Asesor de Control Interno"/>
    <d v="2020-08-03T00:00:00"/>
    <d v="2020-08-12T00:00:00"/>
    <m/>
    <m/>
    <m/>
    <m/>
    <m/>
    <m/>
    <m/>
    <m/>
    <m/>
    <m/>
    <m/>
    <m/>
    <s v="Certificado de recepción de información de SIVICOF"/>
    <n v="1.5E-3"/>
    <m/>
    <m/>
    <m/>
    <s v="Entrega a ente de control y copia en Control Interno"/>
    <n v="1.5E-3"/>
    <n v="0"/>
  </r>
  <r>
    <s v="QUEDA IGUAL"/>
    <x v="6"/>
    <s v="Informe cuenta mensual SIVICOF"/>
    <s v="Evaluación de la Gestión"/>
    <s v="Seguimiento y Evaluación"/>
    <s v="Ivonne Andrea Torres Cruz_x000a_Asesora de Control Interno"/>
    <s v="Carlos Vargas Hernández"/>
    <s v="Asesor de Control Interno"/>
    <d v="2020-09-01T00:00:00"/>
    <d v="2020-09-09T00:00:00"/>
    <m/>
    <m/>
    <m/>
    <m/>
    <m/>
    <m/>
    <m/>
    <m/>
    <m/>
    <m/>
    <m/>
    <m/>
    <s v="Certificado de recepción de información de SIVICOF"/>
    <n v="1.5E-3"/>
    <m/>
    <m/>
    <m/>
    <m/>
    <n v="0"/>
    <n v="1.5E-3"/>
  </r>
  <r>
    <s v="SE DEBE ELIMINAR"/>
    <x v="6"/>
    <s v="Atención a la contraloría - auditoría de desempeño 3: Conv. 044-2014 FDL Usme"/>
    <s v="Evaluación de la Gestión"/>
    <s v="Seguimiento y Evaluación"/>
    <s v="Ivonne Andrea Torres Cruz_x000a_Asesora de Control Interno"/>
    <s v="Graciela Zabala Rico"/>
    <s v="Asesor de Control Interno"/>
    <d v="2020-01-01T00:00:00"/>
    <d v="2020-02-28T00:00:00"/>
    <m/>
    <m/>
    <m/>
    <m/>
    <m/>
    <m/>
    <m/>
    <m/>
    <m/>
    <m/>
    <m/>
    <m/>
    <s v="Correos electrónicos, actas de reunión, memorandos"/>
    <m/>
    <m/>
    <m/>
    <m/>
    <m/>
    <n v="0"/>
    <n v="0"/>
  </r>
  <r>
    <s v="QUEDA IGUAL"/>
    <x v="6"/>
    <s v="Informe cuenta mensual SIVICOF"/>
    <s v="Evaluación de la Gestión"/>
    <s v="Seguimiento y Evaluación"/>
    <s v="Ivonne Andrea Torres Cruz_x000a_Asesora de Control Interno"/>
    <s v="Carlos Vargas Hernández"/>
    <s v="Asesor de Control Interno"/>
    <d v="2020-10-01T00:00:00"/>
    <d v="2020-10-09T00:00:00"/>
    <m/>
    <m/>
    <m/>
    <m/>
    <m/>
    <m/>
    <m/>
    <m/>
    <m/>
    <m/>
    <m/>
    <m/>
    <s v="Certificado de recepción de información de SIVICOF"/>
    <n v="1.5E-3"/>
    <m/>
    <m/>
    <m/>
    <m/>
    <n v="0"/>
    <n v="1.5E-3"/>
  </r>
  <r>
    <s v="QUEDA IGUAL"/>
    <x v="6"/>
    <s v="Informe cuenta mensual SIVICOF"/>
    <s v="Evaluación de la Gestión"/>
    <s v="Seguimiento y Evaluación"/>
    <s v="Ivonne Andrea Torres Cruz_x000a_Asesora de Control Interno"/>
    <s v="Carlos Vargas Hernández"/>
    <s v="Asesor de Control Interno"/>
    <d v="2020-11-03T00:00:00"/>
    <d v="2020-11-11T00:00:00"/>
    <m/>
    <m/>
    <m/>
    <m/>
    <m/>
    <m/>
    <m/>
    <m/>
    <m/>
    <m/>
    <m/>
    <m/>
    <s v="Certificado de recepción de información de SIVICOF"/>
    <n v="1.5E-3"/>
    <m/>
    <m/>
    <m/>
    <m/>
    <n v="0"/>
    <n v="1.5E-3"/>
  </r>
  <r>
    <s v="QUEDA IGUAL"/>
    <x v="6"/>
    <s v="Atención a la contraloría - auditoría de desempeño 2: Proyectos VIP - VIS: Arborizadora Baja, MZ 54-55; La Casona"/>
    <s v="Evaluación de la Gestión"/>
    <s v="Seguimiento y Evaluación"/>
    <s v="Ivonne Andrea Torres Cruz_x000a_Asesora de Control Interno"/>
    <s v="Carlos Vargas Hernández"/>
    <s v="Asesor de Control Interno"/>
    <d v="2020-08-05T00:00:00"/>
    <d v="2020-10-09T00:00:00"/>
    <m/>
    <m/>
    <m/>
    <m/>
    <m/>
    <m/>
    <m/>
    <m/>
    <m/>
    <m/>
    <m/>
    <m/>
    <s v="Correos electrónicos, actas de reunión, memorandos"/>
    <n v="1.4E-2"/>
    <m/>
    <m/>
    <m/>
    <s v="Reparto de solicitud"/>
    <n v="7.0000000000000001E-3"/>
    <n v="7.0000000000000001E-3"/>
  </r>
  <r>
    <s v="QUEDA IGUAL"/>
    <x v="6"/>
    <s v="Informe cuenta mensual SIVICOF"/>
    <s v="Evaluación de la Gestión"/>
    <s v="Seguimiento y Evaluación"/>
    <s v="Ivonne Andrea Torres Cruz_x000a_Asesora de Control Interno"/>
    <s v="Carlos Vargas Hernández"/>
    <s v="Asesor de Control Interno"/>
    <d v="2020-12-01T00:00:00"/>
    <d v="2020-12-10T00:00:00"/>
    <m/>
    <m/>
    <m/>
    <m/>
    <m/>
    <m/>
    <m/>
    <m/>
    <m/>
    <m/>
    <m/>
    <m/>
    <s v="Certificado de recepción de información de SIVICOF"/>
    <n v="1.5E-3"/>
    <m/>
    <m/>
    <m/>
    <m/>
    <n v="0"/>
    <n v="1.5E-3"/>
  </r>
  <r>
    <s v="QUEDA IGUAL"/>
    <x v="7"/>
    <s v="Asesoría en la formulación de planes de mejoramiento internos y en la modificación de las acciones ya propuestas"/>
    <s v="Evaluación de la Gestión"/>
    <s v="Seguimiento y Evaluación"/>
    <s v="Ivonne Andrea Torres Cruz_x000a_Asesora de Control Interno"/>
    <s v="Jhoana Rodríguez Silva"/>
    <s v="Asesor de Control Interno"/>
    <d v="2020-01-02T00:00:00"/>
    <d v="2020-12-31T00:00:00"/>
    <m/>
    <m/>
    <m/>
    <m/>
    <m/>
    <m/>
    <m/>
    <m/>
    <m/>
    <m/>
    <m/>
    <m/>
    <s v="Planes de mejoramiento formulados o actualizados en matriz "/>
    <n v="0.01"/>
    <m/>
    <s v="Las evidencias de esta actividad se encuentra en la ruta: \\10.216.160.201\control interno\2020\28.05 PM\INTERNO\05. REAS_x000a__x000a_Reg. Reunión Acomp. REAS_1_x000a_Reg. Reunión Revisión de planes de mejoramiento PQRS REAS"/>
    <s v="Se realizan dos (2) asesorías en la formulación de planes de mejoramiento internos de REAS el día 04/02/2020 y 06/02/2020."/>
    <s v="Trabajo de campo - Análisis de Información"/>
    <n v="6.6999999999999994E-3"/>
    <n v="3.3000000000000008E-3"/>
  </r>
  <r>
    <s v="CUMPLIDA"/>
    <x v="7"/>
    <s v="Seguimiento al Plan de Mejoramiento Interno "/>
    <s v="Todos los Procesos"/>
    <s v="Todos los Procesos"/>
    <s v="Ivonne Andrea Torres Cruz_x000a_Asesora de Control Interno"/>
    <s v="Ángelo Díaz Rodríguez"/>
    <s v="Líderes de Cada Proceso"/>
    <d v="2020-01-20T00:00:00"/>
    <d v="2020-01-31T00:00:00"/>
    <m/>
    <m/>
    <m/>
    <m/>
    <m/>
    <m/>
    <m/>
    <m/>
    <m/>
    <m/>
    <m/>
    <m/>
    <s v="Matriz de seguimiento"/>
    <n v="1.9E-2"/>
    <d v="2020-02-24T00:00:00"/>
    <s v="La información se encuentra en la ruta:\\10.216.160.201\control interno\2020\28.05 PM\INTERNO\III_Seg_2019_x000a__x000a_Memorandos 2020IE128 - a Dirección Administrativa, 2020IE127 a TIC y OAP y 2020IE125 _x000a__x000a_Informe III_Seg_PM_por_Procesos - Corte 31Dic2019 V3.0"/>
    <s v="Se realizó seguimiento a plan de mejoramiento interno por procesos, igualmente se proyectaron los memorandos 2020IE128 - a Dirección Administrativa, 2020IE127 a TIC y OAP y 2020IE125 a los otros procesos solicitando el tercer seguimiento a planes de mejoramiento y junto con el Instructivo seguimiento plan de mejoramiento 208-CI-Ft-05, los cuales fueron enviados por correo electrónico el día 08/01/2020_x000a__x000a_Se recibieron los soportes de los procesos, los cuales fueron revisados con corte al 31/12/2019 y se realizó la revisión de las evidencias para el seguimiento en la matriz del plan._x000a__x000a_Se generó informe del tercer seguimiento Plan de Mejoramiento por Procesos con corte al 31dic2020, el cual se revisado y aprobado por parte de la Ing. Ivonne. y se encuentra publicado en página web."/>
    <s v="Informe - Publicación (web,intranet y/o carpeta de calidad)"/>
    <n v="1.8999999999999996E-2"/>
    <n v="0"/>
  </r>
  <r>
    <s v="QUEDA IGUAL"/>
    <x v="7"/>
    <s v="Seguimiento al Plan de Mejoramiento Interno "/>
    <s v="Todos los Procesos"/>
    <s v="Todos los Procesos"/>
    <s v="Ivonne Andrea Torres Cruz_x000a_Asesora de Control Interno"/>
    <s v="Andrés Farias Pinzón"/>
    <s v="Líderes de Cada Proceso"/>
    <d v="2020-06-23T00:00:00"/>
    <d v="2020-07-17T00:00:00"/>
    <m/>
    <m/>
    <m/>
    <m/>
    <m/>
    <m/>
    <m/>
    <m/>
    <m/>
    <m/>
    <m/>
    <m/>
    <s v="Matriz de seguimiento"/>
    <n v="1.7999999999999999E-2"/>
    <d v="2020-07-30T00:00:00"/>
    <s v="La información se encuentra en la ruta: \\10.216.160.201\control interno\2020\28.05 PM\INTERNO\10. II_Seg_2020_x000a__x000a_Memorando 2020IE6162 del 11Jun2020._x000a_*Correo electrónico del 11Jun2020 solicitud creación carpeta vigencia 2020 Planes de Mejoramiento carpeta de calidad._x000a__x000a_*Memorandos del 18Jun2020: 2020IE6282 (JUR – TIC – OAC – FIN - DGC) y 2020IE6283 (ADM-DUT-REAS-OAP)._x000a__x000a_-Matriz “208-CI-Ft-05 Seguimiento Plan de Mejoramiento Interno” con corte a 23Jun2020._x000a__x000a_-Informe II Seg PM por Procesos - Corte  23Jun2020 (Andres Farias)_x000a_-208-CI-Ft-05 Consolidado PM 2020 Andres Farias (Tablas y graficas II seg 2020), con corte a 23Jun2020._x000a__x000a_-Proyección de memorando para la entrega formal a los procesos, sobre el segundo seguimiento al Plan de Mejoramiento Interno por Procesos, con corte al 23Jun2020._x000a__x000a_-Un (1) correo de entrega para la revisión del informe del segundo seguimiento al Plan de Mejoramiento Interno por Procesos, con corte al 23Jun2020, junto con el Consolidado PM 2020 y proyección de memorando para la entrega formal a los procesos._x000a_"/>
    <s v="Se realiza memorando 2020IE6162 del día 11Jun2020, donde se genera alerta de monitoreo y seguimiento a las actividades del Plan de Mejoramiento por Procesos vigencia 2020, dirigido a las áreas que tienen actividades para realizar seguimiento._x000a__x000a_*Mediante correo electrónico del día 11Jun2020 se realiza solicitud al área de Planeación sobre la creación de la carpeta para la vigencia 2020 de Planes de Mejoramiento en la carpeta de calidad._x000a__x000a__x000a_*Se realiza solicitud del segundo seguimiento al Plan de Mejoramiento Interno por Procesos, con corte al 23Jun2020 y solicitud de evidencias de actividades vencidas y próximas a vencer definidas en el formato “208-CI-Ft-05 Seguimiento Plan de Mejoramiento Interno” con corte a 23Jun2020, mediante memorandos del día 18Jun2020: 2020IE6282 (JUR – TIC – OAC – FIN - DGC) y 2020IE6283 (ADM-DUT-REAS-OAP)._x000a__x000a_-Se realiza consolidación de los seguimientos y verificación de evidencias de acuerdo a los soportes entregados por cada proceso, con respecto al segundo seguimiento al Plan de Mejoramiento Interno por Procesos 2020, mediante el diligenciamiento de la matriz “208-CI-Ft-05 Seguimiento Plan de Mejoramiento Interno” con corte a 23Jun2020._x000a__x000a_Se cuenta con Matriz 208-CI-Ft-05 Seguimiento PM 2020 diligenciada._x000a__x000a_Se realiza informe del segundo seguimiento al Plan de Mejoramiento Interno por Procesos, con corte al 23Jun2020, igualmente donde se registra avance en el plan de mejoramiento interno en el archivo “208-CI-Ft-05 Consolidado PM 2020 Andres Farias (Tablas y graficas II seg 2020), con corte a 23Jun2020”. Así mismo, se proyecta memorando para la entrega formal a los procesos del informe del segundo seguimiento al Plan de Mejoramiento Interno por Procesos, con corte al 23Jun2020._x000a__x000a_Informe publicado en la pagina web y carpeta compartidad de calidad."/>
    <s v="Informe - Publicación (web,intranet y/o carpeta de calidad)"/>
    <n v="1.7999999999999995E-2"/>
    <n v="0"/>
  </r>
  <r>
    <s v="QUEDA IGUAL"/>
    <x v="7"/>
    <s v="Seguimiento al Plan de Mejoramiento Interno "/>
    <s v="Todos los Procesos"/>
    <s v="Todos los Procesos"/>
    <s v="Ivonne Andrea Torres Cruz_x000a_Asesora de Control Interno"/>
    <s v="Andrés Farias Pinzón"/>
    <s v="Líderes de Cada Proceso"/>
    <d v="2020-11-03T00:00:00"/>
    <d v="2020-11-26T00:00:00"/>
    <m/>
    <m/>
    <m/>
    <m/>
    <m/>
    <m/>
    <m/>
    <m/>
    <m/>
    <m/>
    <m/>
    <m/>
    <s v="Matriz de seguimiento"/>
    <n v="1.9E-2"/>
    <m/>
    <m/>
    <m/>
    <m/>
    <n v="0"/>
    <n v="1.9E-2"/>
  </r>
  <r>
    <s v="CUMPLIDA"/>
    <x v="7"/>
    <s v="Seguimiento a Plan de Mejoramiento Externo"/>
    <s v="Todos los Procesos"/>
    <s v="Todos los Procesos"/>
    <s v="Ivonne Andrea Torres Cruz_x000a_Asesora de Control Interno"/>
    <s v="Graciela Zabala Rico"/>
    <s v="Líderes de Cada Proceso"/>
    <d v="2020-01-17T00:00:00"/>
    <d v="2020-01-29T00:00:00"/>
    <m/>
    <m/>
    <m/>
    <m/>
    <m/>
    <m/>
    <m/>
    <m/>
    <m/>
    <m/>
    <m/>
    <m/>
    <s v="Matriz de seguimiento"/>
    <n v="1.9E-2"/>
    <d v="2020-02-19T00:00:00"/>
    <s v="La información se encuentra en la ruta: \\10.216.160.201\control interno\2020\28.05 PM\EXTERNO\IV SEG 2019"/>
    <s v="Se solicitó información mediante memorando 2019IE23098 del 18Dic2019 a la Dirección de Gestión Corporativa y CID, Dirección de Mejoramiento de Barrios, Dirección de Mejoramiento de Vivienda, Dirección de Reasentamientos y Dirección de Urbanizaciones y Titulación, Dirección Jurídica, Oficina Asesora de Planeación, Subdirección Administrativa y Subdirección Financiera para que se realizara el cargue de las evidencias en la carpeta en la ruta: \\serv-cv11\Plan de mejoramiento en la entidad._x000a_Los registros de reunión fueron enviados a los correos institucionales a cada uno de los Directivos y sus (enlaces) en formato Pdf._x000a__x000a_Se entregó cronograma y se hicieron registros de reunión. Se revisaron las evidencias y se calificaron las acciones en la matriz del plan de mejoramiento._x000a__x000a_Se elaboró informe y se radico a la Dirección General bajo radicado 2020IE2705 DEL 19/02/2020. El mismo junto con la matriz de seguimiento fue solicitado la publicación en la página web a través de correo electrónico el día 19/02/20."/>
    <s v="Informe - Publicación (web,intranet y/o carpeta de calidad)"/>
    <n v="1.8999999999999996E-2"/>
    <n v="0"/>
  </r>
  <r>
    <s v="QUEDA IGUAL"/>
    <x v="7"/>
    <s v="Seguimiento a Plan de Mejoramiento Externo"/>
    <s v="Todos los Procesos"/>
    <s v="Todos los Procesos"/>
    <s v="Ivonne Andrea Torres Cruz_x000a_Asesora de Control Interno"/>
    <s v="Graciela Zabala Rico"/>
    <s v="Líderes de Cada Proceso"/>
    <d v="2020-05-04T00:00:00"/>
    <d v="2020-05-26T00:00:00"/>
    <m/>
    <m/>
    <m/>
    <m/>
    <m/>
    <m/>
    <m/>
    <m/>
    <m/>
    <m/>
    <m/>
    <m/>
    <s v="Matriz de seguimiento"/>
    <n v="1.9E-2"/>
    <d v="2020-07-31T00:00:00"/>
    <s v="La información se encuentra en carpeta compartida en el link: \\10.216.160.201\control interno\2020\28.05 PM\EXTERNO\CONTRALORIA\03. I SEG 2020"/>
    <s v="Se realizó trabajo de campo y elaboración de matriz e informe._x000a_Se informó por medio de memorando el seguimiento bajo radicado 2020IE5625, alistamiento carpeta compartida plan de mejoramiento en la entidad (carpeta 10.código_auditoría_35), registros de reunión de la semana del 11 al 15 de las dependencias: subdirección administrativa, Dirección de Gestión Corporativa y CID, Dirección de Mejoramiento de Barrios, Dirección de Urbanización y Titulación, Dirección Jurídica, Dirección de Reasentamientos y Subdirección Financiera, matriz con cortes 18 de mayo y 30 de abril de 2020, y informe primer seguimiento 2020._x000a__x000a_Informe que se encuentra publicado en pagina web y en carpeta de calidad."/>
    <s v="Informe - Publicación (web,intranet y/o carpeta de calidad)"/>
    <n v="1.8999999999999996E-2"/>
    <n v="0"/>
  </r>
  <r>
    <s v="QUEDA IGUAL"/>
    <x v="7"/>
    <s v="Seguimiento a Plan de Mejoramiento Externo"/>
    <s v="Todos los Procesos"/>
    <s v="Todos los Procesos"/>
    <s v="Ivonne Andrea Torres Cruz_x000a_Asesora de Control Interno"/>
    <s v="Graciela Zabala Rico"/>
    <s v="Líderes de Cada Proceso"/>
    <d v="2020-09-01T00:00:00"/>
    <d v="2020-09-23T00:00:00"/>
    <m/>
    <m/>
    <m/>
    <m/>
    <m/>
    <m/>
    <m/>
    <m/>
    <m/>
    <m/>
    <m/>
    <m/>
    <s v="Matriz de seguimiento"/>
    <n v="1.9E-2"/>
    <m/>
    <m/>
    <m/>
    <m/>
    <n v="0"/>
    <n v="1.9E-2"/>
  </r>
  <r>
    <s v="QUEDA IGUAL"/>
    <x v="7"/>
    <s v="Seguimiento a Plan de Mejoramiento Externo"/>
    <s v="Todos los Procesos"/>
    <s v="Todos los Procesos"/>
    <s v="Ivonne Andrea Torres Cruz_x000a_Asesora de Control Interno"/>
    <s v="Graciela Zabala Rico"/>
    <s v="Líderes de Cada Proceso"/>
    <d v="2020-11-03T00:00:00"/>
    <d v="2020-11-26T00:00:00"/>
    <m/>
    <m/>
    <m/>
    <m/>
    <m/>
    <m/>
    <m/>
    <m/>
    <m/>
    <m/>
    <m/>
    <m/>
    <s v="Matriz de seguimiento"/>
    <n v="1.7999999999999999E-2"/>
    <m/>
    <m/>
    <m/>
    <m/>
    <n v="0"/>
    <n v="1.7999999999999999E-2"/>
  </r>
  <r>
    <s v="CUMPLIDA"/>
    <x v="2"/>
    <s v="Seguimiento a los procesos judiciales - SIPROJ"/>
    <s v="Prevención del Daño Antijurídico y Representación Judicial"/>
    <s v="Estratégico"/>
    <s v="Ivonne Andrea Torres Cruz_x000a_Asesora de Control Interno"/>
    <s v="Andrea Sierra Ochoa"/>
    <s v="Director Jurídico "/>
    <d v="2020-02-03T00:00:00"/>
    <d v="2020-04-06T00:00:00"/>
    <m/>
    <m/>
    <m/>
    <m/>
    <m/>
    <m/>
    <m/>
    <m/>
    <m/>
    <m/>
    <m/>
    <m/>
    <s v="Informe"/>
    <n v="0.01"/>
    <d v="2020-06-30T00:00:00"/>
    <s v="La información se encuentra en la ruta: \\10.216.160.201\control interno\2020\19.04 INF.  DE GESTIÓN\SIPROJ_x000a__x000a_Memorando de solicitud de información para realizar el seguimiento al Sistema de Información de Procesos Judiciales de Bogotá SIPROJ - Web D.C del día 18Feb2020 con respuesta 2020IE2727 del día 19Feb2020"/>
    <s v="Se cuenta con memorando 2020IE2619 del día 18Feb2020, dirigido a la Subdirección Financiera, donde se realiza solicitud de información para realizar el seguimiento al Sistema de Información de Procesos Judiciales de Bogotá SIPROJ - Web D.C_x000a__x000a_Se recibe respuesta al memorando 2020IE2619 por parte de la Subdirección Financiera mediante memorando 2020IE2727 del día 19Feb2020_x000a__x000a_Se analizó la información remitida por Financiera y la extraída del Sistema de Información de Procesos Judiciales de Bogotá SIPROJ - Web D.C_x000a__x000a_Una vez se tiene toda la información necesaria para la construcción del informe de Siproj, actualmente se esta proyectando el mismo, a fin de remitirle a la Asesora de control Interno para su conocimiento y observaciones._x000a__x000a_Actualmente me encuentro proyectando el informe de Seguimiento a los procesos judiciales - SIPROJ_x000a__x000a_El 30 de junio de 2020, mediante memorando N° 2020IE6407, se remitió al  Director General de la CVP, el Informe final de Seguimiento al Sistema de Información de procesos Judiciales de Bogotá SIPROJ–WEB D.C. para el periodo 1° de julio de 2019 al 31 de diciembre de 2019_x000a__x000a_El día 30 de junio de 2020, se remitió correo electrónico al Web master de la CVP, solicitando la publicación del informe, situación que se verificó posteriormente en la pagina web la entidad. "/>
    <s v="Actividad ejecutada (revisada y entregada a solicitante)"/>
    <n v="0.01"/>
    <n v="0"/>
  </r>
  <r>
    <s v="CUMPLIDA"/>
    <x v="7"/>
    <s v="Seguimiento al Plan de Mejoramiento Interno "/>
    <s v="Todos los Procesos"/>
    <s v="Todos los Procesos"/>
    <s v="Ivonne Andrea Torres Cruz_x000a_Asesora de Control Interno"/>
    <s v="Andrés Farias Pinzón"/>
    <s v="Líderes de Cada Proceso"/>
    <d v="2020-04-01T00:00:00"/>
    <d v="2020-04-30T00:00:00"/>
    <m/>
    <m/>
    <m/>
    <m/>
    <m/>
    <m/>
    <m/>
    <m/>
    <m/>
    <m/>
    <m/>
    <m/>
    <s v="Matriz de seguimiento"/>
    <n v="1.9E-2"/>
    <d v="2020-05-29T00:00:00"/>
    <s v="La información se encuentra en la ruta:\\10.216.160.201\control interno\2020\28.05 PM\INTERNO\I_Seg_2020_x000a__x000a_Correo electrónico del día 08May2020 dirigido a la Ing. Ivonne Torres._x000a__x000a_Informe de seguimiento al plan de Mejoramiento Interno por Procesos con corte al 15Abr2020._x000a__x000a_Matriz 208-CI-Ft-05 Seguimiento PM 2020 diligenciada_x000a__x000a_Correo de publicación en pagina web"/>
    <s v="Se realiza revisión en magnético de planes faltantes en matriz y revisión de actividades de acuerdo al ultimo plan de mejoramiento aprobado por memorando._x000a__x000a_Se realiza elaboración de memorandos: _x000a__x000a_- Memo 2020IE5372 1er Seg PM 2020 ADM-DUT-REAS-OAP donde se solicita el seguimiento a cada proceso, con fecha de entrega el día 21Abr2020_x000a__x000a_- Memo 2020IE5373 1er Seg PM 2020 JUR-TIC-COMUN-FINAN-CORP donde se solicita el seguimiento a cada proceso, con fecha de entrega el día 17Abr2020_x000a__x000a_Se realiza seguimiento al cumplimiento de cada actividad de acuerdo a los soportes entregados por cada proceso._x000a__x000a_Se elabora informe de seguimiento al plan de Mejoramiento Interno por Procesos con corte al 15Abr2020, enviado a la ing el día 08May2020._x000a__x000a_Igualmente se cuenta con Matriz 208-CI-Ft-05 Seguimiento PM 2020 diligenciada._x000a__x000a_Se solicita publicación del informe y la matriz al área de comunicaciones mediante correo electrónico del día 29/05/2020. Informe publicado en página web."/>
    <s v="Informe - Publicación (web,intranet y/o carpeta de calidad)"/>
    <n v="1.8999999999999996E-2"/>
    <n v="0"/>
  </r>
  <r>
    <s v="CUMPLIDA"/>
    <x v="3"/>
    <s v="Contratación 2020 contratistas ACI_x000a_(nuevo contrato hasta junio)"/>
    <s v="Evaluación de la Gestión"/>
    <s v="Seguimiento y Evaluación"/>
    <s v="Ivonne Andrea Torres Cruz_x000a_Asesora de Control Interno"/>
    <s v="Andrés Farias Pinzón"/>
    <s v="Asesor de Control Interno"/>
    <d v="2020-04-24T00:00:00"/>
    <d v="2020-05-13T00:00:00"/>
    <m/>
    <m/>
    <m/>
    <m/>
    <m/>
    <m/>
    <m/>
    <m/>
    <m/>
    <m/>
    <m/>
    <m/>
    <s v="Contratos de CI perfeccionados y en ejecución"/>
    <n v="6.0000000000000001E-3"/>
    <d v="2020-05-13T00:00:00"/>
    <s v="La información se encuentra en la ruta: \\10.216.160.201\control interno\2020\00. APOYO\03. Contratación."/>
    <s v="Se realiza en el Sisco los siguientes documentos con respecto a la contratación de los 4 contratistas: Andrea Sierra, Marcela Urrea, Ángelo Diaz y Andrés Farias: _x000a__x000a_*Siscos 462 - 464 - 465 - 466_x000a_*Estudios previos_x000a_*Carta de ausencia de personal_x000a_*Selección de contratista_x000a_*Solicitud de ausencia_x000a__x000a_Se imprime documentación de cada contratista y se arma expediente de cada uno, se revisan y aprueban por parte de la Ing. Ivonne Torres._x000a__x000a_Se realiza gestión correspondiente para legalizar los nuevos contratos, se suscriben nuevos contratos el día 30Abr2020 y se elaboran actas de inicio, las cuales se suben a SECOP II._x000a__x000a_El día 13May2020 se suscribe acta de inicio de Andrea Sierra_x000a__x000a_Se realiza organización de la carpeta de documentos de Joan Gaitán (contratista nuevo), así mismo se elaboran los documentos propios del Sisco para la contratación del contratista Joan Gaitán: _x000a__x000a_-Sisco 464_x000a_-Estudios previos_x000a_-Carta de ausencia de personal_x000a_-Selección de contratista_x000a_-Solicitud de ausencia_x000a_-Matriz de riesgo_x000a_-Solicitud elaboración de contrato_x000a__x000a_Se realiza memorando 2020IE5948 del día 28May2020 Solicitud contratación Joan Gaitán (2 meses) Control Interno."/>
    <s v="Entrega, publicación o socialización de resultados"/>
    <n v="6.0000000000000001E-3"/>
    <n v="0"/>
  </r>
  <r>
    <s v="CUMPLIDA"/>
    <x v="3"/>
    <s v="Contratación 2020 contratistas ACI_x000a_(adición del contrato de junio a julio)"/>
    <s v="Evaluación de la Gestión"/>
    <s v="Seguimiento y Evaluación"/>
    <s v="Ivonne Andrea Torres Cruz_x000a_Asesora de Control Interno"/>
    <s v="Andrés Farias Pinzón"/>
    <s v="Asesor de Control Interno"/>
    <d v="2020-05-26T00:00:00"/>
    <d v="2020-06-01T00:00:00"/>
    <m/>
    <m/>
    <m/>
    <m/>
    <m/>
    <m/>
    <m/>
    <m/>
    <m/>
    <m/>
    <m/>
    <m/>
    <s v="Contratos de CI perfeccionados y en ejecución"/>
    <n v="6.0000000000000001E-3"/>
    <d v="2020-05-28T00:00:00"/>
    <s v="La información se encuentra en la ruta: \\10.216.160.201\control interno\2020\00. APOYO\03. Contratación en la carpeta de cada contratista._x000a__x000a_Memorando 2020IE5869 del día 22May2020 Solicitud de expedición de viabilidad y CDP para realizar adiciones y prórrogas a los contratos CVP-CTO-409-2020 y CVP-CTO-460-2020, Técnico y Abogada de Control Interno y solicitud de modificación del Plan Anual de Adquisiciones – PAA._x000a__x000a_Memorando 2020IE5858 del día 22May2020 solicitud prorroga Marcela Urrea - CTO 413-2020_x000a__x000a_Justificación modificación contrato Marcela Urrea 413-2020._x000a__x000a_Memorando 2020IE5957 del día 28May2020 solicitud adición y prorroga CTO 409-2020 Andrés Farias._x000a__x000a_Justificación modificación CTO 409-2020 Andrés Farias._x000a__x000a_Memorando 2020IE5958 del día 28May2020 solicitud adición y prorroga CTO 460-2020 Andrea Sierra._x000a__x000a_Justificación modificación contrato 460-2020 Andrea Sierra."/>
    <s v="Se realiza Memorando 2020IE5869 del día 22May2020 Solicitud de expedición de viabilidad y CDP para realizar adiciones y prórrogas a los contratos CVP-CTO-409-2020 y CVP-CTO-460-2020, Técnico y Abogada de_x000a_Control Interno y solicitud de modificación del Plan Anual de Adquisiciones – PAA._x000a__x000a_Se realiza memorando 2020IE5858 del día 22May2020 solicitud prorroga Marcela Urrea - CTO 413-2020._x000a__x000a_Se realiza justificación modificación contrato Marcela Urrea 413-2020._x000a__x000a_Se realiza memorando 2020IE5957 del día 28May2020 solicitud adición y prorroga CTO 409-2020 Andrés Farias._x000a__x000a_Se realiza justificación modificación CTO 409-2020 Andrés Farias._x000a__x000a_Se realiza memorando 2020IE5958 del día 28May2020 solicitud adición y prorroga CTO 460-2020 Andrea Sierra._x000a__x000a_Se realiza justificación modificación contrato 460-2020 Andrea Sierra."/>
    <s v="Entrega, publicación o socialización de resultados"/>
    <n v="6.0000000000000001E-3"/>
    <n v="0"/>
  </r>
  <r>
    <s v="QUEDA IGUAL"/>
    <x v="3"/>
    <s v="Contratación 2020 contratistas ACI_x000a_(nuevas contrataciones)"/>
    <s v="Evaluación de la Gestión"/>
    <s v="Seguimiento y Evaluación"/>
    <s v="Ivonne Andrea Torres Cruz_x000a_Asesora de Control Interno"/>
    <s v="Andrés Farias Pinzón"/>
    <s v="Asesor de Control Interno"/>
    <d v="2020-06-23T00:00:00"/>
    <d v="2020-08-10T00:00:00"/>
    <m/>
    <m/>
    <m/>
    <m/>
    <m/>
    <m/>
    <m/>
    <m/>
    <m/>
    <m/>
    <m/>
    <m/>
    <s v="Contratos de CI perfeccionados y en ejecución"/>
    <n v="6.0000000000000001E-3"/>
    <d v="2020-07-24T00:00:00"/>
    <s v="La información se encuentra en la ruta: \\10.216.160.201\control interno\2020\00. APOYO\03. Contratación en la carpeta de cada contratista._x000a__x000a_-La información se encuentra en la carpeta compartida en el DRIVE de nombre “7. CONTROL INTERNO”, en la ruta: https://drive.google.com/drive/folders/166903f9zmZTXSXctJYoEGTuEnRl2W6Er_x000a__x000a_-Se anexan los siguientes documentos correspondientes a cada contratista:_x000a_-Siscos 971 - 993 - 995 - 998 - 999_x000a_-Estudios previos_x000a_-Carta de ausencia de personal_x000a_-Selección de contratista_x000a_-Solicitud de ausencia_x000a_-Matriz de riesgo_x000a_-Solicitud elaboración de contrato_x000a_-Acta de inicio_x000a__x000a_-Memorando 2020IE6751 del día 15Jul2020 Solicitud contratación contadora Marcela Urrea Control Interno._x000a__x000a_-Memorando 2020IE6776 del día 16Jul2020 Solicitud contratación contador Carlos Vargas Control Interno._x000a__x000a_-Memorando 2020IE6798 del día 17Jul2020 Solicitud de elaboración de tres (3) contratos de prestación de servicios profesionales para la Asesoría de Control Interno con: Ingeniera Industrial - Jhoana Marcela Rodríguez Silva Abogada - Asbleydi Andrea Sierra Ochoa Técnico - Manuel Andres Farias Pinzón._x000a__x000a_-Acta de inicio de Marcela Urrea CTO 579-2020._x000a__x000a_-Acta de inicio de Carlos Vargas CTO 601-2020._x000a__x000a_-Acta de inicio de Andres Farias CTO 602-2020._x000a__x000a_-Acta de inicio de Jhoana Rodriguez CTO 606-2020._x000a__x000a_*Tres (3) correos electrónicos donde se realiza la solicitud de afiliación a la ARL de los contratistas: Marcela Urrea, Jhoana Rodríguez, Carlos Vargas y Andres Farias._x000a__x000a_-Acta de inicio de Andrea Sierra CTO 618-2020. _x000a__x000a_*Un (1) correo electrónico del día 23Jul2020 donde se realiza solicitud de afiliación a la ARL de la contratista Andrea Sierra."/>
    <s v="Se realiza en el Sisco los siguientes documentos con respecto a la contratación de los 5 contratistas: Andrea Sierra, Marcela Urrea, Jhoana Rodriguez, Carlos Vargas y Andres Farias: _x000a__x000a_-Siscos 971 - 993 - 995 - 998 - 999_x000a_-Estudios previos_x000a_-Carta de ausencia de personal_x000a_-Selección de contratista_x000a_-Solicitud de ausencia_x000a_-Solicitud de elaboración de contrato_x000a__x000a_-Se realiza matriz de riesgos de cada contratista._x000a__x000a__x000a_-Se organiza documentación de cada contratista y se arma expediente digital de cada uno, se revisan y aprueban por parte de la Ing. Ivonne Torres._x000a__x000a_-Se realiza memorando 2020IE6751 del día 15Jul2020 Solicitud contratación contadora Marcela Urrea Control Interno._x000a__x000a_-Se realiza memorando 2020IE6776 del día 16Jul2020 Solicitud contratación contador Carlos Vargas Control Interno._x000a__x000a_-Se realiza memorando 2020IE6798 del día 17Jul2020 Solicitud de elaboración de tres (3) contratos de prestación de servicios profesionales para la Asesoría de Control Interno con: Ingeniera Industrial - Jhoana Marcela Rodríguez Silva Abogada - Asbleydi Andrea Sierra Ochoa Técnico - Manuel Andres Farias Pinzón._x000a__x000a_-Se realiza gestión correspondiente para legalizar los nuevos contratos, se suscriben nuevos contratos y se elaboran actas de inicio, las cuales se suben a SECOP II y a la carpeta compartida en el DRIVE de nombre “7. CONTROL INTERNO”._x000a__x000a_El día 18Jul2020 se suscribe acta de inicio de Marcela Urrea CTO 579-2020_x000a__x000a_El día 21Jul2020 se suscribe acta de inicio de Carlos Vargas CTO 601-2020_x000a__x000a_El día 22Jul2020 se suscribe acta de inicio de Andres Farias CTO 602-2020_x000a__x000a_El día 22Jul2020 se suscribe acta de inicio de Jhoana Rodriguez CTO 606-2020_x000a__x000a_*Se realiza solicitud de afiliación a la ARL de los contratistas: Marcela Urrea, Jhoana Rodriguez, Carlos Vargas y Andres Farias, mediante tres (3) correos electrónicos de los días 18Jul2020, 21Jul2020 y 22Jul2020._x000a__x000a_Se realiza acta de inicio de Andrea Sierra CTO 618-2020, suscrita el día 23Jul2020, la cual se sube a SECOP II y a la carpeta compartida en el DRIVE de nombre “7. CONTROL INTERNO”._x000a__x000a_*Se realiza solicitud de afiliación a la ARL de la contratista Andrea Sierra mediante un (1) correo electrónico del día 23Jul2020."/>
    <s v="Entrega, publicación o socialización de resultados"/>
    <n v="6.0000000000000001E-3"/>
    <n v="0"/>
  </r>
  <r>
    <s v="QUEDA IGUAL"/>
    <x v="0"/>
    <s v="Auditoría Proceso de Mejoramiento de Vivienda_x000a_Revisión de la aplicación de las políticas contables de los procedimientos del proceso"/>
    <s v="Gestión Financiera"/>
    <s v="Apoyo"/>
    <s v="Ivonne Andrea Torres Cruz_x000a_Asesora de Control Interno"/>
    <s v="Graciela Zabala Rico"/>
    <s v="Subdirector Financiero"/>
    <d v="2020-02-03T00:00:00"/>
    <d v="2020-09-24T00:00:00"/>
    <m/>
    <m/>
    <m/>
    <m/>
    <m/>
    <m/>
    <m/>
    <m/>
    <m/>
    <m/>
    <m/>
    <m/>
    <s v="Informe"/>
    <n v="5.0000000000000001E-3"/>
    <m/>
    <s v="2020IE1167 Solic. Reunión_x000a_- 2020IE2745 Com. Apertura_x000a_- Acta de Reunión apertura_x000a_- Listado de Asistentes a la apertura_x000a_- 2020IE2968 Solic Información OAP_x000a_- Cartas de representación de los siguientes procesos: TIC, Financiera, Sub. AMD y Corporativa._x000a_-Solicitudes de información por correo electrónico._x000a_- Papeles de trabajo ajam_x000a_- Informe preliminar _x000a_-Entrega de informe preliminar cordis 2020IE5509_x000a_-Análisis de respuestas al informe preliminar, ruta:\\10.216.160.201\control interno\2020\19.03 INF. auditorías C. I\19.03 INTERNAS\Mejoramiento de Vivienda\5. Resultados de la auditoría\Análisis de después inf. prelimi por auditor_x000a_- Proyección de informe Final, ruta: \\10.216.160.201\control interno\2020\19.03 INF. auditorías C. I\19.03 INTERNAS\Mejoramiento de Vivienda\5. Resultados de la auditoría\informe final, correo electrónico 22may2020"/>
    <s v="Se cuenta con memorando 2020IE2745 del día 19/02/20, donde se comunica la apertura de la auditoría al proceso de mejoramiento de vivienda._x000a__x000a_Se cuenta con acta donde se realiza reunión de apertura el día 20/02/20 y listado de asistentes._x000a__x000a_Se cuenta con memorando 2020IE2968 del día 21/02/20 donde se realiza solicitud de información a la OAP para el desarrollo de la auditoría._x000a__x000a_Se cuenta con cartas de representación de los siguientes procesos: TIC, Financiera, Sub. AMD y Corporativa._x000a__x000a_Verificación en el aplicativo Secop I y Secop II, del universo de contratación del 1/01/19 al 31/12/19 a fin de tomar la muestra representativa y posteriormente solicitar los expedientes contractuales para su análisis._x000a__x000a_Como respuesta al Memorando N° 2020IE3066, la Dirección de Gestión Corporativa, envía la remisión de 15 expedientes los cuales eran objeto de análisis, sin embargo teniendo en cuenta la actual situación de aislamiento obligatorio, se revisará la información publicada para cada expediente contractual en el aplicativo Secop II._x000a__x000a_Una vez verificada u consolidada la información necesaria, se remitió el aporte jurídico de la auditoría a la profesional Alexandra Álvarez el 24 de abril de 2020._x000a__x000a_El día 28 de abril a través de memorando Cordis N° 2020IE5509 se remitió el informe preliminar de auditoría a las áreas responsables de los hallazgos a fin que se ejercitara el derecho de contradicción frente a los mismos, dando fecha para tal actividad el día 14 de mayo de 2020"/>
    <s v="Informe Final - Elaboración"/>
    <n v="4.7000000000000011E-3"/>
    <n v="2.9999999999999905E-4"/>
  </r>
  <r>
    <s v="QUEDA IGUAL"/>
    <x v="0"/>
    <s v="Auditoría Proceso de Mejoramiento de Vivienda_x000a_Revisión de Riesgos e indicadores"/>
    <s v="Mejoramiento de Vivienda"/>
    <s v="Misional"/>
    <s v="Ivonne Andrea Torres Cruz_x000a_Asesora de Control Interno"/>
    <s v="Jhoana Rodríguez Silva"/>
    <s v="Director de Mejoramiento de Vivienda"/>
    <d v="2020-02-03T00:00:00"/>
    <d v="2020-09-24T00:00:00"/>
    <m/>
    <m/>
    <m/>
    <m/>
    <m/>
    <m/>
    <m/>
    <m/>
    <m/>
    <m/>
    <m/>
    <m/>
    <s v="Informe"/>
    <n v="5.0000000000000001E-3"/>
    <m/>
    <s v="2020IE1167 Solic. Reunión_x000a_- 2020IE2745 Com. Apertura_x000a_- Acta de Reunión apertura_x000a_- Listado de Asistentes a la apertura_x000a_- 2020IE2968 Solic Información OAP_x000a_- Cartas de representación de los siguientes procesos: TIC, Financiera, Sub. AMD y Corporativa._x000a_-Solicitudes de información por correo electrónico._x000a_- Papeles de trabajo ajam_x000a_- Informe preliminar _x000a_-Entrega de informe preliminar cordis 2020IE5509_x000a_-Análisis de respuestas al informe preliminar, ruta:\\10.216.160.201\control interno\2020\19.03 INF. auditorías C. I\19.03 INTERNAS\Mejoramiento de Vivienda\5. Resultados de la auditoría\Análisis de después inf. prelimi por auditor_x000a_- Proyección de informe Final, ruta: \\10.216.160.201\control interno\2020\19.03 INF. auditorías C. I\19.03 INTERNAS\Mejoramiento de Vivienda\5. Resultados de la auditoría\informe final, correo electrónico 22may2020"/>
    <s v="Se cuenta con memorando 2020IE2745 del día 19/02/20, donde se comunica la apertura de la auditoría al proceso de mejoramiento de vivienda._x000a__x000a_Se cuenta con acta donde se realiza reunión de apertura el día 20/02/20 y listado de asistentes._x000a__x000a_Se cuenta con memorando 2020IE2968 del día 21/02/20 donde se realiza solicitud de información a la OAP para el desarrollo de la auditoría._x000a__x000a_Se cuenta con cartas de representación de los siguientes procesos: TIC, Financiera, Sub. AMD y Corporativa._x000a__x000a_Verificación en el aplicativo Secop I y Secop II, del universo de contratación del 1/01/19 al 31/12/19 a fin de tomar la muestra representativa y posteriormente solicitar los expedientes contractuales para su análisis._x000a__x000a_Como respuesta al Memorando N° 2020IE3066, la Dirección de Gestión Corporativa, envía la remisión de 15 expedientes los cuales eran objeto de análisis, sin embargo teniendo en cuenta la actual situación de aislamiento obligatorio, se revisará la información publicada para cada expediente contractual en el aplicativo Secop II._x000a__x000a_Una vez verificada u consolidada la información necesaria, se remitió el aporte jurídico de la auditoría a la profesional Alexandra Álvarez el 24 de abril de 2020._x000a__x000a_El día 28 de abril a través de memorando Cordis N° 2020IE5509 se remitió el informe preliminar de auditoría a las áreas responsables de los hallazgos a fin que se ejercitara el derecho de contradicción frente a los mismos, dando fecha para tal actividad el día 14 de mayo de 2020"/>
    <s v="Informe Final - Elaboración"/>
    <n v="4.7000000000000011E-3"/>
    <n v="2.9999999999999905E-4"/>
  </r>
  <r>
    <s v="NUEVA QUE SE INCLUYE"/>
    <x v="0"/>
    <s v="auditoría Especializada Destinación de Recursos y de Procesos de Contratación"/>
    <s v="Adquisición de Bienes y Servicios"/>
    <s v="Apoyo"/>
    <s v="Ivonne Andrea Torres Cruz_x000a_Asesora de Control Interno"/>
    <s v="Andrea Sierra Ochoa"/>
    <s v="Director de Gestión Corporativa y CID"/>
    <d v="2020-08-03T00:00:00"/>
    <d v="2020-12-31T00:00:00"/>
    <m/>
    <m/>
    <m/>
    <m/>
    <m/>
    <m/>
    <m/>
    <m/>
    <m/>
    <m/>
    <m/>
    <m/>
    <s v="Informe"/>
    <n v="0.03"/>
    <m/>
    <m/>
    <m/>
    <m/>
    <n v="0"/>
    <n v="0.03"/>
  </r>
  <r>
    <s v="NUEVA QUE SE INCLUYE"/>
    <x v="0"/>
    <s v="Evaluar la capacidad de la entidad para continuar la operación bajo las nuevas condiciones que le impone la crisis"/>
    <s v="Gestión del Talento Humano"/>
    <s v="Estratégico"/>
    <s v="Ivonne Andrea Torres Cruz_x000a_Asesora de Control Interno"/>
    <s v="Joan Gaitán Ferrer"/>
    <s v="Subdirector Administrativo"/>
    <d v="2020-08-03T00:00:00"/>
    <d v="2020-12-31T00:00:00"/>
    <m/>
    <m/>
    <m/>
    <m/>
    <m/>
    <m/>
    <m/>
    <m/>
    <m/>
    <m/>
    <m/>
    <m/>
    <s v="Informe"/>
    <n v="0.03"/>
    <m/>
    <m/>
    <m/>
    <m/>
    <n v="0"/>
    <n v="0.03"/>
  </r>
  <r>
    <s v="NUEVA QUE SE INCLUYE"/>
    <x v="0"/>
    <s v="Seguimiento a los planes de acción que comienzan a surgir como contingencia"/>
    <s v="Gestión Estratégica"/>
    <s v="Estratégico"/>
    <s v="Ivonne Andrea Torres Cruz_x000a_Asesora de Control Interno"/>
    <s v="Jhoana Rodríguez Silva"/>
    <s v="Jefe Oficina Asesora de Planeación "/>
    <d v="2020-08-03T00:00:00"/>
    <d v="2020-12-31T00:00:00"/>
    <m/>
    <m/>
    <m/>
    <m/>
    <m/>
    <m/>
    <m/>
    <m/>
    <m/>
    <m/>
    <m/>
    <m/>
    <s v="Informe"/>
    <n v="0.03"/>
    <m/>
    <m/>
    <m/>
    <m/>
    <n v="0"/>
    <n v="0.03"/>
  </r>
  <r>
    <s v="NUEVA QUE SE INCLUYE"/>
    <x v="0"/>
    <s v="Seguimiento a los lineamientos contables relacionados con el COVID 19 "/>
    <s v="Gestión Financiera"/>
    <s v="Apoyo"/>
    <s v="Ivonne Andrea Torres Cruz_x000a_Asesora de Control Interno"/>
    <s v="Marcela Urrea Jaramillo"/>
    <s v="Subdirector Financiero"/>
    <d v="2020-08-03T00:00:00"/>
    <d v="2020-12-31T00:00:00"/>
    <m/>
    <m/>
    <m/>
    <m/>
    <m/>
    <m/>
    <m/>
    <m/>
    <m/>
    <m/>
    <m/>
    <m/>
    <s v="Informe"/>
    <n v="0.03"/>
    <m/>
    <m/>
    <m/>
    <m/>
    <n v="0"/>
    <n v="0.03"/>
  </r>
</pivotCacheRecords>
</file>

<file path=xl/pivotCache/pivotCacheRecords3.xml><?xml version="1.0" encoding="utf-8"?>
<pivotCacheRecords xmlns="http://schemas.openxmlformats.org/spreadsheetml/2006/main" xmlns:r="http://schemas.openxmlformats.org/officeDocument/2006/relationships" count="178">
  <r>
    <s v="Diligenciar seguimiento"/>
    <s v="QUEDA IGUAL"/>
    <s v="Auditoría"/>
    <s v="Auditoría Proceso de Mejoramiento de Vivienda_x000a_Decreto 371 de 2010 - Artículo 2 - de los procesos de contratación en el distrito capital"/>
    <s v="Adquisición de bienes y servicios_x000a_Mejoramiento de Vivienda"/>
    <s v="Apoyo"/>
    <s v="Ivonne Andrea Torres Cruz_x000a_Asesora de Control Interno"/>
    <s v="Andrea Sierra Ochoa"/>
    <s v="Director de Gestión Corporativa y CID_x000a_Director de Mejoramiento de Vivienda"/>
    <d v="2020-02-03T00:00:00"/>
    <d v="2020-10-29T00:00:00"/>
    <m/>
    <m/>
    <m/>
    <m/>
    <m/>
    <m/>
    <m/>
    <m/>
    <m/>
    <m/>
    <m/>
    <m/>
    <s v="Informe"/>
    <n v="5.0000000000000001E-3"/>
    <m/>
    <s v="2020IE1167 Solic. Reunión_x000a_- 2020IE2745 Com. Apertura_x000a_- Acta de Reunión apertura_x000a_- Listado de Asistentes a la apertura_x000a_- 2020IE2968 Solic Información OAP_x000a_- Cartas de representación de los siguientes procesos: TIC, Financiera, Sub. AMD y Corporativa._x000a_-Solicitudes de información por correo electrónico._x000a_- Papeles de trabajo ajam_x000a_- Informe preliminar _x000a_-Entrega de informe preliminar cordis 2020IE5509_x000a_-Análisis de respuestas al informe preliminar, ruta:\\10.216.160.201\control interno\2020\19.03 INF. auditorías C. I\19.03 INTERNAS\Mejoramiento de Vivienda\5. Resultados de la auditoría\Análisis de después inf. prelimi por auditor_x000a_- Proyección de informe Final, ruta: \\10.216.160.201\control interno\2020\19.03 INF. auditorías C. I\19.03 INTERNAS\Mejoramiento de Vivienda\5. Resultados de la auditoría\informe final, correo electrónico 22may2020"/>
    <s v="Se cuenta con memorando 2020IE2745 del día 19/02/20, donde se comunica la apertura de la auditoría al proceso de mejoramiento de vivienda._x000a__x000a_Se cuenta con acta donde se realiza reunión de apertura el día 20/02/20 y listado de asistentes._x000a__x000a_Se cuenta con memorando 2020IE2968 del día 21/02/20 donde se realiza solicitud de información a la OAP para el desarrollo de la auditoría._x000a__x000a_Se cuenta con cartas de representación de los siguientes procesos: TIC, Financiera, Sub. AMD y Corporativa._x000a__x000a_Verificación en el aplicativo Secop I y Secop II, del universo de contratación del 1/01/19 al 31/12/19 a fin de tomar la muestra representativa y posteriormente solicitar los expedientes contractuales para su análisis._x000a__x000a_Como respuesta al Memorando N° 2020IE3066, la Dirección de Gestión Corporativa, envía la remisión de 15 expedientes los cuales eran objeto de análisis, sin embargo teniendo en cuenta la actual situación de aislamiento obligatorio, se revisará la información publicada para cada expediente contractual en el aplicativo Secop II._x000a__x000a_Una vez verificada u consolidada la información necesaria, se remitió el aporte jurídico de la auditoría a la profesional Alexandra Álvarez el 24 de abril de 2020._x000a__x000a_El día 28 de abril a través de memorando Cordis N° 2020IE5509 se remitió el informe preliminar de auditoría a las áreas responsables de los hallazgos a fin que se ejercitara el derecho de contradicción frente a los mismos, dando fecha para tal actividad el día 14 de mayo de 2020"/>
    <s v="Informe Final - Elaboración"/>
    <n v="4.7000000000000011E-3"/>
    <n v="2.9999999999999905E-4"/>
    <x v="0"/>
  </r>
  <r>
    <s v="No requiere seguimiento"/>
    <s v="SE DEBE ELIMINAR"/>
    <s v="Auditoría"/>
    <s v="Auditoría Proceso de Mejoramiento de Barrios_x000a_Decreto 371 de 2010 - Artículo 2 - de los procesos de contratación en el distrito capital"/>
    <s v="Adquisición de bienes y servicios_x000a_Mejoramiento de Barrios"/>
    <s v="Apoyo"/>
    <s v="Ivonne Andrea Torres Cruz_x000a_Asesora de Control Interno"/>
    <s v="Andrea Sierra Ochoa"/>
    <s v="Director de Gestión Corporativa y CID_x000a_Director de Mejoramiento de Barrios"/>
    <d v="2020-05-04T00:00:00"/>
    <d v="2020-07-15T00:00:00"/>
    <m/>
    <m/>
    <m/>
    <m/>
    <m/>
    <m/>
    <m/>
    <m/>
    <m/>
    <m/>
    <m/>
    <m/>
    <s v="Informe"/>
    <m/>
    <m/>
    <s v="Sin avance"/>
    <s v="El proceso de auditoría aun no ha dado inicio, en razón a la solicitud de aplazamiento de la Oficina Asesora de Planeación"/>
    <m/>
    <n v="0"/>
    <n v="0"/>
    <x v="1"/>
  </r>
  <r>
    <s v="No requiere seguimiento"/>
    <s v="SE DEBE ELIMINAR"/>
    <s v="Auditoría"/>
    <s v="Auditoría Proceso de Reasentamientos Humanos_x000a_Decreto 371 de 2010 - Artículo 2 - de los procesos de contratación en el distrito capital"/>
    <s v="Adquisición de bienes y servicios_x000a_Reasentamientos Humanos"/>
    <s v="Apoyo"/>
    <s v="Ivonne Andrea Torres Cruz_x000a_Asesora de Control Interno"/>
    <s v="Andrea Sierra Ochoa"/>
    <s v="Director de Gestión Corporativa y CID_x000a_Director de Reasentamientos Humanos"/>
    <d v="2020-08-03T00:00:00"/>
    <d v="2020-10-15T00:00:00"/>
    <m/>
    <m/>
    <m/>
    <m/>
    <m/>
    <m/>
    <m/>
    <m/>
    <m/>
    <m/>
    <m/>
    <m/>
    <s v="Informe"/>
    <m/>
    <m/>
    <m/>
    <m/>
    <m/>
    <n v="0"/>
    <n v="0"/>
    <x v="0"/>
  </r>
  <r>
    <s v="No requiere seguimiento"/>
    <s v="SE DEBE ELIMINAR"/>
    <s v="Auditoría"/>
    <s v="Auditoría Proceso de Urbanizaciones y Titulación_x000a_Decreto 371 de 2010 - Artículo 2 - de los procesos de contratación en el distrito capital"/>
    <s v="Adquisición de bienes y servicios_x000a_Urbanizaciones y Titulación"/>
    <s v="Apoyo"/>
    <s v="Ivonne Andrea Torres Cruz_x000a_Asesora de Control Interno"/>
    <s v="Andrea Sierra Ochoa"/>
    <s v="Director de Gestión Corporativa y CID_x000a_Director de Urbanizaciones y Titulación"/>
    <d v="2020-10-16T00:00:00"/>
    <d v="2020-12-14T00:00:00"/>
    <m/>
    <m/>
    <m/>
    <m/>
    <m/>
    <m/>
    <m/>
    <m/>
    <m/>
    <m/>
    <m/>
    <m/>
    <s v="Informe"/>
    <m/>
    <m/>
    <m/>
    <m/>
    <m/>
    <n v="0"/>
    <n v="0"/>
    <x v="2"/>
  </r>
  <r>
    <s v="Diligenciar seguimiento"/>
    <s v="QUEDA IGUAL"/>
    <s v="Auditoría"/>
    <s v="Auditoría Proceso de Mejoramiento de Vivienda_x000a_Decreto 371 de 2010 - Artículo 3 - de los procesos de atención al ciudadano, los sistemas de información y atención de las peticiones, quejas, reclamos y sugerencias de los ciudadanos, en el distrito capital"/>
    <s v="Servicio al Ciudadano _x000a_Mejoramiento de Vivienda"/>
    <s v="Misional"/>
    <s v="Ivonne Andrea Torres Cruz_x000a_Asesora de Control Interno"/>
    <s v="Marcela Urrea Jaramillo"/>
    <s v="Director de Gestión Corporativa y CID_x000a_Director de Mejoramiento de Vivienda"/>
    <d v="2020-02-03T00:00:00"/>
    <d v="2020-10-29T00:00:00"/>
    <m/>
    <m/>
    <m/>
    <m/>
    <m/>
    <m/>
    <m/>
    <m/>
    <m/>
    <m/>
    <m/>
    <m/>
    <s v="Informe"/>
    <n v="5.0000000000000001E-3"/>
    <m/>
    <s v="2020IE1167 Solic. Reunión_x000a_- 2020IE2745 Com. Apertura_x000a_- Acta de Reunión apertura_x000a_- Listado de Asistentes a la apertura_x000a_- 2020IE2968 Solic Información OAP_x000a_- Cartas de representación de los siguientes procesos: TIC, Financiera, Sub. AMD y Corporativa._x000a_-Solicitudes de información por correo electrónico._x000a_- Papeles de trabajo ajam_x000a_- Informe preliminar _x000a_-Entrega de informe preliminar cordis 2020IE5509_x000a_-Análisis de respuestas al informe preliminar, ruta:\\10.216.160.201\control interno\2020\19.03 INF. auditorías C. I\19.03 INTERNAS\Mejoramiento de Vivienda\5. Resultados de la auditoría\Análisis de después inf. prelimi por auditor_x000a_- Proyección de informe Final, ruta: \\10.216.160.201\control interno\2020\19.03 INF. auditorías C. I\19.03 INTERNAS\Mejoramiento de Vivienda\5. Resultados de la auditoría\informe final, correo electrónico 22may2020"/>
    <s v="Se cuenta con memorando 2020IE2745 del día 19/02/20, donde se comunica la apertura de la auditoría al proceso de mejoramiento de vivienda._x000a__x000a_Se cuenta con acta donde se realiza reunión de apertura el día 20/02/20 y listado de asistentes._x000a__x000a_Se cuenta con memorando 2020IE2968 del día 21/02/20 donde se realiza solicitud de información a la OAP para el desarrollo de la auditoría._x000a__x000a_Se cuenta con cartas de representación de los siguientes procesos: TIC, Financiera, Sub. AMD y Corporativa._x000a__x000a_Verificación en el aplicativo Secop I y Secop II, del universo de contratación del 1/01/19 al 31/12/19 a fin de tomar la muestra representativa y posteriormente solicitar los expedientes contractuales para su análisis._x000a__x000a_Como respuesta al Memorando N° 2020IE3066, la Dirección de Gestión Corporativa, envía la remisión de 15 expedientes los cuales eran objeto de análisis, sin embargo teniendo en cuenta la actual situación de aislamiento obligatorio, se revisará la información publicada para cada expediente contractual en el aplicativo Secop II._x000a__x000a_Una vez verificada u consolidada la información necesaria, se remitió el aporte jurídico de la auditoría a la profesional Alexandra Álvarez el 24 de abril de 2020._x000a__x000a_El día 28 de abril a través de memorando Cordis N° 2020IE5509 se remitió el informe preliminar de auditoría a las áreas responsables de los hallazgos a fin que se ejercitara el derecho de contradicción frente a los mismos, dando fecha para tal actividad el día 14 de mayo de 2020._x000a__x000a_Se reciben las respuestas, se analizan y se responden._x000a__x000a_Esta pendiente aprobación del informe final y pendiente cierre de la auditoría."/>
    <s v="Informe Final - Elaboración"/>
    <n v="4.7000000000000011E-3"/>
    <n v="2.9999999999999905E-4"/>
    <x v="0"/>
  </r>
  <r>
    <s v="No requiere seguimiento"/>
    <s v="SE DEBE ELIMINAR"/>
    <s v="Auditoría"/>
    <s v="Auditoría Proceso de Mejoramiento de Barrios_x000a_Decreto 371 de 2010 - Artículo 3 - de los procesos de atención al ciudadano, los sistemas de información y atención de las peticiones, quejas, reclamos y sugerencias de los ciudadanos, en el distrito capital"/>
    <s v="Servicio al Ciudadano_x000a_Mejoramiento de Barrios "/>
    <s v="Misional"/>
    <s v="Ivonne Andrea Torres Cruz_x000a_Asesora de Control Interno"/>
    <s v="Marcela Urrea Jaramillo"/>
    <s v="Director de Gestión Corporativa y CID_x000a_Director de Mejoramiento de Barrios"/>
    <d v="2020-05-04T00:00:00"/>
    <d v="2020-07-15T00:00:00"/>
    <m/>
    <m/>
    <m/>
    <m/>
    <m/>
    <m/>
    <m/>
    <m/>
    <m/>
    <m/>
    <m/>
    <m/>
    <s v="Informe"/>
    <m/>
    <m/>
    <s v="Correo electrónico de solicitud de los temas a evaluar (11 de mayo de 2020), correo electrónico remitiendo matriz de temas a evaluar y memorando de solicitud de información del 12 de mayo de 2020."/>
    <s v="De acuerdo con la solicitud realizada por la Asesora de Control Interno mediante correo electrónico del 11 de mayo de 2020, se definieron los temas a evaluar en la auditoría al proceso de Mejoramiento de Barrios"/>
    <s v="Planeación - Plan de auditoría"/>
    <n v="0"/>
    <n v="0"/>
    <x v="1"/>
  </r>
  <r>
    <s v="No requiere seguimiento"/>
    <s v="SE DEBE ELIMINAR"/>
    <s v="Auditoría"/>
    <s v="Auditoría Proceso de Reasentamientos Humanos_x000a_Decreto 371 de 2010 - Artículo 3 - de los procesos de atención al ciudadano, los sistemas de información y atención de las peticiones, quejas, reclamos y sugerencias de los ciudadanos, en el distrito capital"/>
    <s v="Servicio al Ciudadano _x000a_Reasentamientos Humanos "/>
    <s v="Misional"/>
    <s v="Ivonne Andrea Torres Cruz_x000a_Asesora de Control Interno"/>
    <s v="Marcela Urrea Jaramillo"/>
    <s v="Director de Gestión Corporativa y CID_x000a_Director de Reasentamientos Humanos"/>
    <d v="2020-08-03T00:00:00"/>
    <d v="2020-10-15T00:00:00"/>
    <m/>
    <m/>
    <m/>
    <m/>
    <m/>
    <m/>
    <m/>
    <m/>
    <m/>
    <m/>
    <m/>
    <m/>
    <s v="Informe"/>
    <m/>
    <m/>
    <m/>
    <m/>
    <m/>
    <n v="0"/>
    <n v="0"/>
    <x v="0"/>
  </r>
  <r>
    <s v="No requiere seguimiento"/>
    <s v="SE DEBE ELIMINAR"/>
    <s v="Auditoría"/>
    <s v="Auditoría Proceso de Urbanizaciones y Titulación_x000a_Decreto 371 de 2010 - Artículo 3 - de los procesos de atención al ciudadano, los sistemas de información y atención de las peticiones, quejas, reclamos y sugerencias de los ciudadanos, en el distrito capital"/>
    <s v="Servicio al Ciudadano _x000a_Urbanizaciones y Titulación."/>
    <s v="Misional"/>
    <s v="Ivonne Andrea Torres Cruz_x000a_Asesora de Control Interno"/>
    <s v="Marcela Urrea Jaramillo"/>
    <s v="Director de Gestión Corporativa y CID_x000a_Director de Urbanizaciones y Titulación"/>
    <d v="2020-10-16T00:00:00"/>
    <d v="2020-12-14T00:00:00"/>
    <m/>
    <m/>
    <m/>
    <m/>
    <m/>
    <m/>
    <m/>
    <m/>
    <m/>
    <m/>
    <m/>
    <m/>
    <s v="Informe"/>
    <m/>
    <m/>
    <m/>
    <m/>
    <m/>
    <n v="0"/>
    <n v="0"/>
    <x v="2"/>
  </r>
  <r>
    <s v="No requiere seguimiento para este corte"/>
    <s v="CUMPLIDA"/>
    <s v="Informes de Ley"/>
    <s v="Austeridad en el gasto. Decretos Reglamentarios 1737 de 1998 y 984 de 2012; Directiva Presidencial 03 de 2012 y Artículo 2.8.4.8.2 del Decreto Único Reglamentario 1068 de 2015"/>
    <s v="Gestión Administrativa"/>
    <s v="Apoyo"/>
    <s v="Ivonne Andrea Torres Cruz_x000a_Asesora de Control Interno"/>
    <s v="Graciela Zabala Rico"/>
    <s v="Subdirector Administrativo"/>
    <d v="2020-01-02T00:00:00"/>
    <d v="2020-01-30T00:00:00"/>
    <m/>
    <m/>
    <m/>
    <m/>
    <m/>
    <m/>
    <m/>
    <m/>
    <m/>
    <m/>
    <m/>
    <m/>
    <s v="Informe"/>
    <n v="5.0000000000000001E-3"/>
    <d v="2020-01-31T00:00:00"/>
    <s v="La información se encuentra en la ruta: \\10.216.160.201\control interno\2020\19.04 INF. DE GESTIÓN\AUSTERIDAD\IV TRIM 2019_x000a__x000a_Informe de Austeridad del Gasto (Cuarto Trimestre)_x000a__x000a_Memorando 2020IE833_x000a__x000a_Correo de solicitud de publicación en página web"/>
    <s v="Se realizó el informe de Austeridad en el gasto, correspondiente al cuarto trimestre 2019, entregado a la Dirección General, mediante memorando 2020IE833 del día  31/01/20, así mismo se cuenta con correo de solicitud de publicación del informe en pagina web."/>
    <s v="Informe - Publicación (web,intranet y/o carpeta de calidad)"/>
    <n v="4.9999999999999992E-3"/>
    <n v="0"/>
    <x v="3"/>
  </r>
  <r>
    <s v="No requiere seguimiento para este corte"/>
    <s v="CUMPLIDA"/>
    <s v="Informes de Ley"/>
    <s v="Austeridad en el gasto. Decretos Reglamentarios 1737 de 1998 y 984 de 2012; Directiva Presidencial 03 de 2012 y Artículo 2.8.4.8.2 del Decreto Único Reglamentario 1068 de 2015"/>
    <s v="Gestión Administrativa"/>
    <s v="Apoyo"/>
    <s v="Ivonne Andrea Torres Cruz_x000a_Asesora de Control Interno"/>
    <s v="Graciela Zabala Rico"/>
    <s v="Subdirector Administrativo"/>
    <d v="2020-04-01T00:00:00"/>
    <d v="2020-04-28T00:00:00"/>
    <m/>
    <m/>
    <m/>
    <m/>
    <m/>
    <m/>
    <m/>
    <m/>
    <m/>
    <m/>
    <m/>
    <m/>
    <s v="Informe"/>
    <n v="5.0000000000000001E-3"/>
    <d v="2020-04-30T00:00:00"/>
    <s v="La información se encuentra en la ruta: \\10.216.160.201\control interno\2020\19.04 INF. DE GESTIÓN\AUSTERIDAD\I TRIM"/>
    <s v="Se solicitó información a través de memorando 2020IE5250 de fecha 02/04/2020. El informe se entregó el 30Abr2020 con memorando 2020IE5534 dirigido al Director General y Corporativa, Administrativa, Planeación, Comunicaciones y Oficina TIC"/>
    <s v="Informe - Publicación (web,intranet y/o carpeta de calidad)"/>
    <n v="4.9999999999999992E-3"/>
    <n v="0"/>
    <x v="4"/>
  </r>
  <r>
    <s v="No requiere seguimiento para este corte"/>
    <s v="QUEDA IGUAL"/>
    <s v="Informes de Ley"/>
    <s v="Austeridad en el gasto. Decretos Reglamentarios 1737 de 1998 y 984 de 2012; Directiva Presidencial 03 de 2012 y Artículo 2.8.4.8.2 del Decreto Único Reglamentario 1068 de 2015"/>
    <s v="Gestión Administrativa"/>
    <s v="Apoyo"/>
    <s v="Ivonne Andrea Torres Cruz_x000a_Asesora de Control Interno"/>
    <s v="Graciela Zabala Rico"/>
    <s v="Subdirector Administrativo"/>
    <d v="2020-07-01T00:00:00"/>
    <d v="2020-07-29T00:00:00"/>
    <m/>
    <m/>
    <m/>
    <m/>
    <m/>
    <m/>
    <m/>
    <m/>
    <m/>
    <m/>
    <m/>
    <m/>
    <s v="Informe"/>
    <n v="5.0000000000000001E-3"/>
    <d v="2020-07-31T00:00:00"/>
    <s v="Lainformación se encuentra en la ruta: \\10.216.160.201\control interno\2020\19.04 INF.  DE GESTIÓN\AUSTERIDAD\II TRIM"/>
    <s v="El 31 de julio se presenta informe de austeridad del gasto del segunto trimestre de la vigencia 2020, se remite a la Dirección Genral y se publica en página web por parte de la Asesora de Control Interno."/>
    <s v="Informe - Publicación (web,intranet y/o carpeta de calidad)"/>
    <n v="4.9999999999999992E-3"/>
    <n v="0"/>
    <x v="1"/>
  </r>
  <r>
    <s v="No requiere seguimiento para este corte"/>
    <s v="QUEDA IGUAL"/>
    <s v="Informes de Ley"/>
    <s v="Austeridad en el gasto. Decretos Reglamentarios 1737 de 1998 y 984 de 2012; Directiva Presidencial 03 de 2012 y Artículo 2.8.4.8.2 del Decreto Único Reglamentario 1068 de 2015"/>
    <s v="Gestión Administrativa"/>
    <s v="Apoyo"/>
    <s v="Ivonne Andrea Torres Cruz_x000a_Asesora de Control Interno"/>
    <s v="Graciela Zabala Rico"/>
    <s v="Subdirector Administrativo"/>
    <d v="2020-10-01T00:00:00"/>
    <d v="2020-10-28T00:00:00"/>
    <m/>
    <m/>
    <m/>
    <m/>
    <m/>
    <m/>
    <m/>
    <m/>
    <m/>
    <m/>
    <m/>
    <m/>
    <s v="Informe"/>
    <n v="5.0000000000000001E-3"/>
    <m/>
    <m/>
    <m/>
    <m/>
    <n v="0"/>
    <n v="5.0000000000000001E-3"/>
    <x v="0"/>
  </r>
  <r>
    <s v="Diligenciar seguimiento"/>
    <s v="QUEDA IGUAL"/>
    <s v="Adicionales"/>
    <s v="Dar respuesta a derechos de petición y solicitudes de información de partes interesadas"/>
    <s v="Evaluación de la Gestión"/>
    <s v="Seguimiento y Evaluación"/>
    <s v="Ivonne Andrea Torres Cruz_x000a_Asesora de Control Interno"/>
    <s v="Joan Gaitán Ferrer"/>
    <s v="Asesor de Control Interno"/>
    <d v="2020-01-02T00:00:00"/>
    <d v="2020-12-31T00:00:00"/>
    <m/>
    <m/>
    <m/>
    <m/>
    <m/>
    <m/>
    <m/>
    <m/>
    <m/>
    <m/>
    <m/>
    <m/>
    <s v="Memorandos y/o Oficios"/>
    <n v="1.5E-3"/>
    <m/>
    <m/>
    <s v="Al 30Sep2020 no se han presentado solicitudes"/>
    <m/>
    <n v="0"/>
    <n v="1.5E-3"/>
    <x v="2"/>
  </r>
  <r>
    <s v="No requiere seguimiento para este corte"/>
    <s v="CUMPLIDA"/>
    <s v="Adicionales"/>
    <s v="Diseñar, preparar, aplicar, tabular y realizar informe con oportunidades de mejora de la implementación y aplicación del estatuto interno del auditor y del código de ética del auditor"/>
    <s v="Evaluación de la Gestión"/>
    <s v="Seguimiento y Evaluación"/>
    <s v="Ivonne Andrea Torres Cruz_x000a_Asesora de Control Interno"/>
    <s v="Alexandra Álvarez Mantilla"/>
    <s v="Asesor de Control Interno"/>
    <d v="2020-01-02T00:00:00"/>
    <d v="2020-02-07T00:00:00"/>
    <m/>
    <m/>
    <m/>
    <m/>
    <m/>
    <m/>
    <m/>
    <m/>
    <m/>
    <m/>
    <m/>
    <m/>
    <s v="Informe"/>
    <n v="3.2499999999999999E-3"/>
    <d v="2020-04-30T00:00:00"/>
    <s v="Ruta de la información: \\10.216.160.201\control interno\2020\02.01 ACTAS COMITE C. I\Plan de trabajo CICCI_x000a__x000a_Correo electrónico del 11/03/2020 de Comunicaciones socializando a todos los funcionarios y contratistas el estatuto y Código de ética._x000a__x000a_Correo electrónico del 12/03/2020 adjuntando informe de cumplimiento del Estatuto de auditoría interna  y Código de ética del auditor._x000a__x000a_Presentación de sensibilización a equipo auditor._x000a__x000a_Registro de reunión y capacitación en el tema a toda la entidad._x000a__x000a_Memorando No :2020IE5544 y correo electrónico del 30 abril de 2020"/>
    <s v="Se realiza informe, el cual es enviado para revisión por parte de la Ing._x000a__x000a_Se realizaron ajustes al informe de acuerdo a observaciones de la Asesora de CI, se socializó a través de correo electrónico de Comunicaciones a todos los funcionarios y contratistas de la CVP el Estatuto de auditoría interna y código de ética del auditor, se sensibilizó a equipo auditor de los resultados del informe. Pendiente por suscripción de firmas, publicación en carpeta de calidad y remisión a integrantes del comité._x000a__x000a_Se remite informe de resultados de encuesta de percepción del grado de cumplimiento del Estatuto_x000a_de Auditoría Interna y Código de ética del auditor de la Caja de la Vivienda Popular-CVP a los integrantes e invitados del mismo."/>
    <s v="Actividad ejecutada (revisada y entregada a solicitante)"/>
    <n v="3.2499999999999999E-3"/>
    <n v="0"/>
    <x v="5"/>
  </r>
  <r>
    <s v="No requiere seguimiento"/>
    <s v="SE DEBE ELIMINAR"/>
    <s v="Adicionales"/>
    <s v="Diseñar, preparar, aplicar, tabular y realizar informe con oportunidades de mejora de la implementación y aplicación del estatuto interno del auditor y del código de ética del auditor"/>
    <s v="Evaluación de la Gestión"/>
    <s v="Seguimiento y Evaluación"/>
    <s v="Ivonne Andrea Torres Cruz_x000a_Asesora de Control Interno"/>
    <s v="Alexandra Álvarez Mantilla"/>
    <s v="Asesor de Control Interno"/>
    <d v="2020-07-01T00:00:00"/>
    <d v="2020-07-31T00:00:00"/>
    <m/>
    <m/>
    <m/>
    <m/>
    <m/>
    <m/>
    <m/>
    <m/>
    <m/>
    <m/>
    <m/>
    <m/>
    <s v="Informe"/>
    <m/>
    <m/>
    <m/>
    <m/>
    <m/>
    <n v="0"/>
    <n v="0"/>
    <x v="1"/>
  </r>
  <r>
    <s v="No requiere seguimiento para este corte"/>
    <s v="QUEDA IGUAL"/>
    <s v="Adicionales"/>
    <s v="Diseñar, preparar, aplicar, tabular y realizar informe con oportunidades de mejora de la implementación y aplicación del estatuto interno del auditor y del código de ética del auditor"/>
    <s v="Evaluación de la Gestión"/>
    <s v="Seguimiento y Evaluación"/>
    <s v="Ivonne Andrea Torres Cruz_x000a_Asesora de Control Interno"/>
    <s v="Joan Gaitán Ferrer"/>
    <s v="Asesor de Control Interno"/>
    <d v="2020-11-23T00:00:00"/>
    <d v="2020-12-18T00:00:00"/>
    <m/>
    <m/>
    <m/>
    <m/>
    <m/>
    <m/>
    <m/>
    <m/>
    <m/>
    <m/>
    <m/>
    <m/>
    <s v="Informe"/>
    <n v="3.2499999999999999E-3"/>
    <m/>
    <m/>
    <m/>
    <m/>
    <n v="0"/>
    <n v="3.2499999999999999E-3"/>
    <x v="2"/>
  </r>
  <r>
    <s v="Diligenciar seguimiento"/>
    <s v="QUEDA IGUAL"/>
    <s v="Adicionales"/>
    <s v="Dar respuesta a derechos de petición y solicitudes de información de partes interesadas"/>
    <s v="Evaluación de la Gestión"/>
    <s v="Seguimiento y Evaluación"/>
    <s v="Ivonne Andrea Torres Cruz_x000a_Asesora de Control Interno"/>
    <s v="Andrea Sierra Ochoa"/>
    <s v="Asesor de Control Interno"/>
    <d v="2020-01-02T00:00:00"/>
    <d v="2020-12-31T00:00:00"/>
    <m/>
    <m/>
    <m/>
    <m/>
    <m/>
    <m/>
    <m/>
    <m/>
    <m/>
    <m/>
    <m/>
    <m/>
    <s v="Memorandos y/o Oficios"/>
    <n v="1.5E-3"/>
    <m/>
    <s v="SDQS 367312020 fecha de respuesta 13Mar2020_x000a__x000a_SDQS 457182020 fecha de respuesta 19Mar._x000a__x000a_-Memo 2020EE3328 y Memo 2020EE3330 de traslado al IDIGER y a la EEAB por competencia de la respuesta a la petición SDQS 512362020, igualmente solicitó información a TIC, Planeación, Corporativa y Administrativa._x000a__x000a_Se proyectaron las siguientes respuestas en el mes de abril:_x000a_2020EE3172 de _x000a_*Oficio 2020EE3782 del 01 de abril de 2020_x000a_*Oficio 2020EE3808 de fecha 03 de abril de 2020_x000a_*Oficio 2020EE3807 de fecha 03 de abril de 2020_x000a__x000a_Se proyectaron las siguientes respuestas en el mes de mayo:_x000a_Atención al oficio Oficio N° 3040001-S-2020-102913 de 20 de mayo de 2020 a través del cordis N° 2020EE4503 de fecha 27 de mayo de 2020. dicho documento reposa en la siguiente ruta:  \\10.216.160.201\control interno\2020\00. APOYO\10. DP\21. 3040001-2020-0769 Traslado Acueducto   _x000a__x000a_Memorando radicado Cordis N° 2020IE7552 del 03 de septiembre de 2020_x000a_Oficio de radicado Cordis N° 2020EE7459 del 03 de septiembre de 2020_x000a__x000a_Memorando radicado Cordis N° 2020IE7626 del 08 de septiembre de 2020_x000a__x000a_Proyección memorando de respuesta a la solicito de la Dirección de Gestión Corporativa y CID, remitido a la Asesora de Control Interno al correo itorresc@cajaviviendapopular.gov.co _x000a__x000a_Memorando radicado Cordis N° 2020IE7875 del 17 de septiembre de 2020       "/>
    <s v="Durante el mes de marzo se han atendido las siguientes peticiones: _x000a__x000a_-SDQS 367312020 fecha de respuesta 13Mar2020_x000a__x000a_- SDQS 457182020 fecha de respuesta 19Mar._x000a__x000a_-Actualmente se esta elaborando la respuesta a la petición SDQS 512362020, ya que se solicitó información a TIC, Planeación, Corporativa y Administrativa._x000a_De igual manera se le traslado al IDIGER y a la EEAB por competencia (2020EE3328 y 2020EE3330)_x000a__x000a_Durante el mes de abril se han atendido las siguientes peticiones: _x000a_Como respuesta al derecho de petición radicado en el Sistema Distrital de Quejas y Soluciones SDQS con el N° 512362020 de fecha 17 de marzo de 2020, se proyectaron las siguientes respuestas:_x000a_2020EE3172 de _x000a_*Oficio 2020EE3782 del 01 de abril de 2020_x000a_*Oficio 2020EE3808 de fecha 03 de abril de 2020_x000a_*Oficio 2020EE3807 de fecha 03 de abril de 2020_x000a__x000a_Durante el mes de Mayo se han atendido las siguientes peticiones:_x000a__x000a_cordis N° 2020EE4503 de fecha 27 de mayo de 2020. _x000a__x000a_Durante el mes de junio no se atendieron peticiones externas_x000a__x000a_Durante el mes de julio no se atendieron peticiones externas_x000a__x000a_Durante el mes de Agosto se atendieron las siguientes peticiones: _x000a__x000a_Mediante correo electronico se recibio la peticion presentada por el señor LUIS FELIPE HERRERA GUZMÁN contratista del CTO 582 de 2018, a traves de cual solicita se realice la correspondiente liquidacion del contrato. En tal virtud se solicito a la Direccion de Mejoramiento de Barrios  el expediente N° 582 de 2018, a fin de verificar las situaciones actuales del contrato que se indica y de esta manera poder dar una respuesta de fondo al peticionario._x000a_Se atendio el 26 de agosto de 2020 la solicitud de informacion presentada por el Concejal Martín Rivera Álzate dando recibido al funcionario del mismo en indicandole respetuosamente los canales de atencion de la CVP para la atencion de peticiones era el correo:; solucionescvp@cajaviviendapopular.gov.co_x000a__x000a_Durante el periodo objeto de seguimiento (septiembre) se atendieron los siguientes requerimietos:_x000a__x000a_Proyección del memorando de radicado Cordis N° 2020IE7552, mediante el cual se solicitó información a la Dirección de Mejoramiento de Barrios a fin dar respuesta de fondo al derecho de petición presentado por el ejecutor del contrato 582 de 2018 y de esta manera poder dar respuesta de fondo a la petición del ciudadano. 03 de septiembre de 2020_x000a__x000a_Proyección del oficio de radicado Cordis N° 2020EE7459, mediante el cual se le da una respuesta preliminar a la apoderada del ejecutor del contrato N° 582 de 2018. 03 de septiembre de 2020_x000a__x000a_Atención de la solicitud presentada desde la Oficina de Control Interno disciplinario mediante memorando Cordis N° 2020IE7587 del 04 de septiembre de 2020, a través del memorando de Control Interno con radicado Cordis N° 2020IE7626 del 08 de septiembre de 2020._x000a_Respuesta Radicado 2020IE7600 del 07 de septiembre de 2020. Asunto: Solicitud de información con fines disciplinarios - Auto 089 de 2020 Expediente 070 – 2020._x000a__x000a_Proyección del memorando N° 2020IE7875 del 17 de septiembre de 2020, comunicando a la Dirección de Gestión Corporativa y CID la apertura de la Auditoría Especial a los procesos de contratación adelantados con ocasión de la declaración de emergencia económica en el marco de la atención de la pandemia COVID-19. 17 de septiembre de 2020."/>
    <s v="Elaboración de solicitud"/>
    <n v="1.4250000000000001E-3"/>
    <n v="7.499999999999998E-5"/>
    <x v="2"/>
  </r>
  <r>
    <s v="No requiere seguimiento para este corte"/>
    <s v="CUMPLIDA"/>
    <s v="Adicionales"/>
    <s v="Realizar los trámites pertinentes para lograr la liquidación del contrato N° 471-2019 suscrito con Applus Colombia Ltda."/>
    <s v="Evaluación de la Gestión"/>
    <s v="Seguimiento y Evaluación"/>
    <s v="Ivonne Andrea Torres Cruz_x000a_Asesora de Control Interno"/>
    <s v="Andrea Sierra Ochoa"/>
    <s v="Asesor de Control Interno"/>
    <d v="2020-02-02T00:00:00"/>
    <d v="2020-04-24T00:00:00"/>
    <m/>
    <m/>
    <m/>
    <m/>
    <m/>
    <m/>
    <m/>
    <m/>
    <m/>
    <m/>
    <m/>
    <m/>
    <s v="Acta de liquidación tramitada y expediente cerrado"/>
    <n v="7.0000000000000001E-3"/>
    <d v="2020-06-10T00:00:00"/>
    <s v="La información se encuentra en la ruta: \\10.216.160.201\control interno\2020\00. APOYO\03. Contratación\Cto 471 de 2019 Applus auditoría calidad\Postcontractual_x000a__x000a_2020IE1051 SOLIC. EXPEDIENTE_x000a__x000a_Memo 2020IE5466 del 24abr2020 se remitió a la Dirección de Gestión Corporativa el acta de liquidación del Contrato 471 de 2020, para su revisión."/>
    <s v="Se remitió memorando 2020IE1051 del día 11/02/20 donde se solicita el expediente a la Dirección de Gestión Corporativa._x000a__x000a_Una vez entregado el expediente a esta asesoría, se verificó y analizó en búsqueda de los soportes que dieran cuenta de cada una de las obligaciones contractuales._x000a__x000a_Evidenciados los soportes, se ordenaron en un archivo, de conformidad al numero de obligaciones._x000a__x000a_Se envía correo electrónico dirigido al representante de Applus, donde se le indica la manera de cargar los soportes en el Secop y se le solicita además el cargue adicional del clausulado de la póliza de cumplimiento._x000a__x000a_Una vez confirmado el cargue de la información por parte de la empresa APPLUS, se inicia el proceso de verificación de la información y elaboración del acta._x000a__x000a_Con el fin de iniciar el proceso de contratación de la AIC 2020 y de acuerdo al trámite administrativo precontractual, se realizan las siguientes actividades:_x000a__x000a_Se revisaron los documentos previstos de la AUC del año 2019 y se pasó la información al formato_x000a__x000a_El día 24 de abril a través de memorando cordis N° 2020IE5466, se remitió a la Dirección de Gestión Corporativa el acta de liquidación del Contrato 471 de 2020, para su revisión._x000a__x000a_El día 21 de mayo de 2020, la Dirección Corporativa remitió mediante correo electrónico el acta de liquidación aprobada para continuar con su respectivo tramite._x000a__x000a_Es así como a través de correo electrónico se le remitió a la empresa APPLUS para que verificara la misma y la devolviera suscrita, para dar finalización al trámite de liquidación, a la fecha (4-06-2020) no se ha recibido respuesta por parte de la empresa, por cuanto me encuentro atenta a su respuesta que de no darse se realizará de manera unilateral._x000a__x000a_Durante el periodo objeto del presente informe se proyectaron los siguientes informes de seguimiento:_x000a__x000a_•_x0009_Informe de Seguimiento Siproj, periodo 1° julio a 31 diciembre de 2019_x000a__x000a_•_x0009_Informe de Seguimiento Comité de Conciliación y Defensa Judicial. Periodo 1° julio de 2019 a 30 de abril de 2020_x000a__x000a__x000a_Respecto del desarrollo de la auditoría al Procedimiento Acción de Tutela 208-DJ-Pr-04) y notificaciones realizadas por la Dirección Jurídica de la Caja de la Vivienda Popular, se han adelantado las siguientes actividades:_x000a__x000a__x000a__x000a_Reunión de apertura auditoría al Procedimiento Acción de Tutela 208-DJ-Pr-04) y notificaciones realizadas por la Dirección Jurídica.  1° de junio de 2020_x000a__x000a__x000a__x000a__x000a_Solicitud a la Dirección Jurídica a través de correo electrónico, requiriendo los insumos necesarios para adelantar la gestión propia de la auditoría al procedimiento de Tutelas y Notificaciones._x000a__x000a_Reunión virtual con la Asesora de Control Interno, Director Jurídico y la Doctora Yamile Castiblanco, a fin de dispersar dudas respecto de la posición de la Dirección Jurídica frente a la labor de notificaciones de actos administrativos que actualmente adelanta en la entidad._x000a__x000a_Solicitud a la Dirección Jurídica a través de correo electrónico, requiriendo las imágenes de los documentos que soportan la notificación de cada uno de los 20 actos administrativos, tomados como muestra para realizar la respectiva evaluación y verificación de la información. _x000a__x000a_Proyección del memorando de radicado Cordis N° 2020IE6395 – anunciando al área líder del procedimiento auditado la Ampliación Auditoría de Gestión Tutelas y notificaciones - Dirección Jurídica vigencia 2019._x000a__x000a_Asistir como apoyo de la Asesora de control Interno al Comité de Conciliación realizado el día 23 de junio de 2020 a través de sesión virtual, donde se presentó el informe de gestión durante el periodo comprendido entre enero – junio de 2020, dando cumplimiento a lo previsto en el numeral 3 del artículo 2.2.4.3.1.2.6. del Decreto 1069 de 2015 y el numeral 5 del artículo 26 del Reglamento Interno del Comité._x000a__x000a_Asistir como apoyo de la Asesora de control Interno al Comité de Conciliación realizado el día 30 de junio de 2020 a través de Google meet virtual, donde se presentó por parte de la Dirección Jurídica los avances del tema de Parque Metropolitano._x000a__x000a_Actualización del normograma del proceso de evaluación de la gestión correspondiente al mes de mayo de 2020._x000a__x000a_El día 10 de junio de 2020, remití al Contratista Applus, copia del acta de liquidación del Contrato 471 de 2019, aprobado por la Dirección Corporativa y CID., a fin de que fuera objeto de revisión por parte de contratista y en caso se encontrase en concordancia con el contenido del documento, se firme y vía correo electrónico se remita para dar devuelva vía por terminada la gestión de liquidación._x000a__x000a_El mismo día una represéntate de la firma Applus, respondió el mensaje remitiendo la correspondiente acta  suscrita; misma que se envió vía correo electrónico al grupo de contratos para dar por terminada la gestión de liquidación del contrato N° 471 de 2019."/>
    <s v="Actividad ejecutada (revisada y entregada a solicitante)"/>
    <n v="7.0000000000000001E-3"/>
    <n v="0"/>
    <x v="4"/>
  </r>
  <r>
    <s v="Diligenciar seguimiento"/>
    <s v="QUEDA IGUAL"/>
    <s v="Adicionales"/>
    <s v="Revisión expedientes contractuales cuya supervisión se encuentra a cargo de control interno"/>
    <s v="Evaluación de la Gestión"/>
    <s v="Seguimiento y Evaluación"/>
    <s v="Ivonne Andrea Torres Cruz_x000a_Asesora de Control Interno"/>
    <s v="Andrea Sierra Ochoa"/>
    <s v="Asesor de Control Interno"/>
    <d v="2020-08-03T00:00:00"/>
    <d v="2020-08-27T00:00:00"/>
    <m/>
    <m/>
    <m/>
    <m/>
    <m/>
    <m/>
    <m/>
    <m/>
    <m/>
    <m/>
    <m/>
    <m/>
    <s v="correo electrónico"/>
    <n v="7.0000000000000001E-3"/>
    <m/>
    <s v="En la carpeta de Control Interno, en la siguiente ruta: \\10.216.160.201\control interno\2020\00. APOYO\03. Contratación\Actas de cierre\Contratos , se encuentran todas las carpetas contractuales expedidas para el cumplimiento del PAA, dentro del mismo archivo se encuentra una matriz para el segumiento y control de la etapa postcontractual de cada una."/>
    <s v="Durante el periodo de esta actividad se revisaron 30 expedientes, que corresponden al mismo numero de contratos, en los que el (la) Asesor (a) de Control Interno funge o fungió como supervisor(a), verificando que cada uno contuviese todos los documentos contractuales correspondientes, asi como que en la etapa postcontractual se encontra cumplida la vigencia las pertinentes garantias._x000a__x000a_Durante el mes de septiembre  se proyectaron 19 actas de cierre de expediente contractual, una vez verificados que cada uno contuviese todos los documentos contractuales correspondientes, así como que en la etapa postcontractual se encontrara cumplida la vigencia las pertinentes garantías"/>
    <s v="Elaboración de solicitud"/>
    <n v="6.6500000000000005E-3"/>
    <n v="3.4999999999999962E-4"/>
    <x v="6"/>
  </r>
  <r>
    <s v="Diligenciar seguimiento"/>
    <s v="QUEDA IGUAL"/>
    <s v="Adicionales"/>
    <s v="Dar respuesta a derechos de petición y solicitudes de información de partes interesadas"/>
    <s v="Evaluación de la Gestión"/>
    <s v="Seguimiento y Evaluación"/>
    <s v="Ivonne Andrea Torres Cruz_x000a_Asesora de Control Interno"/>
    <s v="Ivonne Andrea Torres Cruz"/>
    <s v="Asesor de Control Interno"/>
    <d v="2020-01-02T00:00:00"/>
    <d v="2020-12-31T00:00:00"/>
    <m/>
    <m/>
    <m/>
    <m/>
    <m/>
    <m/>
    <m/>
    <m/>
    <m/>
    <m/>
    <m/>
    <m/>
    <s v="Memorandos y/o Oficios"/>
    <n v="1.5E-3"/>
    <m/>
    <m/>
    <s v="Al 30Sep2020 no se han presentado solicitudes"/>
    <m/>
    <n v="0"/>
    <n v="1.5E-3"/>
    <x v="2"/>
  </r>
  <r>
    <s v="No requiere seguimiento"/>
    <s v="SE DEBE ELIMINAR"/>
    <s v="Adicionales"/>
    <s v="Revisión de los procedimientos del proceso Evaluación de la Gestión"/>
    <s v="Evaluación de la Gestión"/>
    <s v="Seguimiento y Evaluación"/>
    <s v="Ivonne Andrea Torres Cruz_x000a_Asesora de Control Interno"/>
    <s v="Ivonne Andrea Torres Cruz"/>
    <s v="Asesor de Control Interno"/>
    <d v="2020-06-01T00:00:00"/>
    <d v="2020-08-31T00:00:00"/>
    <m/>
    <m/>
    <m/>
    <m/>
    <m/>
    <m/>
    <m/>
    <m/>
    <m/>
    <m/>
    <m/>
    <m/>
    <s v="Procedimientos normalizados en el SGC"/>
    <m/>
    <m/>
    <m/>
    <m/>
    <m/>
    <n v="0"/>
    <n v="0"/>
    <x v="6"/>
  </r>
  <r>
    <s v="Diligenciar seguimiento"/>
    <s v="QUEDA IGUAL"/>
    <s v="Adicionales"/>
    <s v="Dar respuesta a derechos de petición y solicitudes de información de partes interesadas"/>
    <s v="Evaluación de la Gestión"/>
    <s v="Seguimiento y Evaluación"/>
    <s v="Ivonne Andrea Torres Cruz_x000a_Asesora de Control Interno"/>
    <s v="Graciela Zabala Rico"/>
    <s v="Asesor de Control Interno"/>
    <d v="2020-01-02T00:00:00"/>
    <d v="2020-12-31T00:00:00"/>
    <m/>
    <m/>
    <m/>
    <m/>
    <m/>
    <m/>
    <m/>
    <m/>
    <m/>
    <m/>
    <m/>
    <m/>
    <s v="Memorandos y/o Oficios"/>
    <n v="1.5E-3"/>
    <m/>
    <s v="Se presentaron dos requerimientos el 25/06/2020, que ha 30 de junio no se respondió, se espera responder en el mes de julio, dado que se tiene  actividades previstas y se cuentan con 10 días para dar respuesta._x000a__x000a_Julio: No se han recepcionando peticiones, por parte de la Contraloría, Subdirección Administrativa y Oficina TIC´S._x000a__x000a_Agosto: No se han recepcionando peticiones, por parte de la Contraloría, Subdirección Administrativa y Oficina TIC´S._x000a__x000a_Septiembre: No se han recepcionando peticiones, por parte de la Contraloría, Subdirección Administrativa y Oficina TIC´S. "/>
    <s v="A 30 de junio no se dan respuestas, dado a otras actividades y se cuenta con 10 días para su respuesta, se espera dar respuesta en el mes de julio._x000a__x000a_Julio: No se han recepcionando peticiones, por parte de la Contraloría, Subdirección Administrativa y Oficina TIC´S._x000a__x000a_Agosto: No se han recepcionando peticiones, por parte de la Contraloría, Subdirección Administrativa y Oficina TIC´S._x000a__x000a_Septiembre: No se han recepcionando peticiones, por parte de la Contraloría, Subdirección Administrativa y Oficina TIC´S."/>
    <s v="Recolección y Análisis de Información"/>
    <n v="8.250000000000001E-4"/>
    <n v="6.7499999999999993E-4"/>
    <x v="2"/>
  </r>
  <r>
    <s v="Diligenciar seguimiento"/>
    <s v="QUEDA IGUAL"/>
    <s v="Adicionales"/>
    <s v="Dar respuesta a las solicitudes de información con fines disciplinarios que soliciten las partes interesadas"/>
    <s v="Evaluación de la Gestión"/>
    <s v="Seguimiento y Evaluación"/>
    <s v="Ivonne Andrea Torres Cruz_x000a_Asesora de Control Interno"/>
    <s v="Graciela Zabala Rico"/>
    <s v="Asesor de Control Interno"/>
    <d v="2020-01-15T00:00:00"/>
    <d v="2020-12-31T00:00:00"/>
    <m/>
    <m/>
    <m/>
    <m/>
    <m/>
    <m/>
    <m/>
    <m/>
    <m/>
    <m/>
    <m/>
    <m/>
    <s v="Memorandos y/o Oficios"/>
    <n v="7.0000000000000001E-3"/>
    <m/>
    <s v="La información se encuentra en la ruta: \\10.216.160.201\control interno\2020\00. APOYO\10. DP_x000a__x000a_Se presentaron dos requerimientos el 25/06/2020, que ha 30 de junio no se respondió, se espera responder en el mes de julio, dado que se tiene  actividades previstas y se cuentan con 10 días para dar respuesta._x000a__x000a_Julio: No se han recepcionado peticiones, por parte de la Dirección de Gestión Corporativa y CID._x000a__x000a_Agosto: No se han recepcionado peticiones, por parte de la Dirección de Gestión Corporativa y CID._x000a__x000a_Septiembre: No se han recepcionado peticiones, por parte de la Dirección de Gestión Corporativa y CID."/>
    <s v="Se proyectaron, respuestas de dos solicitudes de la Dirección de Gestión Corporativa y Control Interno Disciplinario bajo los radicados 2020IE442 y 2020IE723._x000a__x000a_A 30 de junio no se dan respuestas, dado a otras actividades y se cuenta con 10 días para su respuesta, se espera dar respuesta en el mes de julio._x000a__x000a_Julio: No se han recepcionado peticiones, por parte de la Dirección de Gestión Corporativa y CID._x000a__x000a_Agosto: No se han recepcionado peticiones, por parte de la Dirección de Gestión Corporativa y CID._x000a__x000a_Septiembre: No se han recepcionado peticiones, por parte de la Dirección de Gestión Corporativa y CID."/>
    <s v="Recolección y Análisis de Información"/>
    <n v="3.8500000000000006E-3"/>
    <n v="3.1499999999999996E-3"/>
    <x v="2"/>
  </r>
  <r>
    <s v="Diligenciar seguimiento"/>
    <s v="QUEDA IGUAL"/>
    <s v="Adicionales"/>
    <s v="Dar respuesta a derechos de petición y solicitudes de información de partes interesadas"/>
    <s v="Evaluación de la Gestión"/>
    <s v="Seguimiento y Evaluación"/>
    <s v="Ivonne Andrea Torres Cruz_x000a_Asesora de Control Interno"/>
    <s v="Marcela Urrea Jaramillo"/>
    <s v="Asesor de Control Interno"/>
    <d v="2020-01-02T00:00:00"/>
    <d v="2020-12-31T00:00:00"/>
    <m/>
    <m/>
    <m/>
    <m/>
    <m/>
    <m/>
    <m/>
    <m/>
    <m/>
    <m/>
    <m/>
    <m/>
    <s v="Memorandos y/o Oficios"/>
    <n v="1.5E-3"/>
    <m/>
    <s v="1- Correo electrónico del 21-04-2020._x000a__x000a_2-Invitación Sorteo Manzana 54, Acta de reunión No 1 – Primer sorteo Manzana 54 del 06 de mayo de 2020, formato de asistencia del 06 de mayo de 2020._x000a__x000a_3- Correo electrónico de remisión de ajustes PM Comité de Bienes Inmuebles 04 de mayo de 2020, correo electrónico de conformidad de ajustes del 05 de mayo de 2020, correo electrónico de remisión de memorando 2020IE5596 del 06 de mayo de 2020 con matriz 208-CI-Ft-16_Causal_Bienes_Inm_Final y 208-CI-Ft-15_Plan_Bienes_Inm, correo electrónico remitido al responsable de consolidación del plan de mejoramiento interno del 06 de mayo de 2020._x000a__x000a_4- Correo de remisión del plan de mejoramiento de informe de seguimiento al MNC del primer trimestre de 2020 del 07 de mayo de 2020, correo de solicitud de ajustes a la información remitida (08 de mayo de 2020), correo de conformidad del plan de mejoramiento del 11 de mayo de 2020 - memorando 2020IE5636 del 08 de mayo de 2020, 208-CI-Ft-16 formato análisis causal V2 y 208-CI-Ft-15_Formulación de plan de mejoramiento._x000a__x000a_5- Invitación agenda Google del 18 de mayo de 2020._x000a__x000a_6- Calendario de Google del 18 de mayo de 2020_x000a__x000a_7- Invitación Sorteo Manzana 55 del 21 de mayo de 2020,_x000a__x000a_8- Memorando 2020IE5866 del 22 de mayo de 2020 - Solicitud Información – Primer sorteo Proyecto Manzana 54 realizado el 06 de mayo de 2020 y correo remisorio del 26 de mayo de 2020._x000a__x000a_9- Agenda Sorteo Mz 54 y 55 de 12 viviendas realizado el 02 de junio de 2020._x000a__x000a_10- Matriz en Excel de revisión de los expedientes del sorteo del 02 de junio de 2020._x000a__x000a_11- Agenda de Google del 04 de junio de 2020._x000a__x000a_12- Correo del 05 de junio de respuesta a solicitud realizada por la Contraloría de Bogotá, numeral 22. _x000a__x000a_13- Correo electrónico remitido a la Dirección de Gestión Corporativa y CID adjuntando los cuatro últimos informes de la Directiva 003 de 2013_x000a__x000a_14. Correos del 08, 09 y 10 de julio de 2020._x000a__x000a_15. Agenda Google del 10 de julio de 20207. Correo electrónico del 13 de julio de 2020._x000a__x000a_16. Agenda Google del 14 de julio de 2020 y Propuesta de reprogramación del Plan Anual de Auditorías, remitida a través de correo electrónico a la Asesora de Control Interno el 23 de julio de 2020._x000a__x000a_17- Calendario de Google del 15 de julio de 2020._x000a_ _x000a_18- Calendario de Google del 16 de julio de 2020._x000a__x000a_19- Calendario de Google del 22 de julio de 2020._x000a__x000a_20- Calendario de Google del 23 de julio de 2020._x000a__x000a_ 21-  Correo electrónico con base de datos y soportes de los hogares viables para el sorteo No 5 del 17 de julio de 2020 (15 de julio de 2020)._x000a_- Correo electrónico con solicitud de aclaraciones de información remitido a REAS el 17 de julio de 2020._x000a_- Correo electrónico de REAS con las aclaraciones solicitadas (17 de julio de 2020). _x000a__x000a_22- Calendario de google del 12 de agosto de 2020._x000a__x000a_23. Correos electrónicos del 11, 14, 18 y 20 de agosto de 2020._x000a_Memorando 2020IE7257 del 18 de agosto de 2020._x000a__x000a_24. Correos electrónicos de solicitud de información a la Subdirección financiera y remisión de consolidado de información el 24 de agosto de 2020._x000a__x000a_25. Correo electrónico del 26 de agosto de solicitud de información y correo de remisión de información del 27 de agosto de 2020._x000a__x000a_26. Correo electrónico de remisión del Plan de Mejoramiento por para de la Subdirección Administrativa del 26 de agosto de 2020_x000a_Correo electrónico de solicitud de ajustes del 27 de agosto de 2020._x000a__x000a_27.Banner del sorteo Manzana 54 y 55 del 07 de septiembre de 2020._x000a_Lista de asistencia de Google 07 de septiembre de 2020._x000a__x000a_28. Correo de remisión de matrices de plan de mejoramiento y memorando al responsable de consolidar los planes de mejoramiento por parte de la Asesoría de Control Interno._x000a__x000a_29. Matriz revisión CI sorteo 2292020"/>
    <s v="1- Se remitió correo electrónico a la Dirección de Gestión Corporativa y CID, indicando el compromiso de entrega del Plan de Mejoramiento del Informe del Comité Técnico de Inventarios de Bienes Inmuebles remitido con memorando 2020IE5226._x000a_Resultado de la asesoría realizada en la mesa de trabajo, se realizaron las recomendaciones respectivas al plan de mejoramiento y se solicitó el envío del pm ajustado a Control Interno el 24-04-2020._x000a__x000a_2- Participación en el primer sorteo del 06 de mayo de 2020, de 58 unidades habitacionales ubicadas en el proyecto Arborizadora Baja - Manzana 54 – Localidad de Ciudad Bolívar. El sorteo fue realizado de manera virtual en las instalaciones de la CVP (sala de Juntas de la Dirección General)._x000a__x000a_3- Se realizó verificación de los ajustes solicitados al plan de mejoramiento resultante del informe de Seguimiento al Comité Técnico de Inventarios de Bienes Inmuebles, se dio conformidad a dichos ajustes, se recibió el memorado, el análisis de causas y el formato del plan de mejoramiento en Excel y PDF y estos documentos se remitieron al encargado de consolidar el Plan de Mejoramiento interno de la CVP._x000a__x000a_4-Se recibió el plan de mejoramiento resultante del informe de seguimiento al MNC del primer trimestre de la vigencia 2020 (07 de mayo de 2020), se realizó el análisis de las acciones planteadas y demás información relacionada con el análisis de causas y el plan de mejoramiento; se solicitó ajustes a dicha información el 08 de mayo de 2020._x000a__x000a_5- Participación en el segundo sorteo del 18 de mayo de 2020, de 11 unidades habitacionales ubicadas en el proyecto Arborizadora Baja - Manzana 54 – Localidad de Ciudad Bolívar. El sorteo fue realizado de manera virtual en las instalaciones de la CVP (Oficina Directora de Reasentamientos Humanos)._x000a_Se realizó la revisión de los once (11) expedientes de las familias participantes, verificando la copia de la ciudadanía, la información de las resoluciones de asignación VUR (Valor Único de Reconocimiento) asignado a cada familia, el documento que acredita la discapacidad y la condición de adulto mayor._x000a__x000a_6- Asistencia a la reunión para realizar la revisión de las respuestas dadas por los procesos al Informe Preliminar de Auditoría de Mejoramiento de Vivienda; se generó el compromiso de remitir el proyecto de respuesta de acuerdo con los lineamientos emitidos por la Asesora de Control Interno y el análisis realizado a cada caso en particular._x000a__x000a_7- Participación en el primer sorteo del 21 de mayo de 2020, de 41 unidades habitacionales ubicadas en el proyecto Arborizadora Baja - Manzana 55 – Localidad de Ciudad Bolívar. El sorteo fue realizado de manera virtual en las instalaciones de la CVP (Oficina Directora de Reasentamientos Humanos)._x000a__x000a_8- Se realizo memorando de solicitud de información del primer sorteo de la Manzana 54 realizado el 06 de mayo de 2020, remitido a la Dirección de Reasentamientos Humanos._x000a__x000a_9-  Participación en el sorteo de 12 viviendas en Manzana 55 y 2 viviendas de Manzana 54 con subsidio de la SDHT, realizado el 02 de junio de 2020._x000a_Se realizó revisión de los 12 expedientes, verificando que la copia de la cedula de ciudadanía, el VUR, y los certificados de discapacidades reposaran en las carpetas._x000a__x000a_10- Asistencia a la presentación del procedimiento de cartera Financiero y jurídico del 04 de junio de 2020._x000a__x000a_11- Se dio respuesta a la solicitud de información realizada por la Contraloría de Bogotá respecto al numeral 22 del oficio 13000-064-01._x000a__x000a_12- Participación en la reunión con la Dirección de Gestión Corporativa, para tratar temas de la Directiva 003 de 2013; se remitieron por correo electrónico los últimos cuatro informes enviados a la Dirección Distrital de Asuntos Disciplinarios. _x000a__x000a_13- Acompañamiento a la formulación de la No Conformidad No 1 del Plan Anual de Vacantes cuya responsabilidad correspondió a la Subdirección Administrativa._x000a__x000a_14- Asesoría a la formulación de la No Conformidad No 2 del Plan Anual de Vacantes cuya responsabilidad correspondió a la Oficina Asesora de Planeación.  _x000a__x000a_15- Remisión al encargado de la consolidación de los planes de mejoramiento internos por parte de la CI, el Plan de mejoramiento definitivo de la Oficina Asesora de Planeación correspondiente al informe del Plan Anual de Vacantes. _x000a__x000a_16- Se lideró la propuesta de reprogramación del Plan Anual de Auditorías con ocasión a la normatividad relacionada con el COVID-19, se realizó reunión virtual con el equipo de trabajo._x000a__x000a_17- Asistencia a la primera visita de la Dirección Distrital de Contabilidad realizada a través de Microsoft Teams, _x000a__x000a_18- Asistencia a la capacitación sobre el Formato del Informe semestral de seguimiento al Sistema de Control Interno realizada por la Alcaldía Mayor de Bogotá_x000a__x000a_19- Asistencia a la Charla Habilidades en el uso de las Tecnologías de la información y Comunicación para el Teletrabajo realizada por Compensar._x000a__x000a_20- Asistencia a la Capacitación de Mapas de Aseguramiento realizada por la Dirección Distrital de Desarrollo Institucional el 23 de julio de 2020._x000a__x000a_21- Revisión de  50 expedientes del sorteo No 5 de Manzana 54 y 55 realizado el 17 de julio de 2020. _x000a_Se validó la siguiente información: _x000a_Verificación que la fotocopia de la cedula del titular de la Resolución del VUR repose en el expediente._x000a_Verificación de la certificación médica para los casos en los que el grupo familiar tenga condiciones especiales de salud._x000a_Verificación de la fecha de nacimiento para los casos en los que el grupo familiar cuente con adultos mayores. _x000a_La base de datos fue remitida por la Dirección de Reasentamientos el 15 de julio de 2020, verificada frente a los soportes el 16 de julio de 2020 y remitido a REAS para aclaración de información el 17 de julio; las aclaraciones fueron remitidas el mismo día a través de correo electrónico._x000a__x000a_22. Participación en la auditoría interna de calidad - Norma ISO 9001:2015 realizada al proceso de Evaluación de la Gestión 12-08-2020._x000a__x000a_23. Se realizó la revisión de la formulación del Plan de mejoramiento y análisis causal de las cinco No Conformidades resultantes del informe de Seguimiento al Plan Institucional de Archivos - PINAR – 2019._x000a__x000a_24. Se realizó solicitud de actas de sesiones celebradas en la vigencia 2020 del Comité Financiero a la Subdirección Financiera el 19 de agosto de 2020 y se realizó la relación con fechas, asistentes y verificación de la suscripción de las actas, remitiendo dicha información el 24 de agosto de 2020 a la Asesora de Control Interno_x000a__x000a_25. Se realizó el diligenciamiento de la información solicitada el 26 de agosto, relacionada con la Evaluación al Sistema de Control Interno con corte a junio de la vigencia 2020, siendo remitida el 27 de agosto la matriz diligenciada._x000a__x000a_26. Se realizó la revisión del Plan de Mejoramiento y análisis de causas de las cinco No Conformidades del informe del Plan de Previsión de Recursos Humanos – Vigencia 2020 remitido a la Subdirección Administrativa con memorando 2020IE7161 del 13 de agosto de 2020._x000a__x000a_27. Se realizó la revisión documental de 29   expedientes de la manzana 55 y tres (03) expedientes de la manzana 54 verificando las Resoluciones de asignación del VUR, copias de la cedula de ciudadanía y para los casos de discapacidad se revisaron los certificados. Lo anteiro ocasión al Sorteo virtual realizado el 07 de septiembre de 2020, De igual manera se revisó que las balotas correspondieran al número de viviendas ofertadas y se sacaron durante el sorteo dichas balotas para asignar las nomenclaturas.  _x000a__x000a_28. Se dio conformidad al análisis causal y el plan de mejoramiento del informe de Seguimiento al Plan de Previsión de Recursos Humanos - Vigencia 2019. _x000a_Las matrices fueron remitidas por la Subdirección Administrativa con memorando 2020IE7613 del 07 de septiembre de 2020._x000a_Se remitieron las matrices al encargado por parte de la Asesoría de Control Interno de consolidar los planes de Mejoramiento. _x000a__x000a_29. Asistencia al Sorteo virtual No 7 Arborizadora baja – Manzana 55 realizado el 22 de septiembre de 2020._x000a_Se realizó la revisión documental de 37   expedientes de la manzana 55 verificando las Resoluciones de asignación del VUR, copias de la cedula de ciudadanía y para los casos de discapacidad se revisaron los certificados. _x000a__x000a_De la misma manera se revisó que las balotas correspondieran al número de viviendas ofertadas y se sacaron durante el sorteo dichas balotas para asignar las nomenclaturas"/>
    <s v="Recolección y Análisis de Información"/>
    <n v="8.250000000000001E-4"/>
    <n v="6.7499999999999993E-4"/>
    <x v="2"/>
  </r>
  <r>
    <s v="Diligenciar seguimiento"/>
    <s v="QUEDA IGUAL"/>
    <s v="Auditoría"/>
    <s v="Auditoría Proceso de Mejoramiento de Vivienda_x000a_Informe de seguimiento y recomendaciones sobre el cumplimiento de las metas del PDD - Presupuesto - FUSS - Plan Anual de Adquisidores"/>
    <s v="Mejoramiento de Vivienda"/>
    <s v="Misional"/>
    <s v="Ivonne Andrea Torres Cruz_x000a_Asesora de Control Interno"/>
    <s v="Joan Gaitán Ferrer"/>
    <s v="Director de Mejoramiento de Vivienda"/>
    <d v="2020-02-03T00:00:00"/>
    <d v="2020-10-29T00:00:00"/>
    <m/>
    <m/>
    <m/>
    <m/>
    <m/>
    <m/>
    <m/>
    <m/>
    <m/>
    <m/>
    <m/>
    <m/>
    <s v="Informe"/>
    <n v="5.0000000000000001E-3"/>
    <m/>
    <s v="2020IE1167 Solic. Reunión_x000a_- 2020IE2745 Com. Apertura_x000a_- Acta de Reunión apertura_x000a_- Listado de Asistentes a la apertura_x000a_- 2020IE2968 Solic Información OAP_x000a_- Cartas de representación de los siguientes procesos: TIC, Financiera, Sub. AMD y Corporativa._x000a_-Solicitudes de información por correo electrónico._x000a_- Papeles de trabajo ajam_x000a_- Informe preliminar _x000a_-Entrega de informe preliminar cordis 2020IE5509_x000a_-Análisis de respuestas al informe preliminar, ruta:\\10.216.160.201\control interno\2020\19.03 INF. auditorías C. I\19.03 INTERNAS\Mejoramiento de Vivienda\5. Resultados de la auditoría\Análisis de después inf. prelimi por auditor_x000a_- Proyección de informe Final, ruta: \\10.216.160.201\control interno\2020\19.03 INF. auditorías C. I\19.03 INTERNAS\Mejoramiento de Vivienda\5. Resultados de la auditoría\informe final, correo electrónico 22may2020"/>
    <s v="Se cuenta con memorando 2020IE2745 del día 19/02/20, donde se comunica la apertura de la auditoría al proceso de mejoramiento de vivienda._x000a__x000a_Se cuenta con acta donde se realiza reunión de apertura el día 20/02/20 y listado de asistentes._x000a__x000a_Se cuenta con memorando 2020IE2968 del día 21/02/20 donde se realiza solicitud de información a la OAP para el desarrollo de la auditoría._x000a__x000a_Se cuenta con cartas de representación de los siguientes procesos: TIC, Financiera, Sub. AMD y Corporativa._x000a__x000a_Verificación en el aplicativo Secop I y Secop II, del universo de contratación del 1/01/19 al 31/12/19 a fin de tomar la muestra representativa y posteriormente solicitar los expedientes contractuales para su análisis._x000a__x000a_Como respuesta al Memorando N° 2020IE3066, la Dirección de Gestión Corporativa, envía la remisión de 15 expedientes los cuales eran objeto de análisis, sin embargo teniendo en cuenta la actual situación de aislamiento obligatorio, se revisará la información publicada para cada expediente contractual en el aplicativo Secop II._x000a__x000a_Una vez verificada u consolidada la información necesaria, se remitió el aporte jurídico de la auditoría a la profesional Alexandra Álvarez el 24 de abril de 2020._x000a__x000a_El día 28 de abril a través de memorando Cordis N° 2020IE5509 se remitió el informe preliminar de auditoría a las áreas responsables de los hallazgos a fin que se ejercitara el derecho de contradicción frente a los mismos, dando fecha para tal actividad el día 14 de mayo de 2020._x000a__x000a_Se realizó análisis de respuestas  de acuerdo al procedimiento, de las diferentes áreas, por parte del equipo auditor._x000a__x000a_Se consolidaron las respuestas para el informe  final y fue remitido proyección de éste,  por correo electrónico al equipo de Control Interno, para revisión y posterior generación de archivo final de auditoría._x000a__x000a_Esta pendiente entregar informe final al proceso de Mejoramiento de Vivienda y cerrar la auditoría."/>
    <s v="Informe Final - Elaboración"/>
    <n v="4.7000000000000011E-3"/>
    <n v="2.9999999999999905E-4"/>
    <x v="0"/>
  </r>
  <r>
    <s v="No requiere seguimiento"/>
    <s v="SE DEBE ELIMINAR"/>
    <s v="Auditoría"/>
    <s v="Auditoría Proceso de Mejoramiento de Barrios_x000a_Informe de seguimiento y recomendaciones sobre el cumplimiento de las metas del PDD - Presupuesto - FUSS - Plan Anual de Adquisidores"/>
    <s v="Mejoramiento de Barrios"/>
    <s v="Misional"/>
    <s v="Ivonne Andrea Torres Cruz_x000a_Asesora de Control Interno"/>
    <s v="Alexandra Álvarez Mantilla"/>
    <s v="Director de Mejoramiento de Barrios"/>
    <d v="2020-05-04T00:00:00"/>
    <d v="2020-07-15T00:00:00"/>
    <m/>
    <m/>
    <m/>
    <m/>
    <m/>
    <m/>
    <m/>
    <m/>
    <m/>
    <m/>
    <m/>
    <m/>
    <s v="Informe"/>
    <m/>
    <m/>
    <s v="Ruta:\\10.216.160.201\control interno\2020\19.03 INF. auditorías C. I\19.03 INTERNAS\Mejoramiento de Barrios"/>
    <s v="Se solicito información para el seguimiento a metas proyectos de inversión a través de los memorandos 2020IE5616, para la OAP y memorando No 2020IE5622, para subdirección Financiera; el área financiera dio respuesta al mismo entregando la información el día 11may2020 con memorando No 2020IE5658, la OAP, solicito plazo para la entrega de ésta._x000a_No se ha realizado apertura de la auditoría a solicitud de la  Oficina Asesora de planeación  a través de correo electrónico del 07 de mayo de 2020, en respuesta al memorando 2020IE5616"/>
    <s v="Planeación - Plan de auditoría"/>
    <n v="0"/>
    <n v="0"/>
    <x v="1"/>
  </r>
  <r>
    <s v="No requiere seguimiento"/>
    <s v="SE DEBE ELIMINAR"/>
    <s v="Auditoría"/>
    <s v="Auditoría Proceso de Reasentamientos Humanos_x000a_Informe de seguimiento y recomendaciones sobre el cumplimiento de las metas del PDD - Presupuesto - FUSS - Plan Anual de Adquisidores"/>
    <s v="Reasentamientos Humanos"/>
    <s v="Misional"/>
    <s v="Ivonne Andrea Torres Cruz_x000a_Asesora de Control Interno"/>
    <s v="Alexandra Álvarez Mantilla"/>
    <s v="Director de Reasentamientos Humanos"/>
    <d v="2020-08-03T00:00:00"/>
    <d v="2020-10-15T00:00:00"/>
    <m/>
    <m/>
    <m/>
    <m/>
    <m/>
    <m/>
    <m/>
    <m/>
    <m/>
    <m/>
    <m/>
    <m/>
    <s v="Informe"/>
    <m/>
    <m/>
    <m/>
    <m/>
    <m/>
    <n v="0"/>
    <n v="0"/>
    <x v="0"/>
  </r>
  <r>
    <s v="No requiere seguimiento"/>
    <s v="SE DEBE ELIMINAR"/>
    <s v="Auditoría"/>
    <s v="Auditoría Proceso de Urbanizaciones y Titulación_x000a_Informe de seguimiento y recomendaciones sobre el cumplimiento de las metas del PDD - Presupuesto - FUSS - Plan Anual de Adquisidores"/>
    <s v="Urbanizaciones y Titulación"/>
    <s v="Misional"/>
    <s v="Ivonne Andrea Torres Cruz_x000a_Asesora de Control Interno"/>
    <s v="Alexandra Álvarez Mantilla"/>
    <s v="Director de Urbanizaciones y Titulación"/>
    <d v="2020-10-16T00:00:00"/>
    <d v="2020-12-14T00:00:00"/>
    <m/>
    <m/>
    <m/>
    <m/>
    <m/>
    <m/>
    <m/>
    <m/>
    <m/>
    <m/>
    <m/>
    <m/>
    <s v="Informe"/>
    <m/>
    <m/>
    <m/>
    <m/>
    <m/>
    <n v="0"/>
    <n v="0"/>
    <x v="2"/>
  </r>
  <r>
    <s v="No requiere seguimiento para este corte"/>
    <s v="QUEDA IGUAL"/>
    <s v="Auditoría"/>
    <s v="Auditoría de seguimiento a tutelas y notificaciones"/>
    <s v="Prevención del Daño Antijurídico y Representación Judicial"/>
    <s v="Estratégico"/>
    <s v="Ivonne Andrea Torres Cruz_x000a_Asesora de Control Interno"/>
    <s v="Andrea Sierra Ochoa"/>
    <s v="Director Jurídico "/>
    <d v="2020-05-04T00:00:00"/>
    <d v="2020-06-24T00:00:00"/>
    <m/>
    <m/>
    <m/>
    <m/>
    <m/>
    <m/>
    <m/>
    <m/>
    <m/>
    <m/>
    <m/>
    <m/>
    <s v="Informe"/>
    <n v="0.01"/>
    <d v="2020-08-11T00:00:00"/>
    <s v="La información se encuentra en la ruta:\\10.216.160.201\control interno\2020\19.03 INF. auditorías C. I\19.03 INTERNAS\02. Tutelas y Notificaciones"/>
    <s v="El día 28 de mayo se remitió a la Asesora de Control Interno el Plan de auditoría a realizar al procedimiento de Tutelas y las notificaciones adelantadas por la Dirección Jurídica durante el periodo comprendido entre el 1 de enero al 31 de diciembre de 2019. A su turno la ACI mediante memorando 2020IE5945 - comunico al director  apertura Auditoría de Gestión Tutelas y notificaciones - convocándolo a la reunión de  Apertura de la auditoría,  la cual se realizo  el día 1 de junio de 2020, donde se indicaron las reglas de la auditoría y se realizo la solicitud de la información requerida para el ejercicio auditor._x000a_el día 26 de junio de 2020, proyecte el memorando de radicado Cordis N° 2020IE6395 – anunciando al área líder del procedimiento auditado la Ampliación Auditoría de Gestión Tutelas y notificaciones - Dirección Jurídica vigencia 2019._x000a__x000a_Actualmente me encuentro proyectando el informe preliminar de la auditoría._x000a__x000a_El dia 31 de Julio de 2020, se recibio por parte de la Direccion Juridica mediante memorando N° 2020IE6981 las consideracion de esa area respecto del informe preliminar de auditoria comunicado a traves del memorando N° 2020IE6908. del 28 de julio de 2020. En consecuencia se incia la elaboracion del informe final de auditoria para citar a la reunion de cierre de auditoria._x000a_Mediante el memorando 2020IE7719 y 2020IE7119 del 11 de agosto de 2020, se remitio el informe final de auditoria al Director General de la CVP, y al Director Juridico como responsable del procedimiento objeto de auditoría. "/>
    <s v="Informe Final - Publicación (web,intranet y/o carpeta de calidad)"/>
    <n v="1.0000000000000002E-2"/>
    <n v="0"/>
    <x v="7"/>
  </r>
  <r>
    <s v="Diligenciar seguimiento"/>
    <s v="QUEDA IGUAL"/>
    <s v="Auditoría"/>
    <s v="Auditoría Proceso de Mejoramiento de Vivienda_x000a_Auditoría al servicio No Conforme (numeral 8.7 ISO 9001:2015)"/>
    <s v="Mejoramiento de Vivienda"/>
    <s v="Misional"/>
    <s v="Ivonne Andrea Torres Cruz_x000a_Asesora de Control Interno"/>
    <s v="Andrés Farias Pinzón"/>
    <s v="Director de Mejoramiento de Vivienda"/>
    <d v="2020-02-03T00:00:00"/>
    <d v="2020-10-29T00:00:00"/>
    <m/>
    <m/>
    <m/>
    <m/>
    <m/>
    <m/>
    <m/>
    <m/>
    <m/>
    <m/>
    <m/>
    <m/>
    <s v="Informe"/>
    <n v="5.0000000000000001E-3"/>
    <m/>
    <s v="2020IE1167 Solic. Reunión_x000a_- 2020IE2745 Com. Apertura_x000a_- Acta de Reunión apertura_x000a_- Listado de Asistentes a la apertura_x000a_- 2020IE2968 Solic Información OAP_x000a_- Cartas de representación de los siguientes procesos: TIC, Financiera, Sub. AMD y Corporativa._x000a_-Solicitudes de información por correo electrónico._x000a_- Papeles de trabajo ajam_x000a_- Informe preliminar _x000a_-Entrega de informe preliminar cordis 2020IE5509_x000a_-Análisis de respuestas al informe preliminar, ruta:\\10.216.160.201\control interno\2020\19.03 INF. auditorías C. I\19.03 INTERNAS\Mejoramiento de Vivienda\5. Resultados de la auditoría\Análisis de después inf. prelimi por auditor_x000a_- Proyección de informe Final, ruta: \\10.216.160.201\control interno\2020\19.03 INF. auditorías C. I\19.03 INTERNAS\Mejoramiento de Vivienda\5. Resultados de la auditoría\informe final, correo electrónico 22may2020"/>
    <s v="Se cuenta con memorando 2020IE2745 del día 19/02/20, donde se comunica la apertura de la auditoría al proceso de mejoramiento de vivienda._x000a__x000a_Se cuenta con acta donde se realiza reunión de apertura el día 20/02/20 y listado de asistentes._x000a__x000a_Se cuenta con memorando 2020IE2968 del día 21/02/20 donde se realiza solicitud de información a la OAP para el desarrollo de la auditoría._x000a__x000a_Se cuenta con cartas de representación de los siguientes procesos: TIC, Financiera, Sub. AMD y Corporativa._x000a__x000a_Verificación en el aplicativo Secop I y Secop II, del universo de contratación del 1/01/19 al 31/12/19 a fin de tomar la muestra representativa y posteriormente solicitar los expedientes contractuales para su análisis._x000a__x000a_Como respuesta al Memorando N° 2020IE3066, la Dirección de Gestión Corporativa, envía la remisión de 15 expedientes los cuales eran objeto de análisis, sin embargo teniendo en cuenta la actual situación de aislamiento obligatorio, se revisará la información publicada para cada expediente contractual en el aplicativo Secop II._x000a__x000a_Una vez verificada u consolidada la información necesaria, se remitió el aporte jurídico de la auditoría a la profesional Alexandra Álvarez el 24 de abril de 2020._x000a__x000a_El día 28 de abril a través de memorando Cordis N° 2020IE5509 se remitió el informe preliminar de auditoría a las áreas responsables de los hallazgos a fin que se ejercitara el derecho de contradicción frente a los mismos, dando fecha para tal actividad el día 14 de mayo de 2020_x000a__x000a_Se reciben las respuestas, se analizan y se responden, concluyendo que se dejan en firme los hallazgos evidenciados por el tema de Servicio No conforme._x000a__x000a_Esta pendiente aprobación del informe final y pendiente cierre de la auditoría."/>
    <s v="Informe Final - Elaboración"/>
    <n v="4.7000000000000011E-3"/>
    <n v="2.9999999999999905E-4"/>
    <x v="0"/>
  </r>
  <r>
    <s v="No requiere seguimiento"/>
    <s v="SE DEBE ELIMINAR"/>
    <s v="Auditoría"/>
    <s v="Auditoría Interna de Calidad bajo el estándar ISO 9001:2015"/>
    <s v="Todos los Procesos"/>
    <s v="Todos los Procesos"/>
    <s v="Ivonne Andrea Torres Cruz_x000a_Asesora de Control Interno"/>
    <s v="Ángelo Díaz Rodríguez"/>
    <s v="Líderes de Cada Proceso"/>
    <d v="2020-04-01T00:00:00"/>
    <d v="2020-04-30T00:00:00"/>
    <m/>
    <m/>
    <m/>
    <m/>
    <m/>
    <m/>
    <m/>
    <m/>
    <m/>
    <m/>
    <m/>
    <m/>
    <s v="Informe"/>
    <m/>
    <m/>
    <m/>
    <m/>
    <m/>
    <n v="0"/>
    <n v="0"/>
    <x v="4"/>
  </r>
  <r>
    <s v="No requiere seguimiento"/>
    <s v="SE DEBE ELIMINAR"/>
    <s v="Auditoría"/>
    <s v="Seguimiento a los indicadores de gestión y por proceso"/>
    <s v="Gestión Estratégica"/>
    <s v="Estratégico"/>
    <s v="Ivonne Andrea Torres Cruz_x000a_Asesora de Control Interno"/>
    <s v="Ángelo Díaz Rodríguez"/>
    <s v="Jefe Oficina Asesora de Planeación "/>
    <d v="2020-07-01T00:00:00"/>
    <d v="2020-08-19T00:00:00"/>
    <m/>
    <m/>
    <m/>
    <m/>
    <m/>
    <m/>
    <m/>
    <m/>
    <m/>
    <m/>
    <m/>
    <m/>
    <s v="Informe"/>
    <m/>
    <m/>
    <m/>
    <m/>
    <m/>
    <n v="0"/>
    <n v="0"/>
    <x v="6"/>
  </r>
  <r>
    <s v="No requiere seguimiento"/>
    <s v="SE DEBE ELIMINAR"/>
    <s v="Auditoría"/>
    <s v="Seguimiento al plan de implementación del MIPG"/>
    <s v="Gestión Estratégica"/>
    <s v="Estratégico"/>
    <s v="Ivonne Andrea Torres Cruz_x000a_Asesora de Control Interno"/>
    <s v="Ángelo Díaz Rodríguez"/>
    <s v="Jefe Oficina Asesora de Planeación "/>
    <d v="2020-09-15T00:00:00"/>
    <d v="2020-09-30T00:00:00"/>
    <m/>
    <m/>
    <m/>
    <m/>
    <m/>
    <m/>
    <m/>
    <m/>
    <m/>
    <m/>
    <m/>
    <m/>
    <s v="Informe"/>
    <m/>
    <m/>
    <m/>
    <m/>
    <m/>
    <n v="0"/>
    <n v="0"/>
    <x v="8"/>
  </r>
  <r>
    <s v="No requiere seguimiento"/>
    <s v="SE DEBE ELIMINAR"/>
    <s v="Auditoría"/>
    <s v="Arqueo Caja menor"/>
    <s v="Gestión Administrativa"/>
    <s v="Apoyo"/>
    <s v="Ivonne Andrea Torres Cruz_x000a_Asesora de Control Interno"/>
    <s v="Graciela Zabala Rico"/>
    <s v="Subdirector Administrativo"/>
    <d v="2020-01-01T00:00:00"/>
    <d v="2020-02-28T00:00:00"/>
    <m/>
    <m/>
    <m/>
    <m/>
    <m/>
    <m/>
    <m/>
    <m/>
    <m/>
    <m/>
    <m/>
    <m/>
    <s v="Informe"/>
    <m/>
    <m/>
    <m/>
    <m/>
    <m/>
    <n v="0"/>
    <n v="0"/>
    <x v="5"/>
  </r>
  <r>
    <s v="No requiere seguimiento"/>
    <s v="SE DEBE ELIMINAR"/>
    <s v="Auditoría"/>
    <s v="Arqueo Caja fuerte"/>
    <s v="Gestión Financiera"/>
    <s v="Apoyo"/>
    <s v="Ivonne Andrea Torres Cruz_x000a_Asesora de Control Interno"/>
    <s v="Graciela Zabala Rico"/>
    <s v="Subdirector Financiero"/>
    <d v="2020-01-01T00:00:00"/>
    <d v="2020-02-28T00:00:00"/>
    <m/>
    <m/>
    <m/>
    <m/>
    <m/>
    <m/>
    <m/>
    <m/>
    <m/>
    <m/>
    <m/>
    <m/>
    <s v="Informe"/>
    <m/>
    <m/>
    <m/>
    <m/>
    <m/>
    <n v="0"/>
    <n v="0"/>
    <x v="5"/>
  </r>
  <r>
    <s v="Diligenciar seguimiento"/>
    <s v="QUEDA IGUAL"/>
    <s v="Auditoría"/>
    <s v="Arqueo Caja menor"/>
    <s v="Gestión Administrativa"/>
    <s v="Apoyo"/>
    <s v="Ivonne Andrea Torres Cruz_x000a_Asesora de Control Interno"/>
    <s v="Graciela Zabala Rico"/>
    <s v="Subdirector Administrativo"/>
    <d v="2020-08-05T00:00:00"/>
    <d v="2020-09-04T00:00:00"/>
    <m/>
    <m/>
    <m/>
    <m/>
    <m/>
    <m/>
    <m/>
    <m/>
    <m/>
    <m/>
    <m/>
    <m/>
    <s v="Informe"/>
    <n v="0.01"/>
    <d v="2020-09-30T00:00:00"/>
    <s v="Agosto: se encuentra en curso, se solicito información tipo cuestionario, por el tema de aislamiento, bajo radicado 2020IE7072_x000a__x000a_Septiembre: para la fecha 4 de septiembre se envío al correo institucional de a Asesora de Control Interno, para su revisión y ajustes el informe final, el mismo fue revisado de manera conjunta con la Asesora el 15 de septiembre en el cual se finalizó y se entregó informe final a la Subdirección Administrativa bajo radicado 2020IE7825, el mismo quedó publicado en página web el 18 de septiembre de 2020.  Evdencias en: \\10.216.160.201\control interno\2020\19.03 INF. AUDITORIAS C. I\19.03 INTERNAS\03. Caja Menor."/>
    <s v="Se entregó informe final y se encuentra publicado en la página web de la entidad, debidamente firmado."/>
    <s v="Informe Final - Publicación (web,intranet y/o carpeta de calidad)"/>
    <n v="1.0000000000000002E-2"/>
    <n v="0"/>
    <x v="8"/>
  </r>
  <r>
    <s v="No requiere seguimiento"/>
    <s v="SE DEBE ELIMINAR"/>
    <s v="Auditoría"/>
    <s v="Auditoría - Decreto 1072 de 2015 - SGSST - Sistema de Gestión de la Seguridad y Salud en el Trabajo"/>
    <s v="Gestión del Talento Humano"/>
    <s v="Estratégico"/>
    <s v="Ivonne Andrea Torres Cruz_x000a_Asesora de Control Interno"/>
    <s v="Ivonne Andrea Torres Cruz"/>
    <s v="Subdirector Administrativo"/>
    <d v="2020-05-04T00:00:00"/>
    <d v="2020-11-30T00:00:00"/>
    <m/>
    <m/>
    <m/>
    <m/>
    <m/>
    <m/>
    <m/>
    <m/>
    <m/>
    <m/>
    <m/>
    <m/>
    <s v="Informe"/>
    <m/>
    <m/>
    <m/>
    <m/>
    <m/>
    <n v="0"/>
    <n v="0"/>
    <x v="9"/>
  </r>
  <r>
    <s v="No requiere seguimiento para este corte"/>
    <s v="CUMPLIDA"/>
    <s v="Auditoría"/>
    <s v="Informe PQR's - Ley 1474 de 2011"/>
    <s v="Servicio al Ciudadano "/>
    <s v="Apoyo"/>
    <s v="Ivonne Andrea Torres Cruz_x000a_Asesora de Control Interno"/>
    <s v="Marcela Urrea Jaramillo"/>
    <s v="Director de Gestión Corporativa y CID"/>
    <d v="2020-01-02T00:00:00"/>
    <d v="2020-01-30T00:00:00"/>
    <m/>
    <m/>
    <m/>
    <m/>
    <m/>
    <m/>
    <m/>
    <m/>
    <m/>
    <m/>
    <m/>
    <m/>
    <s v="Informe"/>
    <n v="0.01"/>
    <d v="2020-01-31T00:00:00"/>
    <s v="La evidencia se encuentra en la ruta: \\10.216.160.201\control interno\2020\19.04 INF.  DE GESTIÓN\PQRDS\II SEM 2019 y pagina web https://www.cajaviviendapopular.gov.co/?q=72-reportes-de-control-interno#_x000a__x000a_Memorando 2020IE835_x000a_Informe PQRS II Sem  2019"/>
    <s v="En enero se desarrolló el análisis de la información remitida por la Dirección de Gestión corporativa y CID y la OAP._x000a__x000a_Se remitió informe definitivo de la Ley 1474 de 2011 y el Decreto 371/2010 el día 31/01/20 mediante memorando 2020IE835, dirigido a la Directora General encargada, Director de Gestión corporativa y CID y la OAP, además en el mismo se solicitó formulación del plan de mejoramiento."/>
    <s v="Informe Final - Publicación (web,intranet y/o carpeta de calidad)"/>
    <n v="1.0000000000000002E-2"/>
    <n v="0"/>
    <x v="3"/>
  </r>
  <r>
    <s v="No requiere seguimiento para este corte"/>
    <s v="CUMPLIDA"/>
    <s v="Auditoría"/>
    <s v="Informe de verificación RNMC - Código Nacional de Policía - Artículo 183"/>
    <s v="Todos los Procesos"/>
    <s v="Todos los Procesos"/>
    <s v="Ivonne Andrea Torres Cruz_x000a_Asesora de Control Interno"/>
    <s v="Marcela Urrea Jaramillo"/>
    <s v="Líderes de Cada Proceso"/>
    <d v="2020-01-08T00:00:00"/>
    <d v="2020-01-17T00:00:00"/>
    <m/>
    <m/>
    <m/>
    <m/>
    <m/>
    <m/>
    <m/>
    <m/>
    <m/>
    <m/>
    <m/>
    <m/>
    <s v="Informe"/>
    <n v="0.01"/>
    <d v="2020-01-17T00:00:00"/>
    <s v="Memorando 2020IE379 del 17 de enero de 2020 ubicado en la siguiente ruta: \\10.216.160.201\control interno\2020\19.04 INF.  DE GESTIÓN\RNMC"/>
    <s v="Se realizó visita de inspección de historias labolares en las instalaciones de Talento Humano, con el fin de verificar los expedientes laborales de trece (13) directivos._x000a__x000a_Se verificaron las cédulas en la página de la Policía Nacional y se realizó el informe de resultados y conclusiones mediante memorando 2020IE379 del 17 de enero de 2020."/>
    <s v="Informe Final - Publicación (web,intranet y/o carpeta de calidad)"/>
    <n v="1.0000000000000002E-2"/>
    <n v="0"/>
    <x v="3"/>
  </r>
  <r>
    <s v="Diligenciar seguimiento"/>
    <s v="QUEDA IGUAL"/>
    <s v="Auditoría"/>
    <s v="Informe PQR's - Ley 1474 de 2011"/>
    <s v="Servicio al Ciudadano "/>
    <s v="Apoyo"/>
    <s v="Ivonne Andrea Torres Cruz_x000a_Asesora de Control Interno"/>
    <s v="Marcela Urrea Jaramillo"/>
    <s v="Director de Gestión Corporativa y CID"/>
    <d v="2020-07-01T00:00:00"/>
    <d v="2020-09-04T00:00:00"/>
    <m/>
    <m/>
    <m/>
    <m/>
    <m/>
    <m/>
    <m/>
    <m/>
    <m/>
    <m/>
    <m/>
    <m/>
    <s v="Informe"/>
    <n v="0.01"/>
    <m/>
    <s v="1- Memorando de solicitud de información 2020IE6460 del 02 de julio de 2020 dirigido a la Dirección de Corporativa y CID._x000a_2- Memorando 2020IE6461 de 02 de julio de 2020 dirigido a la Oficina Asesora de planeación._x000a_3- Se recibió información de la DGC y CID correspondiente al numeral 2 del 2020IE6460 (Julio 14 de 2020)._x000a_4- Se recibió información de la DGC y CID remitida con memorando 2020IE6697 del 14 de julio de 2020._x000a_5- Se recibió información de la Oficina Asesora de Planeación remitida con memorando 2020IE6677 del 13 de julio de 2020._x000a_6- Correo de remisión Informe de PQRSD I semestre vigencia 2020.pdf 30092020.pdf"/>
    <s v="1- Se realizó la solicitud de información para el informe de Seguimiento y Evaluación a la Atención de Peticiones, Quejas, Reclamos, Sugerencias, Denuncias por Presuntos Actos de Corrupción y Felicitaciones recibidas durante el primer semestre de la vigencia 2020._x000a_2- Se recibió información por parte de la Dirección de Gestión Corporativa y CID y de la Oficina Asesora de PLaneación de acuerdo a lo solicitado._x000a_La entrega del informe fue reprogramada para el 04 de septiembre de 2020._x000a_3- Se realizó el “Informe de seguimiento y evaluación a la atención de Peticiones, Quejas, Reclamos, Sugerencias, Denuncias por Presuntos Actos de Corrupción y Felicitaciones recibidas durante el primer semestre de la vigencia 2020 – Caja de la Vivienda Popular, el cual se encuentra en revisión por la Ing."/>
    <s v="Informe preliminar - Elaboración"/>
    <n v="7.1999999999999998E-3"/>
    <n v="2.8000000000000004E-3"/>
    <x v="8"/>
  </r>
  <r>
    <s v="No requiere seguimiento para este corte"/>
    <s v="CUMPLIDA"/>
    <s v="Enfoque hacia la Prevención"/>
    <s v="Realizar evaluación 2019 y concertación 2020 planta temporal"/>
    <s v="Evaluación de la Gestión"/>
    <s v="Seguimiento y Evaluación"/>
    <s v="Ivonne Andrea Torres Cruz_x000a_Asesora de Control Interno"/>
    <s v="Alexandra Álvarez Mantilla"/>
    <s v="Asesor de Control Interno"/>
    <d v="2020-02-03T00:00:00"/>
    <d v="2020-02-21T00:00:00"/>
    <m/>
    <m/>
    <m/>
    <m/>
    <m/>
    <m/>
    <m/>
    <m/>
    <m/>
    <m/>
    <m/>
    <m/>
    <s v="Evaluación y concertación"/>
    <n v="5.0000000000000001E-3"/>
    <d v="2020-02-19T00:00:00"/>
    <s v="La información se encuentra en la ruta: \\10.216.160.201\control interno\2020\00. APOYO\04. planta\concertación 2020\Alexandra Álvarez_x000a__x000a_Memorando 2020IE1001 Eval. de gestión_x000a_Memorando 2020IE2721 CONC. ALEXANDRA"/>
    <s v="Se realizó evaluación del 01/08/19 al 31/01/20, se realizó concertación del 01/02/20 al 30/06/20, se elaboraron memorandos y se radicaron en la subdirección administrativa."/>
    <s v="Entrega, publicación o socialización de resultados"/>
    <n v="5.0000000000000001E-3"/>
    <n v="0"/>
    <x v="5"/>
  </r>
  <r>
    <s v="No requiere seguimiento para este corte"/>
    <s v="CUMPLIDA"/>
    <s v="Enfoque hacia la Prevención"/>
    <s v="Revisión y/o actualización del normograma proceso Evaluación de la Gestión"/>
    <s v="Evaluación de la Gestión"/>
    <s v="Seguimiento y Evaluación"/>
    <s v="Ivonne Andrea Torres Cruz_x000a_Asesora de Control Interno"/>
    <s v="Andrea Sierra Ochoa"/>
    <s v="Asesor de Control Interno"/>
    <d v="2020-01-02T00:00:00"/>
    <d v="2020-01-09T00:00:00"/>
    <m/>
    <m/>
    <m/>
    <m/>
    <m/>
    <m/>
    <m/>
    <m/>
    <m/>
    <m/>
    <m/>
    <m/>
    <s v="Normograma revisado, actualizado y enviado a la OAP"/>
    <n v="1.5E-3"/>
    <d v="2020-01-09T00:00:00"/>
    <s v="\\10.216.160.201\control interno\2019\4. APOYO\12. Normograma\11. Normograma\12. diciembre"/>
    <s v="Se remitió actualización del normograma el día 09/01/2020 a Javier Cruz - Jefe de Planeación por correo electrónico"/>
    <s v="Entrega, publicación o socialización de resultados"/>
    <n v="1.5E-3"/>
    <n v="0"/>
    <x v="3"/>
  </r>
  <r>
    <s v="No requiere seguimiento para este corte"/>
    <s v="CUMPLIDA"/>
    <s v="Enfoque hacia la Prevención"/>
    <s v="Revisión y/o actualización del normograma proceso Evaluación de la Gestión"/>
    <s v="Evaluación de la Gestión"/>
    <s v="Seguimiento y Evaluación"/>
    <s v="Ivonne Andrea Torres Cruz_x000a_Asesora de Control Interno"/>
    <s v="Andrea Sierra Ochoa"/>
    <s v="Asesor de Control Interno"/>
    <d v="2020-02-03T00:00:00"/>
    <d v="2020-02-07T00:00:00"/>
    <m/>
    <m/>
    <m/>
    <m/>
    <m/>
    <m/>
    <m/>
    <m/>
    <m/>
    <m/>
    <m/>
    <m/>
    <s v="Normograma revisado, actualizado y enviado a la OAP"/>
    <n v="1.5E-3"/>
    <d v="2020-02-10T00:00:00"/>
    <s v="\\10.216.160.201\control interno\2020\00. APOYO\12 Normograma"/>
    <s v="Se remitió actualización del normograma el día 10/02/2020 a Javier Cruz - Jefe de Planeación por correo electrónico"/>
    <s v="Entrega, publicación o socialización de resultados"/>
    <n v="1.5E-3"/>
    <n v="0"/>
    <x v="5"/>
  </r>
  <r>
    <s v="No requiere seguimiento para este corte"/>
    <s v="CUMPLIDA"/>
    <s v="Enfoque hacia la Prevención"/>
    <s v="Revisión y/o actualización del normograma proceso Evaluación de la Gestión"/>
    <s v="Evaluación de la Gestión"/>
    <s v="Seguimiento y Evaluación"/>
    <s v="Ivonne Andrea Torres Cruz_x000a_Asesora de Control Interno"/>
    <s v="Andrea Sierra Ochoa"/>
    <s v="Asesor de Control Interno"/>
    <d v="2020-03-02T00:00:00"/>
    <d v="2020-03-06T00:00:00"/>
    <m/>
    <m/>
    <m/>
    <m/>
    <m/>
    <m/>
    <m/>
    <m/>
    <m/>
    <m/>
    <m/>
    <m/>
    <s v="Normograma revisado, actualizado y enviado a la OAP"/>
    <n v="1.5E-3"/>
    <d v="2020-03-09T00:00:00"/>
    <s v="\\10.216.160.201\control interno\2020\00. APOYO\12 Normograma"/>
    <s v="Se remitió actualización del normograma el día 09/03/2020 a Catalina Nagy - Jefe de Planeación por correo electrónico"/>
    <s v="Entrega, publicación o socialización de resultados"/>
    <n v="1.5E-3"/>
    <n v="0"/>
    <x v="10"/>
  </r>
  <r>
    <s v="No requiere seguimiento para este corte"/>
    <s v="CUMPLIDA"/>
    <s v="Enfoque hacia la Prevención"/>
    <s v="Revisión y/o actualización del normograma proceso Evaluación de la Gestión"/>
    <s v="Evaluación de la Gestión"/>
    <s v="Seguimiento y Evaluación"/>
    <s v="Ivonne Andrea Torres Cruz_x000a_Asesora de Control Interno"/>
    <s v="Andrea Sierra Ochoa"/>
    <s v="Asesor de Control Interno"/>
    <d v="2020-04-01T00:00:00"/>
    <d v="2020-04-07T00:00:00"/>
    <m/>
    <m/>
    <m/>
    <m/>
    <m/>
    <m/>
    <m/>
    <m/>
    <m/>
    <m/>
    <m/>
    <m/>
    <s v="Normograma revisado, actualizado y enviado a la OAP"/>
    <n v="1.5E-3"/>
    <d v="2020-04-08T00:00:00"/>
    <s v="\\10.216.160.201\control interno\2020\00. APOYO\12 Normograma"/>
    <s v="Se remitió actualización del normograma el día 08/04/2020 a Catalina Nagy - Jefe de Planeación por correo electrónico"/>
    <s v="Entrega, publicación o socialización de resultados"/>
    <n v="1.5E-3"/>
    <n v="0"/>
    <x v="4"/>
  </r>
  <r>
    <s v="No requiere seguimiento para este corte"/>
    <s v="CUMPLIDA"/>
    <s v="Enfoque hacia la Prevención"/>
    <s v="Revisión y/o actualización del normograma proceso Evaluación de la Gestión"/>
    <s v="Evaluación de la Gestión"/>
    <s v="Seguimiento y Evaluación"/>
    <s v="Ivonne Andrea Torres Cruz_x000a_Asesora de Control Interno"/>
    <s v="Andrea Sierra Ochoa"/>
    <s v="Asesor de Control Interno"/>
    <d v="2020-05-04T00:00:00"/>
    <d v="2020-05-08T00:00:00"/>
    <m/>
    <m/>
    <m/>
    <m/>
    <m/>
    <m/>
    <m/>
    <m/>
    <m/>
    <m/>
    <m/>
    <m/>
    <s v="Normograma revisado, actualizado y enviado a la OAP"/>
    <n v="1.5E-3"/>
    <d v="2020-05-05T00:00:00"/>
    <s v="\\10.216.160.201\control interno\2020\00. APOYO\12. Normograma"/>
    <s v="la actividad terminada para el mes de mayo de 2020, fue remitida a la Asesora de Control Interno a través de correo electrónico el día 05 de mayo de 2020."/>
    <s v="Entrega, publicación o socialización de resultados"/>
    <n v="1.5E-3"/>
    <n v="0"/>
    <x v="11"/>
  </r>
  <r>
    <s v="No requiere seguimiento para este corte"/>
    <s v="CUMPLIDA"/>
    <s v="Enfoque hacia la Prevención"/>
    <s v="Revisión y/o actualización del normograma proceso Evaluación de la Gestión"/>
    <s v="Evaluación de la Gestión"/>
    <s v="Seguimiento y Evaluación"/>
    <s v="Ivonne Andrea Torres Cruz_x000a_Asesora de Control Interno"/>
    <s v="Andrea Sierra Ochoa"/>
    <s v="Asesor de Control Interno"/>
    <d v="2020-06-01T00:00:00"/>
    <d v="2020-06-05T00:00:00"/>
    <m/>
    <m/>
    <m/>
    <m/>
    <m/>
    <m/>
    <m/>
    <m/>
    <m/>
    <m/>
    <m/>
    <m/>
    <s v="Normograma revisado, actualizado y enviado a la OAP"/>
    <n v="1.5E-3"/>
    <d v="2020-06-09T00:00:00"/>
    <s v="\\10.216.160.201\control interno\2020\00. APOYO\12. Normograma"/>
    <s v="La actividad terminada para el mes de junio de 2020, fue remitida a la Asesora de Control Interno a través de correo electrónico el día 05 de mayo de 2020."/>
    <s v="Entrega, publicación o socialización de resultados"/>
    <n v="1.5E-3"/>
    <n v="0"/>
    <x v="7"/>
  </r>
  <r>
    <s v="No requiere seguimiento para este corte"/>
    <s v="QUEDA IGUAL"/>
    <s v="Enfoque hacia la Prevención"/>
    <s v="Revisión y/o actualización del normograma proceso Evaluación de la Gestión"/>
    <s v="Evaluación de la Gestión"/>
    <s v="Seguimiento y Evaluación"/>
    <s v="Ivonne Andrea Torres Cruz_x000a_Asesora de Control Interno"/>
    <s v="Andrea Sierra Ochoa"/>
    <s v="Asesor de Control Interno"/>
    <d v="2020-07-01T00:00:00"/>
    <d v="2020-07-07T00:00:00"/>
    <m/>
    <m/>
    <m/>
    <m/>
    <m/>
    <m/>
    <m/>
    <m/>
    <m/>
    <m/>
    <m/>
    <m/>
    <s v="Normograma revisado, actualizado y enviado a la OAP"/>
    <n v="1.5E-3"/>
    <d v="2020-07-08T00:00:00"/>
    <s v="La información se encuentra en la ruta: \\10.216.160.201\control interno\2020\00. APOYO\12. Normograma\05. julio"/>
    <s v="Mediante correo electronico dirigido a la Asesora de Control Interno se le remitio la actualización del normograma del proceso de evaluación de la gestión correspondiente al mes de junio de 2020, con sus correspondientes normas justificantes."/>
    <s v="Entrega, publicación o socialización de resultados"/>
    <n v="1.5E-3"/>
    <n v="0"/>
    <x v="1"/>
  </r>
  <r>
    <s v="Diligenciar seguimiento"/>
    <s v="QUEDA IGUAL"/>
    <s v="Enfoque hacia la Prevención"/>
    <s v="Realizar la revisión del formato y registro del normograma del proceso de Evaluación de la Gestión, de conformidad con solicitud 2020IE6888 del 27Jul2020 de la OAP y trabajar en conjunto con la Dir Jurídica, a fin de realizar el reporte de la actualización de manera trimestral."/>
    <s v="Evaluación de la Gestión"/>
    <s v="Seguimiento y Evaluación"/>
    <s v="Ivonne Andrea Torres Cruz_x000a_Asesora de Control Interno"/>
    <s v="Andrea Sierra Ochoa"/>
    <s v="Asesor de Control Interno"/>
    <d v="2020-07-27T00:00:00"/>
    <d v="2020-10-05T00:00:00"/>
    <m/>
    <m/>
    <m/>
    <m/>
    <m/>
    <m/>
    <m/>
    <m/>
    <m/>
    <m/>
    <m/>
    <m/>
    <s v="Normograma revisado, actualizado y enviado a la OAP"/>
    <n v="7.4999999999999997E-3"/>
    <m/>
    <s v="La información se encuentra en la ruta: \\10.216.160.201\control interno\2020\00. APOYO\12. Normograma\Lineamientos"/>
    <s v="Durante el periodo objeto del presente seguimiento (agosto), me encuentro adelantando la verificacion de la vigencia y pertinencia de las normas y lineamientos contendidos en el normograma del proceso de evaluación de la gestión, para de esta manera dar cumplimiento al nuevo lineamiento previsto por parte de la Oficina Asesora de Planeación mediante el memorando de radicado Cordis N° 2020IE6888 del 27 de julio de 2020. _x000a__x000a_Atendiendo las instrucciones de la Oficina Asesora de Planeacion durante el mes de septiembre se depuro el normograma del proceso de evaluacion de la gestion, manteniendo unicamente las normas y lineamientos mediante los cuales la Asesora de Control Interno estructura su Plan Anual de Auditorias."/>
    <s v="Ejecución de la acción planteada"/>
    <n v="5.9999999999999993E-3"/>
    <n v="1.5000000000000005E-3"/>
    <x v="0"/>
  </r>
  <r>
    <s v="No requiere seguimiento"/>
    <s v="SE DEBE ELIMINAR"/>
    <s v="Enfoque hacia la Prevención"/>
    <s v="Revisión y/o actualización del normograma proceso Evaluación de la Gestión"/>
    <s v="Evaluación de la Gestión"/>
    <s v="Seguimiento y Evaluación"/>
    <s v="Ivonne Andrea Torres Cruz_x000a_Asesora de Control Interno"/>
    <s v="Andrea Sierra Ochoa"/>
    <s v="Asesor de Control Interno"/>
    <d v="2020-09-01T00:00:00"/>
    <d v="2020-09-07T00:00:00"/>
    <m/>
    <m/>
    <m/>
    <m/>
    <m/>
    <m/>
    <m/>
    <m/>
    <m/>
    <m/>
    <m/>
    <m/>
    <s v="Normograma revisado, actualizado y enviado a la OAP"/>
    <m/>
    <m/>
    <m/>
    <m/>
    <m/>
    <n v="0"/>
    <n v="0"/>
    <x v="8"/>
  </r>
  <r>
    <s v="No requiere seguimiento"/>
    <s v="SE DEBE ELIMINAR"/>
    <s v="Enfoque hacia la Prevención"/>
    <s v="Revisión y/o actualización del normograma proceso Evaluación de la Gestión"/>
    <s v="Evaluación de la Gestión"/>
    <s v="Seguimiento y Evaluación"/>
    <s v="Ivonne Andrea Torres Cruz_x000a_Asesora de Control Interno"/>
    <s v="Andrea Sierra Ochoa"/>
    <s v="Asesor de Control Interno"/>
    <d v="2020-10-01T00:00:00"/>
    <d v="2020-10-07T00:00:00"/>
    <m/>
    <m/>
    <m/>
    <m/>
    <m/>
    <m/>
    <m/>
    <m/>
    <m/>
    <m/>
    <m/>
    <m/>
    <s v="Normograma revisado, actualizado y enviado a la OAP"/>
    <m/>
    <m/>
    <m/>
    <m/>
    <m/>
    <n v="0"/>
    <n v="0"/>
    <x v="0"/>
  </r>
  <r>
    <s v="No requiere seguimiento"/>
    <s v="SE DEBE ELIMINAR"/>
    <s v="Enfoque hacia la Prevención"/>
    <s v="Revisión y/o actualización del normograma proceso Evaluación de la Gestión"/>
    <s v="Evaluación de la Gestión"/>
    <s v="Seguimiento y Evaluación"/>
    <s v="Ivonne Andrea Torres Cruz_x000a_Asesora de Control Interno"/>
    <s v="Andrea Sierra Ochoa"/>
    <s v="Asesor de Control Interno"/>
    <d v="2020-11-03T00:00:00"/>
    <d v="2020-11-09T00:00:00"/>
    <m/>
    <m/>
    <m/>
    <m/>
    <m/>
    <m/>
    <m/>
    <m/>
    <m/>
    <m/>
    <m/>
    <m/>
    <s v="Normograma revisado, actualizado y enviado a la OAP"/>
    <m/>
    <m/>
    <m/>
    <m/>
    <m/>
    <n v="0"/>
    <n v="0"/>
    <x v="9"/>
  </r>
  <r>
    <s v="No requiere seguimiento"/>
    <s v="SE DEBE ELIMINAR"/>
    <s v="Enfoque hacia la Prevención"/>
    <s v="Revisión y/o actualización del normograma proceso Evaluación de la Gestión"/>
    <s v="Evaluación de la Gestión"/>
    <s v="Seguimiento y Evaluación"/>
    <s v="Ivonne Andrea Torres Cruz_x000a_Asesora de Control Interno"/>
    <s v="Andrea Sierra Ochoa"/>
    <s v="Asesor de Control Interno"/>
    <d v="2020-12-01T00:00:00"/>
    <d v="2020-12-07T00:00:00"/>
    <m/>
    <m/>
    <m/>
    <m/>
    <m/>
    <m/>
    <m/>
    <m/>
    <m/>
    <m/>
    <m/>
    <m/>
    <s v="Normograma revisado, actualizado y enviado a la OAP"/>
    <m/>
    <m/>
    <m/>
    <m/>
    <m/>
    <n v="0"/>
    <n v="0"/>
    <x v="2"/>
  </r>
  <r>
    <s v="No requiere seguimiento para este corte"/>
    <s v="CUMPLIDA"/>
    <s v="Enfoque hacia la Prevención"/>
    <s v="Trámite de cuentas de ACI"/>
    <s v="Evaluación de la Gestión"/>
    <s v="Seguimiento y Evaluación"/>
    <s v="Ivonne Andrea Torres Cruz_x000a_Asesora de Control Interno"/>
    <s v="Andrés Farias Pinzón"/>
    <s v="Asesor de Control Interno"/>
    <d v="2020-01-02T00:00:00"/>
    <d v="2020-01-09T00:00:00"/>
    <m/>
    <m/>
    <m/>
    <m/>
    <m/>
    <m/>
    <m/>
    <m/>
    <m/>
    <m/>
    <m/>
    <m/>
    <s v="Cuentas de Contratistas Radicadas e información en el SECOP I ó II"/>
    <n v="1.5E-3"/>
    <d v="2020-01-13T00:00:00"/>
    <s v="Cuentas de cobro de contratistas del mes de diciembre 2019 radicadas en la Dirección de Gestión Corporativa y Cid y en la Subdirección Financiera, mediante Formato de Radicación Ángelo Díaz DIC 2019 y Formato de Radicación Marcela - Andrea - Andrés DIC 2019 en la ruta: \\10.216.160.201\control interno\2019\4. APOYO\3. Contratación"/>
    <s v="Se realizaron los trámites de las cuentas de cobro para lograr el pago de los honorarios de los contratistas de la Asesoría de Control Interno según el procedimiento adoptado. Asbleydi Andrea Sierra Ochoa, Marcela Urrea Jaramillo, Ángelo Maurizio Diaz Rodríguez y Manuel Andrés Farias Pinzón."/>
    <s v="Entrega, publicación o socialización de resultados"/>
    <n v="1.5E-3"/>
    <n v="0"/>
    <x v="3"/>
  </r>
  <r>
    <s v="No requiere seguimiento para este corte"/>
    <s v="CUMPLIDA"/>
    <s v="Enfoque hacia la Prevención"/>
    <s v="Contratación 2020 contratistas ACI_x000a_(contratos de enero a marzo)"/>
    <s v="Evaluación de la Gestión"/>
    <s v="Seguimiento y Evaluación"/>
    <s v="Ivonne Andrea Torres Cruz_x000a_Asesora de Control Interno"/>
    <s v="Andrés Farias Pinzón"/>
    <s v="Asesor de Control Interno"/>
    <d v="2020-01-14T00:00:00"/>
    <d v="2020-02-07T00:00:00"/>
    <m/>
    <m/>
    <m/>
    <m/>
    <m/>
    <m/>
    <m/>
    <m/>
    <m/>
    <m/>
    <m/>
    <m/>
    <s v="Contratos de CI perfeccionados y en ejecución"/>
    <n v="6.0000000000000001E-3"/>
    <d v="2020-01-31T00:00:00"/>
    <s v="Memorando 2020IE460 con fecha del día 21 de enero de 2020._x000a__x000a_Expediente radicado a la Dirección Corporativa y CID de los contratistas Andrea Sierra, Marcela Urrea, Ángelo Díaz y Andrés Farias._x000a__x000a_Información en la ruta: \\10.216.160.201\control interno\2020\00. APOYO\03. Contratación"/>
    <s v="Se realizó solicitud de expedición de viabilidad y CDP de los contratistas Andrea Sierra, Marcela Urrea, Ángelo Díaz y Andrés Farias, mediante memorando 2020IE460 con fecha del día 21 de enero de 2020, con el fin de complementar el trámite administrativo precontractual de acuerdo con el nuevo contrato el cual tendrá duración hasta el 30 de marzo 2020._x000a__x000a_*Se realizó trámite administrativo precontractual de los contratistas Andrea Sierra, Marcela Urrea, Ángelo Díaz y Andrés Farias, radicando el expediente en físico con los documentos correspondientes de cada uno de ellos a la Dirección Corporativa y CID, esto con el fin de legalizar nuevo contrato con duración hasta el 30 de marzo 2020."/>
    <s v="Entrega, publicación o socialización de resultados"/>
    <n v="6.0000000000000001E-3"/>
    <n v="0"/>
    <x v="5"/>
  </r>
  <r>
    <s v="No requiere seguimiento para este corte"/>
    <s v="CUMPLIDA"/>
    <s v="Enfoque hacia la Prevención"/>
    <s v="Gestionar el proceso de contratación de la Auditoría Interna de Calidad bajo el estándar ISO 9001:2015"/>
    <s v="Evaluación de la Gestión"/>
    <s v="Seguimiento y Evaluación"/>
    <s v="Ivonne Andrea Torres Cruz_x000a_Asesora de Control Interno"/>
    <s v="Andrés Farias Pinzón"/>
    <s v="Asesor de Control Interno"/>
    <d v="2020-01-20T00:00:00"/>
    <d v="2020-03-30T00:00:00"/>
    <m/>
    <m/>
    <m/>
    <m/>
    <m/>
    <m/>
    <m/>
    <m/>
    <m/>
    <m/>
    <m/>
    <m/>
    <s v="Contratos de CI perfeccionados y en ejecución"/>
    <n v="8.9999999999999993E-3"/>
    <d v="2020-03-19T00:00:00"/>
    <s v="La información se encuentra en la ruta: \\10.216.160.201\control interno\2020\00. APOYO\03. Contratación\Contratación Aud Interna 2020\Etapa Precontractual_x000a_208-DGC-Ft-44 ESTUDIOS PREVIOS MINIMA CUANTIA V3, junto con el Anexo Técnico._x000a_208-DGC-Ft-78 FORMATO DE ANALISIS DEL SECTOR V2._x000a_208-DGC-Ft-81 MATRIZ DE ANÁLISIS, ESTIMACIÓN Y TIPIFICACIÓN DE RIESGOS V1._x000a_Matriz de cotizaciones._x000a_2020IE1402 Memorando solicitud viabilidad y CDP para auditoría SGC Feb 2020._x000a_Consulta de empresas acreditadas por la ONAC._x000a_Formato de carta de presentación de la propuesta._x000a_Formato oferta económica._x000a_SISCO 411-2020._x000a_2020IE2429 Memorando Solicitud para inicio del proceso._x000a_Carpeta de Consultas SECOP I y II._x000a_Carpeta de Correos enviados._x000a_Carpeta de Cotizaciones recibidas._x000a_Carpeta de Cuestionarios diligenciados._x000a_Memorando 2020IE3410 Evaluación Técnica inicial de la Propuesta NYCE COLOMBIA_x000a_Memorando 2020IE3913 Evaluación Técnica Final de la Propuesta NYCE COLOMBIA_x000a_Memorando 2020IE3930 Evaluación Técnica inicial de la Propuesta GLOBAL COLOMBIA_x000a_Memorando 2020IE4541 Evaluación Técnica final de la Propuesta GLOBAL COLOMBIA_x000a_Memorando 2020IE4543 Evaluación Técnica inicial de la Propuesta BUREAU VERITAS_x000a_Memorando 2020IE4919 Evaluación Técnica final de la Propuesta BUREAU VERITAS_x000a_Memorando 2020IE4920 Evaluación Técnica inicial de la Propuesta APPLUS_x000a_Memorando 2020IE5033 Evaluación Técnica final de la Propuesta APPLUS_x000a_Memorando 2020IE5023 Evaluación Técnica inicial de la Propuesta COTECNA_x000a_Memorando 2020IE5105 Evaluación Técnica final de la Propuesta COTECNA"/>
    <s v="Con el fin de iniciar el proceso de contratación de la AIC 2020 y de acuerdo al trámite administrativo precontractual, se realizan las siguientes actividades:_x000a_Se revisaron los documentos previstos de la AIC del año 2019 y se pasó la información al formato correspondiente en su nueva versión:_x000a_208-DGC-Ft-44 ESTUDIOS PREVIOS MINIMA CUANTIA V3, junto con el Anexo Técnico._x000a_208-DGC-Ft-78 FORMATO DE ANALISIS DEL SECTOR V2._x000a_208-DGC-Ft-81 MATRIZ DE ANÁLISIS, ESTIMACIÓN Y TIPIFICACIÓN DE RIESGOS V1._x000a_- Se realiza consulta de empresas acreditadas por la ONAC que prestan servicios de auditoría interna de calidad._x000a_- Se realiza solicitud de cotizaciones mediante correo electrónico a las empresas: Cotecna, Bureau Veritas, Global Colombia Certificación, Applus, SGS, QUA y Consejo Colombiano de Seguridad; de las cuales solamente se tuvieron en cuenta para el análisis del sector las cuatro (4) cotizaciones entregadas mas eficientemente y que cumplían con los requerimientos establecidos en el anexo técnico (Cotecna, Bureau Veritas, Applus y Consejo Colombiano de Seguridad). Dicha información se encuentra en la Carpeta de Correos enviados, Carpeta de Cuestionarios diligenciados y en la Carpeta de Cotizaciones recibidas._x000a_- De acuerdo a las cotizaciones recibidas, se realiza la Matriz de Cotizaciones, la cual contiene la relación de empresas, fechas de recibido y precios._x000a_- Se realizan consultas en la página SECOP I y SECOP II para conocer las entidades del sector (Hábitat) y otras entidades (Agencia Nacional de Infraestructura, Cuerpo Oficial de Bomberos de Bogotá, Instituto Distrital de Turismo y Secretaria Jurídica Distrital) que contrataron los servicios de auditoría interna de calidad en vigencias inmediatamente anteriores._x000a_- Se realiza Memorando 2020IE1402 para la solicitud de viabilidad y CDP para auditoría interna de calidad del Sistema de Gestión de Calidad de la entidad._x000a_- Se realiza Formato de carta de presentación de la propuesta._x000a_- Se realiza Formato oferta económica._x000a_- Se realiza certificado SISCO 411-2020._x000a_- Se imprimen todos los soportes correspondientes a la parte precontractual y se organiza la carpeta expediente._x000a_- Se cuenta con Viabilidad y CDP _x000a_- Se realiza Memorando 2020IE2429 Solicitud para inicio del proceso_x000a_- Se radica carpeta expediente con 91 folios en la Dirección Corporativa el día 17 de febrero de 2020 a las 4:20 pm._x000a_- Se realizan correcciones a las observaciones realizadas por el área de contratación el día 19/02/20_x000a_- Se definen las  personas que conformarán el comité técnico para la revisión del presente proceso son: Manuel Andrés Farías Pinzón - Control Interno / Asbleydi Andrea Sierra Ochoa - Control Interno / Ivonne Andrea Torres Cruz - Control Interno / _x000a_Jonnathan Andrés Lara Herrera - Oficina Asesora de Planeación._x000a_- Se realiza evaluación técnica de la propuesta presentada por NYCE COLOMBIA, mediante memorando 2020IE3410, donde se solicita subsanar (Correo de subsanación). Una vez recibida la respuesta de la subsanación realizada por NYCE COLOMBIA, se revisa nuevamente la parte técnica y económica, donde siguen incumpliendo en la totalidad de requisitos, por ende se remite respuesta de evaluación técnica final mediante memorando 2020IE3913._x000a_- Se realiza evaluación técnica de la propuesta presentada por GLOBAL COLOMBIA, mediante memorando 2020IE3930, donde se solicita subsanar (Correo de subsanación). Una vez recibida la respuesta de la subsanación realizada por GLOBAL COLOMBIA, se revisa nuevamente la parte técnica y económica, donde siguen incumpliendo en la totalidad de requisitos, por ende se remite respuesta de evaluación técnica final mediante memorando 2020IE4541._x000a_- Se realiza evaluación técnica de la propuesta presentada por BUREAU VERITAS, mediante memorando 2020IE4543, donde se solicita subsanar (Correo de subsanación). Una vez recibida la respuesta de la subsanación realizada por BUREAU VERITAS, se revisa nuevamente la parte técnica y económica, donde siguen incumpliendo en la totalidad de requisitos, por ende se remite respuesta de evaluación técnica final mediante memorando 2020IE4919._x000a_- Se realiza evaluación técnica de la propuesta presentada por APPLUS, mediante memorando 2020IE4920, donde se solicita subsanar (Correo de subsanación). Una vez recibida la respuesta de la subsanación realizada por APPLUS, se revisa nuevamente la parte técnica y económica, donde siguen incumpliendo en la totalidad de requisitos, por ende se remite respuesta de evaluación técnica final mediante memorando 2020IE5033._x000a_- Se realiza evaluación técnica de la propuesta presentada por COTECNA, mediante memorando 2020IE5023, donde se informa el cumplimiento total de los requisitos de la parte técnica, pero la parte jurídica solicita subsanar (Correo de subsanación). Una vez recibida la respuesta de la subsanación realizada por COTECNA, se revisa nuevamente la parte técnica y económica donde siguen cumpliendo en la totalidad de requisitos, por ende se remite respuesta de evaluación técnica final mediante memorando 2020IE5105._x000a_De acuerdo al cumplimiento de los requisitos tanto técnicos como jurídicos, queda COTECNA como la empresa que va a realizar la auditoría interna de calidad mediante contrato 333-2020."/>
    <s v="Entrega, publicación o socialización de resultados"/>
    <n v="8.9999999999999993E-3"/>
    <n v="0"/>
    <x v="10"/>
  </r>
  <r>
    <s v="No requiere seguimiento para este corte"/>
    <s v="CUMPLIDA"/>
    <s v="Enfoque hacia la Prevención"/>
    <s v="Trámite de cuentas de ACI"/>
    <s v="Evaluación de la Gestión"/>
    <s v="Seguimiento y Evaluación"/>
    <s v="Ivonne Andrea Torres Cruz_x000a_Asesora de Control Interno"/>
    <s v="Andrés Farias Pinzón"/>
    <s v="Asesor de Control Interno"/>
    <d v="2020-02-03T00:00:00"/>
    <d v="2020-02-07T00:00:00"/>
    <m/>
    <m/>
    <m/>
    <m/>
    <m/>
    <m/>
    <m/>
    <m/>
    <m/>
    <m/>
    <m/>
    <m/>
    <s v="Cuentas de Contratistas Radicadas e información en el SECOP I ó II"/>
    <n v="1.5E-3"/>
    <d v="2020-02-06T00:00:00"/>
    <s v="Información en la ruta: \\10.216.160.201\control interno\2019\4. APOYO\3. Contratación"/>
    <s v="Se realizaron los certificados de cumplimiento de los contratistas: Andrea Sierra, Marcela Urrea, Ángelo Díaz y Andrés Farias de las cuentas del mes de enero 2020._x000a__x000a_Cuentas de cobro de contratistas: Andrea Sierra, Marcela Urrea, Ángelo Díaz y Andrés Farias del mes de enero 2020 radicadas en la Dirección de Gestión Corporativa y CID y en la Subdirección Financiera._x000a__x000a_Se realizó el certificado de cumplimiento del contratista Andrés Farias correspondiente a la cuenta de cobro del mes de febrero 2020 de los últimos dos días (1 y 2 de febrero 2020) del contrato 737-2019, donde ya se cumplió en tiempo, objeto y las actividades a cabalidad._x000a__x000a_Cuenta de cobro del contratista Andrés Farias del mes de febrero 2020 correspondiente a los últimos dos días (1 y 2 de febrero 2020) del contrato 737-2019 radicada en la Dirección de Gestión Corporativa y CID y en la Subdirección Financiera."/>
    <s v="Entrega, publicación o socialización de resultados"/>
    <n v="1.5E-3"/>
    <n v="0"/>
    <x v="5"/>
  </r>
  <r>
    <s v="No requiere seguimiento para este corte"/>
    <s v="CUMPLIDA"/>
    <s v="Enfoque hacia la Prevención"/>
    <s v="Trámite de cuentas de ACI"/>
    <s v="Evaluación de la Gestión"/>
    <s v="Seguimiento y Evaluación"/>
    <s v="Ivonne Andrea Torres Cruz_x000a_Asesora de Control Interno"/>
    <s v="Andrés Farias Pinzón"/>
    <s v="Asesor de Control Interno"/>
    <d v="2020-03-02T00:00:00"/>
    <d v="2020-03-06T00:00:00"/>
    <m/>
    <m/>
    <m/>
    <m/>
    <m/>
    <m/>
    <m/>
    <m/>
    <m/>
    <m/>
    <m/>
    <m/>
    <s v="Cuentas de Contratistas Radicadas e información en el SECOP I ó II"/>
    <n v="1.5E-3"/>
    <d v="2020-03-02T00:00:00"/>
    <s v="Información en la ruta: \\10.216.160.201\control interno\2019\4. APOYO\3. Contratación"/>
    <s v="Se realizaron los certificados de cumplimiento de los contratistas: Andrea Sierra, Marcela Urrea, Ángelo Díaz y Andrés Farias de las cuentas del mes de febrero 2020._x000a__x000a_Cuentas de cobro de contratistas: Andrea Sierra, Marcela Urrea, Ángelo Díaz y Andrés Farias del mes de febrero 2020 radicadas en la Dirección de Gestión Corporativa y CID y en la Subdirección Financiera."/>
    <s v="Entrega, publicación o socialización de resultados"/>
    <n v="1.5E-3"/>
    <n v="0"/>
    <x v="10"/>
  </r>
  <r>
    <s v="No requiere seguimiento para este corte"/>
    <s v="CUMPLIDA"/>
    <s v="Enfoque hacia la Prevención"/>
    <s v="Contratación 2020 contratistas ACI_x000a_(adición del contrato de marzo)"/>
    <s v="Evaluación de la Gestión"/>
    <s v="Seguimiento y Evaluación"/>
    <s v="Ivonne Andrea Torres Cruz_x000a_Asesora de Control Interno"/>
    <s v="Andrés Farias Pinzón"/>
    <s v="Asesor de Control Interno"/>
    <d v="2020-03-24T00:00:00"/>
    <d v="2020-03-30T00:00:00"/>
    <m/>
    <m/>
    <m/>
    <m/>
    <m/>
    <m/>
    <m/>
    <m/>
    <m/>
    <m/>
    <m/>
    <m/>
    <s v="Contratos de CI perfeccionados y en ejecución"/>
    <n v="6.0000000000000001E-3"/>
    <d v="2020-03-30T00:00:00"/>
    <s v="La información se encuentra en la ruta: \\10.216.160.201\control interno\2020\00. APOYO\03. Contratación en la carpeta de cada contratista."/>
    <s v="Se realizó solicitud de expedición de viabilidad y CDP de los contratistas Andrea Sierra, Marcela Urrea y Andrés Farias, para adición del contrato hasta el 28 de abril mediante memorando 2020IE5173 del 24Mar2020. Adición y prórroga de Andrés Farias con memorando 2020IE5209 del 28Mar2020. Adición y prórroga de Marcela Urrea con memorando 2020IE5211 del 28Mar2020. Adición y prórroga de Andrea Sierra con memorando 2020IE5210 del 28Mar2020. "/>
    <s v="Entrega, publicación o socialización de resultados"/>
    <n v="6.0000000000000001E-3"/>
    <n v="0"/>
    <x v="10"/>
  </r>
  <r>
    <s v="No requiere seguimiento para este corte"/>
    <s v="CUMPLIDA"/>
    <s v="Enfoque hacia la Prevención"/>
    <s v="Trámite de cuentas de ACI"/>
    <s v="Evaluación de la Gestión"/>
    <s v="Seguimiento y Evaluación"/>
    <s v="Ivonne Andrea Torres Cruz_x000a_Asesora de Control Interno"/>
    <s v="Andrés Farias Pinzón"/>
    <s v="Asesor de Control Interno"/>
    <d v="2020-04-01T00:00:00"/>
    <d v="2020-04-07T00:00:00"/>
    <m/>
    <m/>
    <m/>
    <m/>
    <m/>
    <m/>
    <m/>
    <m/>
    <m/>
    <m/>
    <m/>
    <m/>
    <s v="Cuentas de Contratistas Radicadas e información en el SECOP I ó II"/>
    <n v="1.5E-3"/>
    <d v="2020-04-03T00:00:00"/>
    <s v="Se realizaron los certificados de cumplimiento de los contratistas: Andrea Sierra, Marcela Urrea, Ángelo Díaz y Andrés Farias de las cuentas del mes de marzo 2020._x000a__x000a_Cuentas de cobro de contratistas: Andrea Sierra, Marcela Urrea, Ángelo Díaz y Andrés Farias del mes de marzo 2020 radicadas en la Dirección de Gestión Corporativa y CID y en la Subdirección Financiera."/>
    <s v="Cuentas de cobro de contratistas del mes de marzo 2020 radicadas en la Subdirección Financiera, mediante dos (2) correos electrónicos."/>
    <s v="Entrega, publicación o socialización de resultados"/>
    <n v="1.5E-3"/>
    <n v="0"/>
    <x v="4"/>
  </r>
  <r>
    <s v="No requiere seguimiento para este corte"/>
    <s v="CUMPLIDA"/>
    <s v="Enfoque hacia la Prevención"/>
    <s v="Trámite de cuentas de ACI"/>
    <s v="Evaluación de la Gestión"/>
    <s v="Seguimiento y Evaluación"/>
    <s v="Ivonne Andrea Torres Cruz_x000a_Asesora de Control Interno"/>
    <s v="Andrés Farias Pinzón"/>
    <s v="Asesor de Control Interno"/>
    <d v="2020-05-04T00:00:00"/>
    <d v="2020-05-08T00:00:00"/>
    <m/>
    <m/>
    <m/>
    <m/>
    <m/>
    <m/>
    <m/>
    <m/>
    <m/>
    <m/>
    <m/>
    <m/>
    <s v="Cuentas de Contratistas Radicadas e información en el SECOP I ó II"/>
    <n v="1.5E-3"/>
    <d v="2020-05-06T00:00:00"/>
    <s v="Información en la ruta: \\10.216.160.201\control interno\2019\4. APOYO\3. Contratación"/>
    <s v="Se realizaron los certificados de cumplimiento de los contratistas: Andrea Sierra, Marcela Urrea y Andrés Farias de las cuentas del mes de abril 2020._x000a__x000a_Cuentas de cobro de contratistas: Andrea Sierra, Marcela Urrea y Andrés Farias del mes de abril 2020 radicadas en la Dirección de Gestión Corporativa y CID y en la Subdirección Financiera."/>
    <s v="Entrega, publicación o socialización de resultados"/>
    <n v="1.5E-3"/>
    <n v="0"/>
    <x v="11"/>
  </r>
  <r>
    <s v="No requiere seguimiento para este corte"/>
    <s v="CUMPLIDA"/>
    <s v="Enfoque hacia la Prevención"/>
    <s v="Trámite de cuentas de ACI"/>
    <s v="Evaluación de la Gestión"/>
    <s v="Seguimiento y Evaluación"/>
    <s v="Ivonne Andrea Torres Cruz_x000a_Asesora de Control Interno"/>
    <s v="Andrés Farias Pinzón"/>
    <s v="Asesor de Control Interno"/>
    <d v="2020-06-01T00:00:00"/>
    <d v="2020-06-05T00:00:00"/>
    <m/>
    <m/>
    <m/>
    <m/>
    <m/>
    <m/>
    <m/>
    <m/>
    <m/>
    <m/>
    <m/>
    <m/>
    <s v="Cuentas de Contratistas Radicadas e información en el SECOP I ó II"/>
    <n v="1.5E-3"/>
    <d v="2020-06-04T00:00:00"/>
    <s v="Información en la ruta: \\10.216.160.201\control interno\2019\4. APOYO\3. Contratación"/>
    <s v="Se realizaron los certificados de cumplimiento de los contratistas: Andrea Sierra, Marcela Urrea y Andrés Farias de las cuentas del mes de mayo 2020._x000a__x000a_Cuentas de cobro de contratistas: Andrea Sierra, Marcela Urrea y Andrés Farias del mes de mayo 2020 radicadas en la Dirección de Gestión Corporativa y CID y en la Subdirección Financiera."/>
    <s v="Entrega, publicación o socialización de resultados"/>
    <n v="1.5E-3"/>
    <n v="0"/>
    <x v="7"/>
  </r>
  <r>
    <s v="No requiere seguimiento"/>
    <s v="SE DEBE ELIMINAR"/>
    <s v="Enfoque hacia la Prevención"/>
    <s v="Revisión y mantenimiento al botón de transparencia - Ley 1712 de 2014 numeral 7 a cargo de control interno"/>
    <s v="Evaluación de la Gestión"/>
    <s v="Seguimiento y Evaluación"/>
    <s v="Ivonne Andrea Torres Cruz_x000a_Asesora de Control Interno"/>
    <s v="Andrés Farias Pinzón"/>
    <s v="Asesor de Control Interno"/>
    <d v="2020-06-08T00:00:00"/>
    <d v="2020-07-31T00:00:00"/>
    <m/>
    <m/>
    <m/>
    <m/>
    <m/>
    <m/>
    <m/>
    <m/>
    <m/>
    <m/>
    <m/>
    <m/>
    <s v="Página web actualizada"/>
    <m/>
    <m/>
    <s v="Información que se encuentra en la ruta: \\10.216.160.201\control interno\2020\00. APOYO\14. Transparencia"/>
    <s v="Se inicia con la revisión y mantenimiento al botón de transparencia - Ley 1712 de 2014 numeral 7 a cargo de control interno, mediante la comparación de los temas de informes de auditorías de la matriz del plan de mejoramiento interno por procesos con respecto a los publicados en la página web."/>
    <s v="Diseño o planeación de la acción"/>
    <n v="0"/>
    <n v="0"/>
    <x v="1"/>
  </r>
  <r>
    <s v="No requiere seguimiento para este corte"/>
    <s v="QUEDA IGUAL"/>
    <s v="Enfoque hacia la Prevención"/>
    <s v="Trámite de cuentas de ACI"/>
    <s v="Evaluación de la Gestión"/>
    <s v="Seguimiento y Evaluación"/>
    <s v="Ivonne Andrea Torres Cruz_x000a_Asesora de Control Interno"/>
    <s v="Andrés Farias Pinzón"/>
    <s v="Asesor de Control Interno"/>
    <d v="2020-07-01T00:00:00"/>
    <d v="2020-07-07T00:00:00"/>
    <m/>
    <m/>
    <m/>
    <m/>
    <m/>
    <m/>
    <m/>
    <m/>
    <m/>
    <m/>
    <m/>
    <m/>
    <s v="Cuentas de Contratistas Radicadas e información en el SECOP I ó II"/>
    <n v="1.5E-3"/>
    <d v="2020-07-06T00:00:00"/>
    <s v="Información en la ruta: \\10.216.160.201\control interno\2019\4. APOYO\3. Contratación y en carpeta compartida en DRIVE"/>
    <s v="Se realizó el trámite de cuentas de cobro de contratistas de ACI, correspondientes al mes de junio de 2020, donde dicha actividad quedó cumplida en su totalidad de la siguiente manera:_x000a__x000a_Cuentas de cobro de contratistas: Andrea Sierra, Marcela Urrea, Joan Gaitán y Andrés Farias del mes de junio 2020 radicadas en carpeta compartida en DRIVE establecida por la Subdirección Financiera."/>
    <s v="Entrega, publicación o socialización de resultados"/>
    <n v="1.5E-3"/>
    <n v="0"/>
    <x v="1"/>
  </r>
  <r>
    <s v="No requiere seguimiento para este corte"/>
    <s v="QUEDA IGUAL"/>
    <s v="Enfoque hacia la Prevención"/>
    <s v="Trámite de cuentas de ACI"/>
    <s v="Evaluación de la Gestión"/>
    <s v="Seguimiento y Evaluación"/>
    <s v="Ivonne Andrea Torres Cruz_x000a_Asesora de Control Interno"/>
    <s v="Andrés Farias Pinzón"/>
    <s v="Asesor de Control Interno"/>
    <d v="2020-08-03T00:00:00"/>
    <d v="2020-08-10T00:00:00"/>
    <m/>
    <m/>
    <m/>
    <m/>
    <m/>
    <m/>
    <m/>
    <m/>
    <m/>
    <m/>
    <m/>
    <m/>
    <s v="Cuentas de Contratistas Radicadas e información en el SECOP I ó II"/>
    <n v="1.5E-3"/>
    <d v="2020-08-06T00:00:00"/>
    <s v="Las evidencias se encuentran en la carpeta compartida en DRIVE “Radicación pagos Agosto 2020”en la ruta:_x000a_https://drive.google.com/drive/u/0/folders/0AK5YY03jEsvoUk9PVA"/>
    <s v="Se realizó el trámite de cuentas de cobro de contratistas de ACI, correspondientes al mes de julio de 2020, donde dicha actividad quedó cumplida en su totalidad de la siguiente manera:_x000a__x000a_Cuentas de cobro de contratistas: Andrea Sierra, Marcela Urrea, Joan Gaitán, Carlos Vargas, jhoana Rodriguez y Andrés Farias del mes de julio 2020 radicadas en carpeta compartida en DRIVE establecida por la Subdirección Financiera."/>
    <s v="Entrega, publicación o socialización de resultados"/>
    <n v="1.5E-3"/>
    <n v="0"/>
    <x v="6"/>
  </r>
  <r>
    <s v="Diligenciar seguimiento"/>
    <s v="QUEDA IGUAL"/>
    <s v="Enfoque hacia la Prevención"/>
    <s v="Trámite de cuentas de ACI"/>
    <s v="Evaluación de la Gestión"/>
    <s v="Seguimiento y Evaluación"/>
    <s v="Ivonne Andrea Torres Cruz_x000a_Asesora de Control Interno"/>
    <s v="Andrés Farias Pinzón"/>
    <s v="Asesor de Control Interno"/>
    <d v="2020-09-01T00:00:00"/>
    <d v="2020-09-07T00:00:00"/>
    <m/>
    <m/>
    <m/>
    <m/>
    <m/>
    <m/>
    <m/>
    <m/>
    <m/>
    <m/>
    <m/>
    <m/>
    <s v="Cuentas de Contratistas Radicadas e información en el SECOP I ó II"/>
    <n v="1.5E-3"/>
    <d v="2020-09-04T00:00:00"/>
    <s v="Las evidencias se encuentran en la carpeta compartida en DRIVE “Radicación pagos Septiembre 2020”en la ruta:_x000a_https://drive.google.com/drive/folders/0AK5YY03jEsvoUk9PVA"/>
    <s v="Se realizó el trámite de cuentas de cobro de contratistas de ACI, correspondientes al mes de agosto de 2020, donde dicha actividad quedó cumplida en su totalidad de la siguiente manera:_x000a__x000a_Cuentas de cobro de contratistas: Andrea Sierra, Marcela Urrea, Joan Gaitán, Carlos Vargas, jhoana Rodriguez y Andrés Farias del mes de agosto 2020 radicadas en carpeta compartida en DRIVE establecida por la Subdirección Financiera."/>
    <s v="Entrega, publicación o socialización de resultados"/>
    <n v="1.5E-3"/>
    <n v="0"/>
    <x v="8"/>
  </r>
  <r>
    <s v="No requiere seguimiento para este corte"/>
    <s v="QUEDA IGUAL"/>
    <s v="Enfoque hacia la Prevención"/>
    <s v="Trámite de cuentas de ACI"/>
    <s v="Evaluación de la Gestión"/>
    <s v="Seguimiento y Evaluación"/>
    <s v="Ivonne Andrea Torres Cruz_x000a_Asesora de Control Interno"/>
    <s v="Andrés Farias Pinzón"/>
    <s v="Asesor de Control Interno"/>
    <d v="2020-10-01T00:00:00"/>
    <d v="2020-10-07T00:00:00"/>
    <m/>
    <m/>
    <m/>
    <m/>
    <m/>
    <m/>
    <m/>
    <m/>
    <m/>
    <m/>
    <m/>
    <m/>
    <s v="Cuentas de Contratistas Radicadas e información en el SECOP I ó II"/>
    <n v="1.5E-3"/>
    <m/>
    <m/>
    <m/>
    <m/>
    <n v="0"/>
    <n v="1.5E-3"/>
    <x v="0"/>
  </r>
  <r>
    <s v="No requiere seguimiento para este corte"/>
    <s v="QUEDA IGUAL"/>
    <s v="Enfoque hacia la Prevención"/>
    <s v="Trámite de cuentas de ACI"/>
    <s v="Evaluación de la Gestión"/>
    <s v="Seguimiento y Evaluación"/>
    <s v="Ivonne Andrea Torres Cruz_x000a_Asesora de Control Interno"/>
    <s v="Andrés Farias Pinzón"/>
    <s v="Asesor de Control Interno"/>
    <d v="2020-11-03T00:00:00"/>
    <d v="2020-11-09T00:00:00"/>
    <m/>
    <m/>
    <m/>
    <m/>
    <m/>
    <m/>
    <m/>
    <m/>
    <m/>
    <m/>
    <m/>
    <m/>
    <s v="Cuentas de Contratistas Radicadas e información en el SECOP I ó II"/>
    <n v="1.5E-3"/>
    <m/>
    <m/>
    <m/>
    <m/>
    <n v="0"/>
    <n v="1.5E-3"/>
    <x v="9"/>
  </r>
  <r>
    <s v="No requiere seguimiento para este corte"/>
    <s v="QUEDA IGUAL"/>
    <s v="Enfoque hacia la Prevención"/>
    <s v="Trámite de cuentas de ACI"/>
    <s v="Evaluación de la Gestión"/>
    <s v="Seguimiento y Evaluación"/>
    <s v="Ivonne Andrea Torres Cruz_x000a_Asesora de Control Interno"/>
    <s v="Andrés Farias Pinzón"/>
    <s v="Asesor de Control Interno"/>
    <d v="2020-12-01T00:00:00"/>
    <d v="2020-12-07T00:00:00"/>
    <m/>
    <m/>
    <m/>
    <m/>
    <m/>
    <m/>
    <m/>
    <m/>
    <m/>
    <m/>
    <m/>
    <m/>
    <s v="Cuentas de Contratistas Radicadas e información en el SECOP I ó II"/>
    <n v="1.5E-3"/>
    <m/>
    <m/>
    <m/>
    <m/>
    <n v="0"/>
    <n v="1.5E-3"/>
    <x v="2"/>
  </r>
  <r>
    <s v="Diligenciar seguimiento"/>
    <s v="QUEDA IGUAL"/>
    <s v="Enfoque hacia la Prevención"/>
    <s v="Diseño y gestión de capacitaciones para el fortalecimiento y aplicación del principio de autocontrol  "/>
    <s v="Evaluación de la Gestión"/>
    <s v="Seguimiento y Evaluación"/>
    <s v="Ivonne Andrea Torres Cruz_x000a_Asesora de Control Interno"/>
    <s v="Jhoana Rodríguez Silva"/>
    <s v="Asesor de Control Interno"/>
    <d v="2020-02-03T00:00:00"/>
    <d v="2020-11-25T00:00:00"/>
    <m/>
    <m/>
    <m/>
    <m/>
    <m/>
    <m/>
    <m/>
    <m/>
    <m/>
    <m/>
    <m/>
    <m/>
    <s v="Presentación, listado de Asistencia y correos"/>
    <n v="0.03"/>
    <m/>
    <s v="La información se encuentra en la ruta: \\10.216.160.201\control interno\2020\28.05 PM\INTERNO\CAPACITACIÓN_x000a__x000a_Registro de reunión del día 15/01/20 capacitación análisis causal formulación de planes de mejoramiento_x000a__x000a_Registro de capacitación Titulación del 20Ene2020_x000a__x000a_Registro de capacitación Financiera del 17Ene2020_x000a__x000a_Diseño de dos (2) presentaciones en PowerPoint para socializar a enlaces_x000a__x000a_Seguimiento 31Ago2020:_x000a_Socialización del &quot;208-CI-Pr-05 Procedimiento gestión de la mejora&quot;  formatos e instructivos a los 16 procesos de la entidad - Registro de socialización virtual por meet realizada los días  10, 11 y 13 de agosto- Presentación de la actividad._x000a__x000a_Seguimiento 30Sep2020:_x000a_Se realizó el Taller de análisis causal, con los enlaces de todos los procesos, en las fechas del 14 al 18 de septiembre 2020._x000a_"/>
    <s v="Se diseñó la capacitación para el fortalecimiento del análisis causal para la formulación de planes de mejoramiento, se ha implementado en tres (3) de 16 procesos._x000a__x000a_Se realizaron las siguientes capacitaciones:_x000a__x000a_*Capacitación análisis causal, formulación plan de mejoramiento el día 15Ene2020 con el proceso de Reasentamientos y control interno _x000a__x000a_*Capacitación Titulación del 20ene2020_x000a__x000a_*Capacitación Financiera del 17Ene2020_x000a__x000a_Pendiente realizar capacitación virtual_x000a__x000a_Seguimiento 31Ago2020:_x000a_Se realizó la capacitación de manera virtual por meet en la cual se socializó el &quot;208-CI-Pr-05 Procedimiento gestión de la mejora&quot;, formatos e instructivos a los enlaces de los 16 procesos de la entidad._x000a__x000a_Seguimiento 30Sep2020:_x000a_Se realizó Taller de análisis causal, con los enlaces de todos los procesos, en las fechas del 14 al 18 de septiembre 2020. "/>
    <s v="Ejecución de la acción planteada"/>
    <n v="2.3999999999999997E-2"/>
    <n v="6.0000000000000019E-3"/>
    <x v="9"/>
  </r>
  <r>
    <s v="No requiere seguimiento"/>
    <s v="SE DEBE ELIMINAR"/>
    <s v="Enfoque hacia la Prevención"/>
    <s v="Diseño y gestión de capacitaciones para el fortalecimiento y aplicación del principio de autocontrol  "/>
    <s v="Evaluación de la Gestión"/>
    <s v="Seguimiento y Evaluación"/>
    <s v="Ivonne Andrea Torres Cruz_x000a_Asesora de Control Interno"/>
    <s v="Ángelo Díaz Rodríguez"/>
    <s v="Asesor de Control Interno"/>
    <d v="2020-08-12T00:00:00"/>
    <d v="2020-09-30T00:00:00"/>
    <m/>
    <m/>
    <m/>
    <m/>
    <m/>
    <m/>
    <m/>
    <m/>
    <m/>
    <m/>
    <m/>
    <m/>
    <s v="Presentación, listado de Asistencia y correos"/>
    <m/>
    <m/>
    <m/>
    <m/>
    <m/>
    <n v="0"/>
    <n v="0"/>
    <x v="8"/>
  </r>
  <r>
    <s v="No requiere seguimiento para este corte"/>
    <s v="CUMPLIDA"/>
    <s v="Enfoque hacia la Prevención"/>
    <s v="Realizar evaluación 2019 y concertación 2020 planta fija"/>
    <s v="Evaluación de la Gestión"/>
    <s v="Seguimiento y Evaluación"/>
    <s v="Ivonne Andrea Torres Cruz_x000a_Asesora de Control Interno"/>
    <s v="Elizabeth Sáenz Sáenz"/>
    <s v="Asesor de Control Interno"/>
    <d v="2020-02-03T00:00:00"/>
    <d v="2020-02-21T00:00:00"/>
    <m/>
    <m/>
    <m/>
    <m/>
    <m/>
    <m/>
    <m/>
    <m/>
    <m/>
    <m/>
    <m/>
    <m/>
    <s v="Evaluación y concertación"/>
    <n v="5.0000000000000001E-3"/>
    <d v="2020-02-21T00:00:00"/>
    <s v="Base correspondencia 2019 y 2020_x000a__x000a_\\10.216.160.201\control interno\2019_x000a__x000a_\\10.216.160.201\control interno\2020_x000a__x000a_\\10.216.160.201\control interno\2019\4. APOYO\9. Seg.  Informe Cordis Vencidos_x000a__x000a_FUID C. I.  2019 FORMULADO - ACT._x000a__x000a_2020IE995 RTA 2020IE851 EVAL. FINAL PP_x000a__x000a_Evaluación ESS II Sem 2019_x000a__x000a_2020IE3003 Concertación"/>
    <s v="Se realizó evaluación del periodo de prueba del 08/08/19 al 07/02/20, se realizó memorando 2020IE995 y se radicó en la subdirección administrativa._x000a__x000a_Se realiza concertación mediante memorando 2020IE3003 del día 21Feb2020._x000a__x000a_Se realiza seguimiento a Cordis._x000a__x000a_Manejo de archivo físico y digital."/>
    <s v="Entrega, publicación o socialización de resultados"/>
    <n v="5.0000000000000001E-3"/>
    <n v="0"/>
    <x v="5"/>
  </r>
  <r>
    <s v="No requiere seguimiento para este corte"/>
    <s v="CUMPLIDA"/>
    <s v="Enfoque hacia la Prevención"/>
    <s v="Realizar evaluación 2019 y concertación 2020 planta temporal"/>
    <s v="Evaluación de la Gestión"/>
    <s v="Seguimiento y Evaluación"/>
    <s v="Ivonne Andrea Torres Cruz_x000a_Asesora de Control Interno"/>
    <s v="Graciela Zabala Rico"/>
    <s v="Asesor de Control Interno"/>
    <d v="2020-02-03T00:00:00"/>
    <d v="2020-02-21T00:00:00"/>
    <m/>
    <m/>
    <m/>
    <m/>
    <m/>
    <m/>
    <m/>
    <m/>
    <m/>
    <m/>
    <m/>
    <m/>
    <s v="Evaluación y concertación"/>
    <n v="5.0000000000000001E-3"/>
    <d v="2020-02-21T00:00:00"/>
    <s v="Información en la ruta: \\10.216.160.201\control interno\2020\00. APOYO\04. planta\concertación 2020\Graciela Zabala Rico\Evidencias y Evaluación II 2019_x000a__x000a_2020IE1004 EVAL. GRACIELA Z_x000a_2020IE2970 Concertación"/>
    <s v="Se realizó evaluación del periodo de prueba del 01/08/19 al 31/01/20, se realizó memorando 2020IE1004 y se radicó en la subdirección administrativa._x000a__x000a_Se realiza concertación mediante memorando 2020IE2970 del día 21Feb2020."/>
    <s v="Entrega, publicación o socialización de resultados"/>
    <n v="5.0000000000000001E-3"/>
    <n v="0"/>
    <x v="5"/>
  </r>
  <r>
    <s v="No requiere seguimiento para este corte"/>
    <s v="CUMPLIDA"/>
    <s v="Evaluación de la Gestión del Riesgo"/>
    <s v="Seguimiento al Comité de Conciliación"/>
    <s v="Prevención del Daño Antijurídico y Representación Judicial"/>
    <s v="Estratégico"/>
    <s v="Ivonne Andrea Torres Cruz_x000a_Asesora de Control Interno"/>
    <s v="Andrea Sierra Ochoa"/>
    <s v="Director Jurídico "/>
    <d v="2020-04-01T00:00:00"/>
    <d v="2020-04-24T00:00:00"/>
    <m/>
    <m/>
    <m/>
    <m/>
    <m/>
    <m/>
    <m/>
    <m/>
    <m/>
    <m/>
    <m/>
    <m/>
    <s v="Informe"/>
    <n v="0.01"/>
    <d v="2020-06-30T00:00:00"/>
    <s v="\\10.216.160.201\control interno\2020\19.04 INF.  DE GESTIÓN\SEG.COMITE DE CONCILIACION"/>
    <s v="Actualmente me encuentro proyectando el informe de seguimiento al comité de Conciliación vigencia 2019._x000a__x000a_Mediante memorando de radicado Cordis N° 2020IE6409 del 30 de junio de 2020, se le remitió al Director General el informe final de seguimiento al Comité de Conciliación._x000a__x000a_El día 30 de junio de 2020, se remitió correo electrónico al Web master de la CVP, solicitando la publicación del informe, situación que se verificó posteriormente en la pagina web la entidad. "/>
    <s v="Informe - Publicación (web,intranet y/o carpeta de calidad)"/>
    <n v="9.9999999999999985E-3"/>
    <n v="0"/>
    <x v="4"/>
  </r>
  <r>
    <s v="No requiere seguimiento para este corte"/>
    <s v="CUMPLIDA"/>
    <s v="Evaluación de la Gestión del Riesgo"/>
    <s v="Evaluación Matriz de riesgos de corrupción y por proceso 2019"/>
    <s v="Todos los Procesos"/>
    <s v="Todos los Procesos"/>
    <s v="Ivonne Andrea Torres Cruz_x000a_Asesora de Control Interno"/>
    <s v="Ángelo Díaz Rodríguez"/>
    <s v="Líderes de Cada Proceso"/>
    <d v="2020-01-02T00:00:00"/>
    <d v="2020-01-17T00:00:00"/>
    <m/>
    <m/>
    <m/>
    <m/>
    <m/>
    <m/>
    <m/>
    <m/>
    <m/>
    <m/>
    <m/>
    <m/>
    <s v="Matriz de seguimiento"/>
    <n v="1.4999999999999999E-2"/>
    <d v="2020-01-17T00:00:00"/>
    <s v="Las evidencias se encuentran en la carpeta compartida en el servidor:\\10.216.160.201\control interno\2019\19.04 INF.  DE GESTIÓN\PAAC\III_SEG\Seguimiento_x000a__x000a_Informe del tercer seguimiento y evaluación del PAAC 2019, remitido el día 17/01/20 a todos los procesos, mediante memorando 2020IE349 y se publico en la pagina web en el link: https://www.cajaviviendapopular.gov.co/sites/default/files/Informe%20de%203er%20Seg.%20PAAC%202019.pdf"/>
    <s v="Se realizó tercer seguimiento cuatrimestral y evaluación final del Plan Anticorrupción y de Atención al Ciudadano, junto con el Mapa de Riesgos de todos los procesos de la entidad, tal como se planificó en el Memorando 2019IE23161 con cronograma de visitas de seguimiento y evaluación al PAAC 2019._x000a__x000a_Se realizó Matriz de Seguimiento PAAC control Interno 3er cuatrimestre 2019._x000a__x000a_Se realizó Mapa de Riesgos cod 208-PLA-Ft-78_x000a__x000a_Se elaboraron 16 registros de reunión, correspondientes a los 16 procesos a los cuales se les realizó el tercer seguimiento y evaluación del PAAC 2019 y Mapa de Riesgos 2019._x000a__x000a_Se realizó informe del tercer seguimiento y evaluación del PAAC 2019, el cual se remitió el día 17/01/20 a todos los procesos, mediante memorando 2020IE349 y se publico en la pagina web en el link: https://www.cajaviviendapopular.gov.co/sites/default/files/Informe%20de%203er%20Seg.%20PAAC%202019.pdf"/>
    <s v="Informe - Publicación (web,intranet y/o carpeta de calidad)"/>
    <n v="1.4999999999999998E-2"/>
    <n v="0"/>
    <x v="3"/>
  </r>
  <r>
    <s v="No requiere seguimiento para este corte"/>
    <s v="CUMPLIDA"/>
    <s v="Evaluación de la Gestión del Riesgo"/>
    <s v="Evaluación Plan Anticorrupción y de Atención al Ciudadano 2019. Decreto 124 de 2016"/>
    <s v="Todos los Procesos"/>
    <s v="Todos los Procesos"/>
    <s v="Ivonne Andrea Torres Cruz_x000a_Asesora de Control Interno"/>
    <s v="Ángelo Díaz Rodríguez"/>
    <s v="Líderes de Cada Proceso"/>
    <d v="2020-01-02T00:00:00"/>
    <d v="2020-01-17T00:00:00"/>
    <m/>
    <m/>
    <m/>
    <m/>
    <m/>
    <m/>
    <m/>
    <m/>
    <m/>
    <m/>
    <m/>
    <m/>
    <s v="Informe"/>
    <n v="1.4999999999999999E-2"/>
    <d v="2020-01-17T00:00:00"/>
    <s v="Las evidencias se encuentran en la carpeta compartida en el servidor:\\10.216.160.201\control interno\2019\19.04 INF.  DE GESTIÓN\PAAC\III_SEG\Seguimiento_x000a__x000a_Informe del tercer seguimiento y evaluación del PAAC 2019, remitido el día 17/01/20 a todos los procesos, mediante memorando 2020IE349 y se publico en la pagina web en el link: https://www.cajaviviendapopular.gov.co/sites/default/files/Informe%20de%203er%20Seg.%20PAAC%202019.pdf"/>
    <s v="Se realizó tercer seguimiento cuatrimestral y evaluación final del Plan Anticorrupción y de Atención al Ciudadano, junto con el Mapa de Riesgos de todos los procesos de la entidad, tal como se planificó en el Memorando 2019IE23161 con cronograma de visitas de seguimiento y evaluación al PAAC 2019._x000a__x000a_Se realizó Matriz de Seguimiento PAAC control Interno 3er cuatrimestre 2019._x000a__x000a_Se realizó Mapa de Riesgos cod 208-PLA-Ft-78_x000a__x000a_Se elaboraron 16 registros de reunión, correspondientes a los 16 procesos a los cuales se les realizó el tercer seguimiento y evaluación del PAAC 2019 y Mapa de Riesgos 2019._x000a__x000a_Se realizó informe del tercer seguimiento y evaluación del PAAC 2019, el cual se remitió el día 17/01/20 a todos los procesos, mediante memorando 2020IE349 y se publico en la pagina web en el link: https://www.cajaviviendapopular.gov.co/sites/default/files/Informe%20de%203er%20Seg.%20PAAC%202019.pdf"/>
    <s v="Informe - Publicación (web,intranet y/o carpeta de calidad)"/>
    <n v="1.4999999999999998E-2"/>
    <n v="0"/>
    <x v="3"/>
  </r>
  <r>
    <s v="No requiere seguimiento para este corte"/>
    <s v="CUMPLIDA"/>
    <s v="Evaluación de la Gestión del Riesgo"/>
    <s v="Seguimiento Matriz de riesgos de corrupción y por proceso 2020"/>
    <s v="Todos los Procesos"/>
    <s v="Todos los Procesos"/>
    <s v="Ivonne Andrea Torres Cruz_x000a_Asesora de Control Interno"/>
    <s v="Andrés Farias Pinzón"/>
    <s v="Líderes de Cada Proceso"/>
    <d v="2020-05-04T00:00:00"/>
    <d v="2020-05-15T00:00:00"/>
    <m/>
    <m/>
    <m/>
    <m/>
    <m/>
    <m/>
    <m/>
    <m/>
    <m/>
    <m/>
    <m/>
    <m/>
    <s v="Matriz de seguimiento"/>
    <n v="1.4999999999999999E-2"/>
    <d v="2020-05-15T00:00:00"/>
    <s v="Información en la ruta: \\10.216.160.201\control interno\2020\19.04 INF.  DE GESTIÓN\PAAC\I- Seg"/>
    <s v="Se realiza seguimiento a la Matriz de riesgos de corrupción y por proceso 2020, así como también al Plan Anticorrupción y de Atención al Ciudadano 2020 con corte al 30Abr2020, mediante revisión del seguimiento registrado por cada proceso y verificación del porcentaje de cumplimiento de cada actividad._x000a__x000a_Se realiza informe de seguimiento y evaluación a la matriz y de riesgos y PAAC 2020 con corte al 30Abr2020._x000a__x000a_Informe publicado en pagina web"/>
    <s v="Informe - Publicación (web,intranet y/o carpeta de calidad)"/>
    <n v="1.4999999999999998E-2"/>
    <n v="0"/>
    <x v="11"/>
  </r>
  <r>
    <s v="No requiere seguimiento para este corte"/>
    <s v="CUMPLIDA"/>
    <s v="Evaluación de la Gestión del Riesgo"/>
    <s v="Seguimiento Plan Anticorrupción y de Atención al Ciudadano 2020. Decreto 124 de 2016"/>
    <s v="Todos los Procesos"/>
    <s v="Todos los Procesos"/>
    <s v="Ivonne Andrea Torres Cruz_x000a_Asesora de Control Interno"/>
    <s v="Andrés Farias Pinzón"/>
    <s v="Líderes de Cada Proceso"/>
    <d v="2020-05-04T00:00:00"/>
    <d v="2020-05-15T00:00:00"/>
    <m/>
    <m/>
    <m/>
    <m/>
    <m/>
    <m/>
    <m/>
    <m/>
    <m/>
    <m/>
    <m/>
    <m/>
    <s v="Informe"/>
    <n v="1.4999999999999999E-2"/>
    <d v="2020-05-15T00:00:00"/>
    <s v="Información en la ruta: \\10.216.160.201\control interno\2020\19.04 INF.  DE GESTIÓN\PAAC\I- Seg"/>
    <s v="Se realiza seguimiento a la Matriz de riesgos de corrupción y por proceso 2020, así como también al Plan Anticorrupción y de Atención al Ciudadano 2020 con corte al 30Abr2020, mediante revisión del seguimiento registrado por cada proceso y verificación del porcentaje de cumplimiento de cada actividad._x000a__x000a_Se realiza informe de seguimiento y evaluación a la matriz y de riesgos y PAAC 2020 con corte al 30Abr2020._x000a__x000a_Informe publicado en pagina web"/>
    <s v="Informe - Publicación (web,intranet y/o carpeta de calidad)"/>
    <n v="1.4999999999999998E-2"/>
    <n v="0"/>
    <x v="11"/>
  </r>
  <r>
    <s v="Diligenciar seguimiento"/>
    <s v="QUEDA IGUAL"/>
    <s v="Evaluación de la Gestión del Riesgo"/>
    <s v="Seguimiento Matriz de riesgos de corrupción y por proceso 2020"/>
    <s v="Todos los Procesos"/>
    <s v="Todos los Procesos"/>
    <s v="Ivonne Andrea Torres Cruz_x000a_Asesora de Control Interno"/>
    <s v="Jhoana Rodríguez Silva"/>
    <s v="Líderes de Cada Proceso"/>
    <d v="2020-08-26T00:00:00"/>
    <d v="2020-10-15T00:00:00"/>
    <m/>
    <m/>
    <m/>
    <m/>
    <m/>
    <m/>
    <m/>
    <m/>
    <m/>
    <m/>
    <m/>
    <m/>
    <s v="Matriz de seguimiento"/>
    <n v="0.02"/>
    <m/>
    <s v="Las evidencias se encuentran en la carpeta compartida de Control Interno en la ruta: \\10.216.160.201\control interno\2020\19.04 INF.  DE GESTIÓN\PAAC\II_Seg_x000a__x000a_Memorando 2020IE7387 - Solicitud del 2do seguimiento al mapa de riesgos y PAAC 2020, dirigido a todos los procesos, con plazo de entrega hasta el 03Sep2020._x000a__x000a_Memorando 2020IE7770  - Entrega Informe Segundo Seguimiento Mapa de Riesgos por Proceso y de Corrupción 2020 Caja de La Vivienda Popular con corte al periodo del 01 de enero 2020 al 31 de agosto 2020. _x000a__x000a_Presentación de los resultados del informe en la cuarta sesión ordinaria del Comité Institucional de Coordinación de Control Interno - el 18 de septiembre de 2020._x000a__x000a_Memorando 2020IE8033 - Cronograma para realizar el segundo seguimiento al Mapa de Riesgos y Plan Anticorrupción y de Atención al Ciudadano - PAAC vigencia 2020 con todos los procesos._x000a__x000a_Agendas en Google Calendar _x000a__x000a_Actas de reunión preestablecidas"/>
    <s v="Mediante memorando 2020IE7387 del día 26Ago2020, se realiza la solicitud del 2do seguimiento al mapa de riesgos y PAAC 2020, dirigido a todos los procesos, con plazo de entrega hasta el 03Sep2020._x000a__x000a_Los diferentes procesos hacen la entrega de la información de acuerdo a dicha solicitud, mediante correo electrónico._x000a__x000a_La profesional Jhoana Marcela Rodriguez (Ing. Industrial de Control Interno) realiza el segundo seguimiento al mapa de riesgos, donde se elabora el respectivo informe, el cual es entregado a los procesos mediante memorando 2020IE7770 del día 14Sep2020 y en el Comité Institucional de Coordinación de Control Interno en sesión llevada a cabo el 18Sep2020, en la cual se presentaron los resultados del segundo seguimiento a las acciones de tratamiento del riesgo (actividades de control) del mapa de riesgos con corte al 31Ago2020, los cuales no fueron satisfactorios para algunos_x000a_procesos, por ende, se hace necesario realizar de nuevo el seguimiento, verificando las evidencias del avance_x000a_de las acciones en conjunto con los enlaces designados por cada proceso y los auditores de control interno._x000a__x000a_Teniendo en cuenta lo anterior, se realiza memorando 2020IE8033 del día 22Sep2020 con el Cronograma para realizar el segundo seguimiento al Mapa de Riesgos y Plan Anticorrupción y de Atención al Ciudadano - PAAC vigencia 2020 con todos los procesos. Cronograma que se desarrolla del 28Sep2020 al 07Oct2020._x000a__x000a_Se programan agendas en Google Calendar de acuerdo con el cronograma en mención._x000a__x000a_Se alistan las actas para las diferentes reuniones con los enlaces de los procesos._x000a__x000a_Se realiza la consolidación del seguimiento del PAAC entregado por los 16 procesos, así como la revisión de las evidencias entregadas._x000a__x000a_Se realizan dos (2) reuniones virtuales para terminar el segundo seguimiento del PAAC 2020 con los procesos de Gestión Estratégica y Prevención del Daño Antijurídico."/>
    <s v="Trabajo de campo - Análisis de Información"/>
    <n v="1.3399999999999999E-2"/>
    <n v="6.6000000000000017E-3"/>
    <x v="0"/>
  </r>
  <r>
    <s v="Diligenciar seguimiento"/>
    <s v="QUEDA IGUAL"/>
    <s v="Evaluación de la Gestión del Riesgo"/>
    <s v="Seguimiento Plan Anticorrupción y de Atención al Ciudadano 2020. Decreto 124 de 2016"/>
    <s v="Todos los Procesos"/>
    <s v="Todos los Procesos"/>
    <s v="Ivonne Andrea Torres Cruz_x000a_Asesora de Control Interno"/>
    <s v="Andrés Farias Pinzón"/>
    <s v="Líderes de Cada Proceso"/>
    <d v="2020-08-26T00:00:00"/>
    <d v="2020-10-15T00:00:00"/>
    <m/>
    <m/>
    <m/>
    <m/>
    <m/>
    <m/>
    <m/>
    <m/>
    <m/>
    <m/>
    <m/>
    <m/>
    <s v="Informe"/>
    <n v="0.02"/>
    <m/>
    <s v="Las evidencias se encuentran en la carpeta compartida de Control Interno en la ruta: \\10.216.160.201\control interno\2020\19.04 INF.  DE GESTIÓN\PAAC\II_Seg_x000a__x000a_Memorando 2020IE7387 - Solicitud del 2do seguimiento al mapa de riesgos y PAAC 2020, dirigido a todos los procesos, con plazo de entrega hasta el 03Sep2020._x000a__x000a_Memorando 2020IE7770  - Entrega Informe Segundo Seguimiento Mapa de Riesgos por Proceso y de Corrupción 2020 Caja de La Vivienda Popular con corte al periodo del 01 de enero 2020 al 31 de agosto 2020. _x000a__x000a_Presentación de los resultados del informe en la cuarta sesión ordinaria del Comité Institucional de Coordinación de Control Interno - el 18 de septiembre de 2020._x000a__x000a_Memorando 2020IE8033 - Cronograma para realizar el segundo seguimiento al Mapa de Riesgos y Plan Anticorrupción y de Atención al Ciudadano - PAAC vigencia 2020 con todos los procesos._x000a__x000a_Agendas en Google Calendar _x000a__x000a_Actas de reunión preestablecidas"/>
    <s v="Mediante memorando 2020IE7387 del día 26Ago2020, se realiza la solicitud del 2do seguimiento al mapa de riesgos y PAAC 2020, dirigido a todos los procesos, con plazo de entrega hasta el 03Sep2020._x000a__x000a_Los diferentes procesos hacen la entrega de la información de acuerdo a dicha solicitud, mediante correo electrónico._x000a__x000a_La profesional Jhoana Marcela Rodriguez (Ing. Industrial de Control Interno) realiza el segundo seguimiento al mapa de riesgos, donde se elabora el respectivo informe, el cual es entregado a los procesos mediante memorando 2020IE7770 del día 14Sep2020 y en el Comité Institucional de Coordinación de Control Interno en sesión llevada a cabo el 18Sep2020, en la cual se presentaron los resultados del segundo seguimiento a las acciones de tratamiento del riesgo (actividades de control) del mapa de riesgos con corte al 31Ago2020, los cuales no fueron satisfactorios para algunos_x000a_procesos, por ende, se hace necesario realizar de nuevo el seguimiento, verificando las evidencias del avance_x000a_de las acciones en conjunto con los enlaces designados por cada proceso y los auditores de control interno._x000a__x000a_Teniendo en cuenta lo anterior, se realiza memorando 2020IE8033 del día 22Sep2020 con el Cronograma para realizar el segundo seguimiento al Mapa de Riesgos y Plan Anticorrupción y de Atención al Ciudadano - PAAC vigencia 2020 con todos los procesos. Cronograma que se desarrolla del 28Sep2020 al 07Oct2020._x000a__x000a_Se programan agendas en Google Calendar de acuerdo con el cronograma en mención._x000a__x000a_Se alistan las actas para las diferentes reuniones con los enlaces de los procesos._x000a__x000a_Se realiza la consolidación del seguimiento del PAAC entregado por los 16 procesos, así como la revisión de las evidencias entregadas._x000a__x000a_Se realizan dos (2) reuniones virtuales para terminar el segundo seguimiento del PAAC 2020 con los procesos de Gestión Estratégica y Prevención del Daño Antijurídico."/>
    <s v="Trabajo de campo - Análisis de Información"/>
    <n v="1.3399999999999999E-2"/>
    <n v="6.6000000000000017E-3"/>
    <x v="0"/>
  </r>
  <r>
    <s v="No requiere seguimiento para este corte"/>
    <s v="CUMPLIDA"/>
    <s v="Evaluación de la Gestión del Riesgo"/>
    <s v="Seguimiento al Comité técnico de inventarios de bienes inmuebles"/>
    <s v="Gestión Administrativa"/>
    <s v="Apoyo"/>
    <s v="Ivonne Andrea Torres Cruz_x000a_Asesora de Control Interno"/>
    <s v="Marcela Urrea Jaramillo"/>
    <s v="Subdirector Administrativo"/>
    <d v="2020-03-02T00:00:00"/>
    <d v="2020-03-26T00:00:00"/>
    <m/>
    <m/>
    <m/>
    <m/>
    <m/>
    <m/>
    <m/>
    <m/>
    <m/>
    <m/>
    <m/>
    <m/>
    <s v="Informe"/>
    <n v="0.01"/>
    <d v="2020-03-30T00:00:00"/>
    <s v="Información en la ruta: \\10.216.160.201\control interno\2020\19.04 INF.  DE GESTIÓN\SEG COMITE INV. BIENES INMUEBLES_x000a__x000a_Se solicitó información el 16-03-2020 mediante memorando 2020IE4995._x000a__x000a_Se recibió información el 19-03-2020 mediante memorando 2020IE5152._x000a__x000a_Informe enviado a los integrantes del comité el día mediante memorando 2020IE5226 del día 30Mar2020 y publicado en pagina web"/>
    <s v="Se cuenta con el informe de seguimiento al Comité técnico de inventarios de bienes inmuebles, el cual fue enviado mediante memorando 2020IE5226 del día 30Mar2020 a todos los integrantes del comité y publicado en pagina web."/>
    <s v="Informe - Publicación (web,intranet y/o carpeta de calidad)"/>
    <n v="9.9999999999999985E-3"/>
    <n v="0"/>
    <x v="10"/>
  </r>
  <r>
    <s v="Diligenciar seguimiento"/>
    <s v="QUEDA IGUAL"/>
    <s v="Evaluación de la Gestión del Riesgo"/>
    <s v="Seguimiento al Comité técnico de inventarios de bienes muebles"/>
    <s v="Gestión Administrativa"/>
    <s v="Apoyo"/>
    <s v="Ivonne Andrea Torres Cruz_x000a_Asesora de Control Interno"/>
    <s v="Marcela Urrea Jaramillo"/>
    <s v="Subdirector Administrativo"/>
    <d v="2020-06-01T00:00:00"/>
    <d v="2020-08-31T00:00:00"/>
    <m/>
    <m/>
    <m/>
    <m/>
    <m/>
    <m/>
    <m/>
    <m/>
    <m/>
    <m/>
    <m/>
    <m/>
    <s v="Informe"/>
    <n v="0.01"/>
    <d v="2020-09-16T00:00:00"/>
    <s v="1- Memorando 2020IE6072 del 05 de junio de 2020, dirigido a la Subdirección Administrativa._x000a_2- \\10.216.160.201\control interno\2020\19.04 INF.  DE GESTIÓN\SEG. COMITÈ INV.DE BIENES MUEBLES._x000a_3- Correo electrónico del 01 de julio de 2020, remitido por la Subdirección Administrativa de asunto: Alcance términos respuestas solicitudes de Control Interno._x000a_4- Información recibida por correo electrónico el 31 de julio de 2020, remitida por la Subdirección Administrativa con memorando 2020IE6974 del 30 de julio de 2020._x000a_5- Informe de Seguimiento al Comité Técnico de Inventarios de Bienes Muebles de la Caja de la Vivienda Popular – vigencia 2019 remitido a la Subdirección Administrativa con memorando 2020IE7764 del 14-09-2020._x000a_Publicado en la página oficial de la Entidad."/>
    <s v="1- Se realizó solicitud de información para el informe de Seguimiento al Comité Técnico de Inventarios de Bienes Muebles de la CVP – vigencia 2019._x000a__x000a_2- De acuerdo con la ampliación de términos otorgada por Control Interno, la Subdirección Administrativa manifestó, a través de correo electrónico del 01 de julio de 2020 que entregará la información el 31 de julio de 2020._x000a__x000a_3- Se recibió la información por parte de la Subdirección Administrativa el 31 de julio de 2020._x000a__x000a_4- Se elabora informe el cual se encuentra revisado, aprobado y publicado en la página web."/>
    <s v="Informe - Publicación (web,intranet y/o carpeta de calidad)"/>
    <n v="9.9999999999999985E-3"/>
    <n v="0"/>
    <x v="6"/>
  </r>
  <r>
    <s v="No requiere seguimiento"/>
    <s v="SE DEBE ELIMINAR"/>
    <s v="Evaluación de la Gestión del Riesgo"/>
    <s v="Seguimiento a Comité Técnico de Sostenibilidad Contable_x000a_Seguimiento al Comité financiero"/>
    <s v="Gestión Financiera"/>
    <s v="Apoyo"/>
    <s v="Ivonne Andrea Torres Cruz_x000a_Asesora de Control Interno"/>
    <s v="Marcela Urrea Jaramillo"/>
    <s v="Subdirector Financiero"/>
    <d v="2020-09-01T00:00:00"/>
    <d v="2020-09-25T00:00:00"/>
    <m/>
    <m/>
    <m/>
    <m/>
    <m/>
    <m/>
    <m/>
    <m/>
    <m/>
    <m/>
    <m/>
    <m/>
    <s v="Informe"/>
    <m/>
    <m/>
    <m/>
    <m/>
    <m/>
    <n v="0"/>
    <n v="0"/>
    <x v="8"/>
  </r>
  <r>
    <s v="No requiere seguimiento para este corte"/>
    <s v="CUMPLIDA"/>
    <s v="Informes de Ley"/>
    <s v="Evaluación anual por dependencias. Artículo 39 Ley 909 de 2005 - Circular 004 de 2005 Consejo Asesor del Gobierno Nacional en Materia de Control Interno"/>
    <s v="Todos los Procesos"/>
    <s v="Todos los Procesos"/>
    <s v="Ivonne Andrea Torres Cruz_x000a_Asesora de Control Interno"/>
    <s v="Andrea Sierra Ochoa"/>
    <s v="Líderes de Cada Proceso"/>
    <d v="2020-01-20T00:00:00"/>
    <d v="2020-01-30T00:00:00"/>
    <m/>
    <m/>
    <m/>
    <m/>
    <m/>
    <m/>
    <m/>
    <m/>
    <m/>
    <m/>
    <m/>
    <m/>
    <s v="Informe"/>
    <n v="7.0000000000000001E-3"/>
    <d v="2020-03-24T00:00:00"/>
    <s v="Información en la ruta: \\10.216.160.201\control interno\2020\19.04 INF.  DE GESTIÓN\EVALUACIÓN POR DEPENDENCIAS_x000a__x000a_Memo 2020IE2976 Oficina Tecnologías de la Información y las Comunicaciones_x000a_Memo 2020IE2974 Oficina Asesora de Planeación_x000a_Memo 2020IE2975 Oficina Asesora de Comunicaciones_x000a_Memo 2020IE2979 Dirección de Reasentamientos_x000a_Memo 2020IE2978 Dirección de Urbanizaciones y Titulación_x000a_Memo 2020IE2980 Dirección de Mejoramiento de Vivienda_x000a_Memo 2020IE2996 Dirección de Mejoramiento de Barrios_x000a_Memo 2020IE2995 Dirección Jurídica_x000a_Memo 2020IE2977 Dirección de Gestión Corporativa y CID_x000a_Memos 2020IE2981 - 2020IE3000 Subdirección Administrativa_x000a_Memo 2020IE2988 Subdirección Financiera_x000a_Memo 2020IE3001 Dirección General_x000a_Asesoría de Control Interno_x000a__x000a_Publicación de todas las evaluaciones de dependencias 2019 en pagina web."/>
    <s v="En desarrollo de esta actividad y de conformidad de lo dispuesto en el Inciso 2do del Artículo 39 de la Ley 909 de 2004, (entre otras normas) se realizó la evaluación por dependencias y se comunicó a las siguientes áreas mediante memorandos:_x000a__x000a_Memo 2020IE2976 Oficina Tecnologías de la Información y las Comunicaciones_x000a_Memo 2020IE2974 Oficina Asesora de Planeación_x000a_Memo 2020IE2975 Oficina Asesora de Comunicaciones_x000a_Memo 2020IE2979 Dirección de Reasentamientos_x000a_Memo 2020IE2978 Dirección de Urbanizaciones y Titulación_x000a_Memo 2020IE2980 Dirección de Mejoramiento de Vivienda_x000a_Memo 2020IE2996 Dirección de Mejoramiento de Barrios_x000a_Memo 2020IE2995 Dirección Jurídica_x000a_Memo 2020IE2977 Dirección de Gestión Corporativa y CID_x000a_Memos 2020IE2981 - 2020IE3000 Subdirección Administrativa_x000a_Memo 2020IE2988 Subdirección Financiera_x000a_Memo 2020IE3001 Dirección General_x000a_Asesoría de Control Interno_x000a__x000a_Una vez remitidos los correspondientes memorandos a cada una de las dependencias de la entidad, mediante correo electrónico de fecha 25Feb2020, igualmente se solicita al web master de la CVP la publicación de la información en la pagina web de la entidad, pero es publicada por parte del Web Master el día 24Mar2020, pero quedan mal cargadas por ende, se solicita correcta publicación el mismo día, donde responden el día 25Mar2020 que se publican de la forma correcta._x000a__x000a_Se verifica publicación correcta el día 24 de marzo de 2020, sin embargo desde el 25 de febrero se envió correo a comunicaciones por parte de Manuel Farias, solicitando la publicación de la información."/>
    <s v="Informe - Publicación (web,intranet y/o carpeta de calidad)"/>
    <n v="6.9999999999999993E-3"/>
    <n v="0"/>
    <x v="3"/>
  </r>
  <r>
    <s v="No requiere seguimiento para este corte"/>
    <s v="CUMPLIDA"/>
    <s v="Informes de Ley"/>
    <s v="Seguimiento al Plan de Acción  de Gestión - Plan Anual de Auditorías - Parágrafo 1, Artículo 38 - Decreto 807 de 2019"/>
    <s v="Evaluación de la Gestión"/>
    <s v="Seguimiento y Evaluación"/>
    <s v="Ivonne Andrea Torres Cruz_x000a_Asesora de Control Interno"/>
    <s v="Andrés Farias Pinzón"/>
    <s v="Asesor de Control Interno"/>
    <d v="2020-01-02T00:00:00"/>
    <d v="2020-01-10T00:00:00"/>
    <m/>
    <m/>
    <m/>
    <m/>
    <m/>
    <m/>
    <m/>
    <m/>
    <m/>
    <m/>
    <m/>
    <m/>
    <s v="Reporte de Seguimiento"/>
    <n v="2E-3"/>
    <d v="2020-01-10T00:00:00"/>
    <s v="1. Correo de entrega del seguimiento a la OAP del 28Ene2019._x000a_2. Ruta último seguimiento de 2018: \\10.216.160.201\control interno\2018\1. 068 AUDITORÍAS\068.1 INTERNAS\0. ProgramaAnualAuditorías"/>
    <s v="Se realizó el último seguimiento del PAA del 2019 dando cumplimiento al 99,78% a sus actividades  pactadas por cada uno de sus integrantes."/>
    <s v="Informe - Publicación (web,intranet y/o carpeta de calidad)"/>
    <n v="1.9999999999999996E-3"/>
    <n v="0"/>
    <x v="3"/>
  </r>
  <r>
    <s v="No requiere seguimiento para este corte"/>
    <s v="CUMPLIDA"/>
    <s v="Informes de Ley"/>
    <s v="Seguimiento al Plan de Acción  de Gestión - Plan Anual de Auditorías - Parágrafo 1, Artículo 38 - Decreto 807 de 2019"/>
    <s v="Evaluación de la Gestión"/>
    <s v="Seguimiento y Evaluación"/>
    <s v="Ivonne Andrea Torres Cruz_x000a_Asesora de Control Interno"/>
    <s v="Andrés Farias Pinzón"/>
    <s v="Asesor de Control Interno"/>
    <d v="2020-04-01T00:00:00"/>
    <d v="2020-04-07T00:00:00"/>
    <m/>
    <m/>
    <m/>
    <m/>
    <m/>
    <m/>
    <m/>
    <m/>
    <m/>
    <m/>
    <m/>
    <m/>
    <s v="Reporte de Seguimiento"/>
    <n v="2E-3"/>
    <d v="2020-04-07T00:00:00"/>
    <s v="Ruta seguimiento PAA 2020 con corte a 31Mar2020: \\10.216.160.201\control interno\2020\PAA_x000a__x000a_Matriz 208-CI-Ft-04 PAA 2020 V2.0 Seg2020 (Corte 31Mar2020) diligenciada"/>
    <s v="Se realizó seguimiento del PAA 2020 con corte al 31Mar2020 dando cumplimiento del 99,06% a sus actividades pactadas por cada uno de sus integrantes._x000a__x000a_Igualmente se realiza seguimiento al Plan de Acción de Gestión del primer trimestre 2020, mediante el diligenciamiento de la matriz 208-CI-Ft-04 PAA 2020 V2.0 Seg2020 (Corte 31Mar2020) "/>
    <s v="Informe - Publicación (web,intranet y/o carpeta de calidad)"/>
    <n v="1.9999999999999996E-3"/>
    <n v="0"/>
    <x v="4"/>
  </r>
  <r>
    <s v="No requiere seguimiento para este corte"/>
    <s v="QUEDA IGUAL"/>
    <s v="Informes de Ley"/>
    <s v="Seguimiento al Plan de Acción  de Gestión - Plan Anual de Auditorías - Parágrafo 1, Artículo 38 - Decreto 807 de 2019"/>
    <s v="Evaluación de la Gestión"/>
    <s v="Seguimiento y Evaluación"/>
    <s v="Ivonne Andrea Torres Cruz_x000a_Asesora de Control Interno"/>
    <s v="Andrés Farias Pinzón"/>
    <s v="Asesor de Control Interno"/>
    <d v="2020-07-01T00:00:00"/>
    <d v="2020-07-07T00:00:00"/>
    <m/>
    <m/>
    <m/>
    <m/>
    <m/>
    <m/>
    <m/>
    <m/>
    <m/>
    <m/>
    <m/>
    <m/>
    <s v="Reporte de Seguimiento"/>
    <n v="2E-3"/>
    <d v="2020-07-08T00:00:00"/>
    <s v="*Las evidencias se encuentran en la carpeta compartida en el servidor: Ruta: \\10.216.160.201\control interno\2020\28.03 PAA\03. II_Seg_x000a__x000a_-208-CI-Ft-04 Plan Anual de Auditorías 2020 V2.0 II seg2020 (Corte 30Jun2020)._x000a__x000a_*208-PLA-Ft-55 Plan de Acción de Gestión - Evaluación de la Gestión corte 30Jun2020."/>
    <s v="Se realizó el seguimiento al Plan de Acción de Gestión del proceso de Evaluación de la Gestión con corte al 30Jun2020."/>
    <s v="Informe - Publicación (web,intranet y/o carpeta de calidad)"/>
    <n v="1.9999999999999996E-3"/>
    <n v="0"/>
    <x v="1"/>
  </r>
  <r>
    <s v="No requiere seguimiento para este corte"/>
    <s v="QUEDA IGUAL"/>
    <s v="Informes de Ley"/>
    <s v="Seguimiento al Plan de Acción  de Gestión - Plan Anual de Auditorías - Parágrafo 1, Artículo 38 - Decreto 807 de 2019"/>
    <s v="Evaluación de la Gestión"/>
    <s v="Seguimiento y Evaluación"/>
    <s v="Ivonne Andrea Torres Cruz_x000a_Asesora de Control Interno"/>
    <s v="Andrés Farias Pinzón"/>
    <s v="Asesor de Control Interno"/>
    <d v="2020-10-01T00:00:00"/>
    <d v="2020-10-07T00:00:00"/>
    <m/>
    <m/>
    <m/>
    <m/>
    <m/>
    <m/>
    <m/>
    <m/>
    <m/>
    <m/>
    <m/>
    <m/>
    <s v="Reporte de Seguimiento"/>
    <n v="2E-3"/>
    <m/>
    <m/>
    <m/>
    <m/>
    <n v="0"/>
    <n v="2E-3"/>
    <x v="0"/>
  </r>
  <r>
    <s v="No requiere seguimiento para este corte"/>
    <s v="CUMPLIDA"/>
    <s v="Informes de Ley"/>
    <s v="Informe Pormenorizado del Sistema de Control Interno. Artículo 9 Ley 1474 de 2011, modificado por el Artículo 156 del Decreto Nacional 2106 de 2019. Circular Externa 100-006 de 2019 "/>
    <s v="Todos los Procesos"/>
    <s v="Todos los Procesos"/>
    <s v="Ivonne Andrea Torres Cruz_x000a_Asesora de Control Interno"/>
    <s v="Ángelo Díaz Rodríguez"/>
    <s v="Líderes de Cada Proceso"/>
    <d v="2020-01-20T00:00:00"/>
    <d v="2020-01-31T00:00:00"/>
    <m/>
    <m/>
    <m/>
    <m/>
    <m/>
    <m/>
    <m/>
    <m/>
    <m/>
    <m/>
    <m/>
    <m/>
    <s v="Informe"/>
    <n v="7.0000000000000001E-3"/>
    <d v="2020-01-31T00:00:00"/>
    <s v="La información se encuentra en la ruta: \\10.216.160.201\control interno\2020\19.04 INF.  DE GESTIÓN\PORMENORIZADO_x000a_y https://www.cajaviviendapopular.gov.co/sites/default/files/Informe Pormenorizado noviembre - diciembre  2019.pdf_x000a__x000a_Memorando 2020IE837 del día 31/01/2020 "/>
    <s v="Se realizó el Tercer Informe pormenorizado de control interno del 01/11/2019 a 31/12/2019 cumpliendo con la circular externa 100-006 de 2019 del DAFP y en cumplimiento del decreto 2106 de 2019, el cual fue enviado mediante correo electrónico el día 31/01/2020 y memorando 2020IE837."/>
    <s v="Informe - Publicación (web,intranet y/o carpeta de calidad)"/>
    <n v="6.9999999999999993E-3"/>
    <n v="0"/>
    <x v="3"/>
  </r>
  <r>
    <s v="No requiere seguimiento para este corte"/>
    <s v="CUMPLIDA"/>
    <s v="Informes de Ley"/>
    <s v="Reportar la información sobre la utilización del software a través del aplicativo que disponga la Dirección Nacional de Derechos de Autor - DNDA. Directivas presidenciales 01 de 1999 y 02 de 2002; Circular 17 de 2011 de la DNDA"/>
    <s v="Gestión Tecnología de la Información y Comunicaciones"/>
    <s v="Estratégico"/>
    <s v="Ivonne Andrea Torres Cruz_x000a_Asesora de Control Interno"/>
    <s v="Andrés Farias Pinzón"/>
    <s v="Jefe Oficina de Tecnologías de la Información y las Comunicaciones"/>
    <d v="2020-02-03T00:00:00"/>
    <d v="2020-03-13T00:00:00"/>
    <m/>
    <m/>
    <m/>
    <m/>
    <m/>
    <m/>
    <m/>
    <m/>
    <m/>
    <m/>
    <m/>
    <m/>
    <s v="Reporte"/>
    <n v="5.0000000000000001E-3"/>
    <d v="2020-03-16T00:00:00"/>
    <s v="Información en la ruta: \\10.216.160.201\control interno\2020\19.04 INF.  DE GESTIÓN\DNDA_x000a__x000a_Memorando 2020IE3398 solicitud información a Tic"/>
    <s v="Se realiza solicitud de la información a Tic mediante memorando 2020IE3398 del día 03Mar2020_x000a__x000a_Información reportada por la Ing Ivonne Torres."/>
    <s v="Informe - Publicación (web,intranet y/o carpeta de calidad)"/>
    <n v="4.9999999999999992E-3"/>
    <n v="0"/>
    <x v="10"/>
  </r>
  <r>
    <s v="Diligenciar seguimiento"/>
    <s v="QUEDA IGUAL"/>
    <s v="Informes de Ley"/>
    <s v="Revisión por la Dirección ISO 9001:2015 - información a cargo de control interno"/>
    <s v="Gestión Estratégica"/>
    <s v="Estratégico"/>
    <s v="Ivonne Andrea Torres Cruz_x000a_Asesora de Control Interno"/>
    <s v="Joan Gaitán Ferrer"/>
    <s v="Jefe Oficina Asesora de Planeación "/>
    <d v="2020-06-01T00:00:00"/>
    <d v="2020-09-24T00:00:00"/>
    <m/>
    <m/>
    <m/>
    <m/>
    <m/>
    <m/>
    <m/>
    <m/>
    <m/>
    <m/>
    <m/>
    <m/>
    <s v="Informe, presentación y evidencias"/>
    <n v="5.0000000000000001E-3"/>
    <m/>
    <s v="La información se encuentra en la ruta: \\10.216.160.201\control interno\2020\19.04 INF.  DE GESTIÓN\REVISIÓN POR LA DIR_x000a__x000a_Registro de reunión del día 15/01/20 capacitación análisis causal formulación de planes de mejoramiento_x000a__x000a_Registro de capacitación Titulación del 20"/>
    <s v="Se genera informe de Revisión por la Dirección 2020, información a cargo de Control Interno, enviado a la ing. para revisión el día 27/06/20 mediante correo electrónico."/>
    <s v="Informe - Revisión por ACI"/>
    <n v="4.6999999999999993E-3"/>
    <n v="3.0000000000000079E-4"/>
    <x v="8"/>
  </r>
  <r>
    <s v="No requiere seguimiento para este corte"/>
    <s v="QUEDA IGUAL"/>
    <s v="Informes de Ley"/>
    <s v="Informe Pormenorizado del Sistema de Control Interno. Artículo 9 Ley 1474 de 2011, modificado por el Artículo 156 del Decreto Nacional 2106 de 2019. Circular Externa 100-006 de 2019 "/>
    <s v="Todos los Procesos"/>
    <s v="Todos los Procesos"/>
    <s v="Ivonne Andrea Torres Cruz_x000a_Asesora de Control Interno"/>
    <s v="Marcela Urrea Jaramillo"/>
    <s v="Líderes de Cada Proceso"/>
    <d v="2020-07-01T00:00:00"/>
    <d v="2020-07-28T00:00:00"/>
    <m/>
    <m/>
    <m/>
    <m/>
    <m/>
    <m/>
    <m/>
    <m/>
    <m/>
    <m/>
    <m/>
    <m/>
    <s v="Informe"/>
    <n v="7.0000000000000001E-3"/>
    <d v="2020-07-30T00:00:00"/>
    <s v="1- Se realizó la solicitud de la información a los lideres de los procesos mediante memorando 2020IE6693 del 14 de julio de 2020 y se remitió la matriz en Excel para ser diligenciada y remitida con las evidencias respectivas._x000a__x000a_2-_x0009_Se realizó la evaluación de la información remitida por los responsables de los procesos mediante los siguientes medios: _x000a__x000a_-_x0009_Correo electrónico del 23 de julio de 2020 de la Dirección de Gestión Corporativa y CID._x000a_-_x0009_Memorando 2020IE6872 de la Oficina TIC._x000a_-_x0009_Correo electrónico del 23 de julio de 2020 de la Oficina Asesora de Comunicaciones._x000a_-_x0009_Memorando 2020IE6866 del 23 de julio de 2020 de la Oficina Asesora de Planeación._x000a_-_x0009_Memorando 2020IE6875 del 23 de julio de 2020 de la Subdirección Administrativa._x000a_-_x0009_Memorando 2020IE6693 del 23 de julio de 2020 de la Dirección Jurídica._x000a__x000a_3-_x0009_Se realizó mesa de trabajo con la oficina asesora de comunicaciones el 24 de julio de 2020 a través de Google meet._x000a__x000a_4-_x0009_Se solicito a la oficina TIC ampliación de la información mediante correo electrónico del 29 de julio de "/>
    <s v="1-_x0009_Informe de Evaluación del Sistema de Control Interno primer semestre vigencia 2020 remitido a la Dirección General con memorando 2020IE6972 del 30 de julio y correo electrónico a los Lideres de los procesos, de igual manera se público en la pagina oficial de la Entidad."/>
    <s v="Informe - Publicación (web,intranet y/o carpeta de calidad)"/>
    <n v="6.9999999999999993E-3"/>
    <n v="0"/>
    <x v="1"/>
  </r>
  <r>
    <s v="No requiere seguimiento para este corte"/>
    <s v="CUMPLIDA"/>
    <s v="Informes de Ley"/>
    <s v="Informe presupuestal a Personería"/>
    <s v="Gestión Financiera"/>
    <s v="Apoyo"/>
    <s v="Ivonne Andrea Torres Cruz_x000a_Asesora de Control Interno"/>
    <s v="Elizabeth Sáenz Sáenz"/>
    <s v="Subdirector Financiero"/>
    <d v="2020-01-02T00:00:00"/>
    <d v="2020-01-13T00:00:00"/>
    <m/>
    <m/>
    <m/>
    <m/>
    <m/>
    <m/>
    <m/>
    <m/>
    <m/>
    <m/>
    <m/>
    <m/>
    <s v="Informe"/>
    <n v="1E-3"/>
    <d v="2020-02-06T00:00:00"/>
    <s v="Información en la ubicación: \\10.216.160.201\control interno\2019\19.01 INF.  A  ENTID. DE CONTROL Y VIG\PERSONERIA\12. DICIEMBRE_x000a__x000a_memorando 2020EE253 "/>
    <s v="Se consolidó la información enviada por Financiera y Corporativa, se envía Informe presupuestal a la Personería en físico el día 13/1/20 con memorando 2020EE253."/>
    <s v="Informe - Publicación (web,intranet y/o carpeta de calidad)"/>
    <n v="9.999999999999998E-4"/>
    <n v="0"/>
    <x v="3"/>
  </r>
  <r>
    <s v="No requiere seguimiento para este corte"/>
    <s v="CUMPLIDA"/>
    <s v="Informes de Ley"/>
    <s v="Informe presupuestal a Personería"/>
    <s v="Gestión Financiera"/>
    <s v="Apoyo"/>
    <s v="Ivonne Andrea Torres Cruz_x000a_Asesora de Control Interno"/>
    <s v="Elizabeth Sáenz Sáenz"/>
    <s v="Subdirector Financiero"/>
    <d v="2020-02-03T00:00:00"/>
    <d v="2020-02-11T00:00:00"/>
    <m/>
    <m/>
    <m/>
    <m/>
    <m/>
    <m/>
    <m/>
    <m/>
    <m/>
    <m/>
    <m/>
    <m/>
    <s v="Informe"/>
    <n v="1E-3"/>
    <d v="2020-02-12T00:00:00"/>
    <s v="Información en carpeta compartida: \\10.216.160.201\control interno\2020\19.01 INF.  A  ENTID. DE CONTROL Y VIG\PERSONERIA_x000a__x000a_2020EE1700 Inf. Enero"/>
    <s v="Se cuenta con correo electrónico del día 6/02/20, donde se realiza la solicitud de información a Financiera y corporativa._x000a__x000a_Se realiza informe presupuestal a la personería, radicado con memorando 2020EE1700 del día 12/2/20"/>
    <s v="Informe - Publicación (web,intranet y/o carpeta de calidad)"/>
    <n v="9.999999999999998E-4"/>
    <n v="0"/>
    <x v="5"/>
  </r>
  <r>
    <s v="No requiere seguimiento para este corte"/>
    <s v="CUMPLIDA"/>
    <s v="Informes de Ley"/>
    <s v="Informe presupuestal a Personería"/>
    <s v="Gestión Financiera"/>
    <s v="Apoyo"/>
    <s v="Ivonne Andrea Torres Cruz_x000a_Asesora de Control Interno"/>
    <s v="Elizabeth Sáenz Sáenz"/>
    <s v="Subdirector Financiero"/>
    <d v="2020-03-02T00:00:00"/>
    <d v="2020-03-10T00:00:00"/>
    <m/>
    <m/>
    <m/>
    <m/>
    <m/>
    <m/>
    <m/>
    <m/>
    <m/>
    <m/>
    <m/>
    <m/>
    <s v="Informe"/>
    <n v="1E-3"/>
    <d v="2020-03-10T00:00:00"/>
    <s v="Se envió con radicado No 2020EE2982 el 10 de marzo de 2020.El cual se encuentra en la ruta: CI 2020 Inf. A entidades de control - Personería febrero."/>
    <s v="Se envió con radicado No 2020EE2982 El cual se encuentra en la ruta: CI 2020 Inf. A entidades de control - Personería febrero."/>
    <s v="Informe - Publicación (web,intranet y/o carpeta de calidad)"/>
    <n v="9.999999999999998E-4"/>
    <n v="0"/>
    <x v="10"/>
  </r>
  <r>
    <s v="No requiere seguimiento para este corte"/>
    <s v="CUMPLIDA"/>
    <s v="Informes de Ley"/>
    <s v="Informe presupuestal a Personería"/>
    <s v="Gestión Financiera"/>
    <s v="Apoyo"/>
    <s v="Ivonne Andrea Torres Cruz_x000a_Asesora de Control Interno"/>
    <s v="Elizabeth Sáenz Sáenz"/>
    <s v="Subdirector Financiero"/>
    <d v="2020-04-01T00:00:00"/>
    <d v="2020-04-13T00:00:00"/>
    <m/>
    <m/>
    <m/>
    <m/>
    <m/>
    <m/>
    <m/>
    <m/>
    <m/>
    <m/>
    <m/>
    <m/>
    <s v="Informe"/>
    <n v="1E-3"/>
    <d v="2020-04-15T00:00:00"/>
    <s v="Se envió con radicado No 2020EE3964 el 15 de abril de 2020. El cual se encuentra en la ruta: CI 2020 Inf. A entidades de control - Personería marzo."/>
    <s v="Se envió con radicado No 2020EE3964 el 15 de abril de 2020. El cual se encuentra en la ruta: CI 2020 Inf. A entidades de control - Personería marzo."/>
    <s v="Informe - Publicación (web,intranet y/o carpeta de calidad)"/>
    <n v="9.999999999999998E-4"/>
    <n v="0"/>
    <x v="4"/>
  </r>
  <r>
    <s v="No requiere seguimiento para este corte"/>
    <s v="CUMPLIDA"/>
    <s v="Informes de Ley"/>
    <s v="Informe presupuestal a Personería"/>
    <s v="Gestión Financiera"/>
    <s v="Apoyo"/>
    <s v="Ivonne Andrea Torres Cruz_x000a_Asesora de Control Interno"/>
    <s v="Elizabeth Sáenz Sáenz"/>
    <s v="Subdirector Financiero"/>
    <d v="2020-05-04T00:00:00"/>
    <d v="2020-05-12T00:00:00"/>
    <m/>
    <m/>
    <m/>
    <m/>
    <m/>
    <m/>
    <m/>
    <m/>
    <m/>
    <m/>
    <m/>
    <m/>
    <s v="Informe"/>
    <n v="1E-3"/>
    <d v="2020-05-12T00:00:00"/>
    <s v="Se envió con radicado No 2020EE4261 el 12 de MAYO  de 2020. El cual se encuentra en la ruta: CI 2020 Inf. A entidades de control - Personería ABRIL."/>
    <s v="Se envió con radicado No 2020EE4261 el 12 de MAYO  de 2020. El cual se encuentra en la ruta: CI 2020 Inf. A entidades de control - Personería ABRIL."/>
    <s v="Informe - Publicación (web,intranet y/o carpeta de calidad)"/>
    <n v="9.999999999999998E-4"/>
    <n v="0"/>
    <x v="11"/>
  </r>
  <r>
    <s v="No requiere seguimiento para este corte"/>
    <s v="CUMPLIDA"/>
    <s v="Informes de Ley"/>
    <s v="Informe presupuestal a Personería"/>
    <s v="Gestión Financiera"/>
    <s v="Apoyo"/>
    <s v="Ivonne Andrea Torres Cruz_x000a_Asesora de Control Interno"/>
    <s v="Elizabeth Sáenz Sáenz"/>
    <s v="Subdirector Financiero"/>
    <d v="2020-06-01T00:00:00"/>
    <d v="2020-06-09T00:00:00"/>
    <m/>
    <m/>
    <m/>
    <m/>
    <m/>
    <m/>
    <m/>
    <m/>
    <m/>
    <m/>
    <m/>
    <m/>
    <s v="Informe"/>
    <n v="1E-3"/>
    <d v="2020-06-16T00:00:00"/>
    <s v="Se envió con radicado No 2020EE4939 el 16 de JUNIO  de 2020. El cual se encuentra en la ruta: CI 2020 Inf. A entidades de control - Personería  MAYO ."/>
    <s v="Se envió con radicado No 2020EE4939 el 16 de JUNIO  de 2020. El cual se encuentra en la ruta: CI 2020 Inf. A entidades de control - Personería  MAYO ."/>
    <s v="Informe - Publicación (web,intranet y/o carpeta de calidad)"/>
    <n v="9.999999999999998E-4"/>
    <n v="0"/>
    <x v="7"/>
  </r>
  <r>
    <s v="No requiere seguimiento para este corte"/>
    <s v="QUEDA IGUAL"/>
    <s v="Informes de Ley"/>
    <s v="Informe presupuestal a Personería"/>
    <s v="Gestión Financiera"/>
    <s v="Apoyo"/>
    <s v="Ivonne Andrea Torres Cruz_x000a_Asesora de Control Interno"/>
    <s v="Elizabeth Sáenz Sáenz"/>
    <s v="Subdirector Financiero"/>
    <d v="2020-07-01T00:00:00"/>
    <d v="2020-07-09T00:00:00"/>
    <m/>
    <m/>
    <m/>
    <m/>
    <m/>
    <m/>
    <m/>
    <m/>
    <m/>
    <m/>
    <m/>
    <m/>
    <s v="Informe"/>
    <n v="1E-3"/>
    <d v="2020-07-09T00:00:00"/>
    <s v="Se envió con radicado No 2020EE5627 el 09 de Julio  de 2020. El cual se encuentra en la ruta: CI 2020 Inf. A entidades de control - Personería  Junio ."/>
    <s v="Se envió con radicado No 2020EE5627 el 09 de Julio  de 2020. El cual se encuentra en la ruta: CI 2020 Inf. A entidades de control - Personería  Junio ."/>
    <s v="Informe - Publicación (web,intranet y/o carpeta de calidad)"/>
    <n v="9.999999999999998E-4"/>
    <n v="0"/>
    <x v="1"/>
  </r>
  <r>
    <s v="No requiere seguimiento para este corte"/>
    <s v="QUEDA IGUAL"/>
    <s v="Informes de Ley"/>
    <s v="Informe presupuestal a Personería"/>
    <s v="Gestión Financiera"/>
    <s v="Apoyo"/>
    <s v="Ivonne Andrea Torres Cruz_x000a_Asesora de Control Interno"/>
    <s v="Elizabeth Sáenz Sáenz"/>
    <s v="Subdirector Financiero"/>
    <d v="2020-08-03T00:00:00"/>
    <d v="2020-08-12T00:00:00"/>
    <m/>
    <m/>
    <m/>
    <m/>
    <m/>
    <m/>
    <m/>
    <m/>
    <m/>
    <m/>
    <m/>
    <m/>
    <s v="Informe"/>
    <n v="1E-3"/>
    <d v="2020-08-14T00:00:00"/>
    <s v="Se envió con radicado No 2020EE6794  el 14 de agosto   de 2020. El cual se encuentra en la ruta: CI 2020 Inf. A entidades de control - Personería  Julio ."/>
    <s v="Se envió con radicado No 2020EE6794  el 14 de agosto   de 2020. El cual se encuentra en la ruta: CI 2020 Inf. A entidades de control - Personería  Julio ."/>
    <s v="Informe - Publicación (web,intranet y/o carpeta de calidad)"/>
    <n v="9.999999999999998E-4"/>
    <n v="0"/>
    <x v="6"/>
  </r>
  <r>
    <s v="Diligenciar seguimiento"/>
    <s v="QUEDA IGUAL"/>
    <s v="Informes de Ley"/>
    <s v="Informe presupuestal a Personería"/>
    <s v="Gestión Financiera"/>
    <s v="Apoyo"/>
    <s v="Ivonne Andrea Torres Cruz_x000a_Asesora de Control Interno"/>
    <s v="Elizabeth Sáenz Sáenz"/>
    <s v="Subdirector Financiero"/>
    <d v="2020-09-01T00:00:00"/>
    <d v="2020-09-09T00:00:00"/>
    <m/>
    <m/>
    <m/>
    <m/>
    <m/>
    <m/>
    <m/>
    <m/>
    <m/>
    <m/>
    <m/>
    <m/>
    <s v="Informe"/>
    <n v="1E-3"/>
    <d v="2020-09-10T00:00:00"/>
    <s v="Se envió con radicado No 2020EE7716  el 10 de septiembre    de 2020. El cual se encuentra en la ruta: CI 2020 Inf. A entidades de control - Personería  agosto."/>
    <s v="Se envió con radicado No 2020EE7716  el 10 de septiembre    de 2020. El cual se encuentra en la ruta: CI 2020 Inf. A entidades de control - Personería  agosto."/>
    <s v="Informe - Publicación (web,intranet y/o carpeta de calidad)"/>
    <n v="9.999999999999998E-4"/>
    <n v="0"/>
    <x v="8"/>
  </r>
  <r>
    <s v="No requiere seguimiento para este corte"/>
    <s v="QUEDA IGUAL"/>
    <s v="Informes de Ley"/>
    <s v="Informe presupuestal a Personería"/>
    <s v="Gestión Financiera"/>
    <s v="Apoyo"/>
    <s v="Ivonne Andrea Torres Cruz_x000a_Asesora de Control Interno"/>
    <s v="Elizabeth Sáenz Sáenz"/>
    <s v="Subdirector Financiero"/>
    <d v="2020-10-01T00:00:00"/>
    <d v="2020-10-09T00:00:00"/>
    <m/>
    <m/>
    <m/>
    <m/>
    <m/>
    <m/>
    <m/>
    <m/>
    <m/>
    <m/>
    <m/>
    <m/>
    <s v="Informe"/>
    <n v="1E-3"/>
    <m/>
    <m/>
    <m/>
    <m/>
    <n v="0"/>
    <n v="1E-3"/>
    <x v="0"/>
  </r>
  <r>
    <s v="No requiere seguimiento para este corte"/>
    <s v="QUEDA IGUAL"/>
    <s v="Informes de Ley"/>
    <s v="Informe presupuestal a Personería"/>
    <s v="Gestión Financiera"/>
    <s v="Apoyo"/>
    <s v="Ivonne Andrea Torres Cruz_x000a_Asesora de Control Interno"/>
    <s v="Elizabeth Sáenz Sáenz"/>
    <s v="Subdirector Financiero"/>
    <d v="2020-11-03T00:00:00"/>
    <d v="2020-11-11T00:00:00"/>
    <m/>
    <m/>
    <m/>
    <m/>
    <m/>
    <m/>
    <m/>
    <m/>
    <m/>
    <m/>
    <m/>
    <m/>
    <s v="Informe"/>
    <n v="1E-3"/>
    <m/>
    <m/>
    <m/>
    <m/>
    <n v="0"/>
    <n v="1E-3"/>
    <x v="9"/>
  </r>
  <r>
    <s v="No requiere seguimiento para este corte"/>
    <s v="QUEDA IGUAL"/>
    <s v="Informes de Ley"/>
    <s v="Informe presupuestal a Personería"/>
    <s v="Gestión Financiera"/>
    <s v="Apoyo"/>
    <s v="Ivonne Andrea Torres Cruz_x000a_Asesora de Control Interno"/>
    <s v="Elizabeth Sáenz Sáenz"/>
    <s v="Subdirector Financiero"/>
    <d v="2020-12-01T00:00:00"/>
    <d v="2020-12-10T00:00:00"/>
    <m/>
    <m/>
    <m/>
    <m/>
    <m/>
    <m/>
    <m/>
    <m/>
    <m/>
    <m/>
    <m/>
    <m/>
    <s v="Informe"/>
    <n v="1E-3"/>
    <m/>
    <m/>
    <m/>
    <m/>
    <n v="0"/>
    <n v="1E-3"/>
    <x v="2"/>
  </r>
  <r>
    <s v="No requiere seguimiento para este corte"/>
    <s v="CUMPLIDA"/>
    <s v="Informes de Ley"/>
    <s v="Control Interno Contable CBN - 1019 durante la vigencia 2019. Resolución 193 de 2016 de la CGN; Resolución Reglamentaria 11 de 2014 de la Contraloría de Bogotá, modificada por la Resolución Reglamentaria 23 de 2016."/>
    <s v="Gestión Financiera"/>
    <s v="Apoyo"/>
    <s v="Ivonne Andrea Torres Cruz_x000a_Asesora de Control Interno"/>
    <s v="Graciela Zabala Rico"/>
    <s v="Subdirector Financiero"/>
    <d v="2020-01-02T00:00:00"/>
    <d v="2020-02-21T00:00:00"/>
    <m/>
    <m/>
    <m/>
    <m/>
    <m/>
    <m/>
    <m/>
    <m/>
    <m/>
    <m/>
    <m/>
    <m/>
    <s v="Informe"/>
    <n v="2.5000000000000001E-3"/>
    <d v="2020-02-27T00:00:00"/>
    <s v="La información se encuentra en la ruta: \\10.216.160.201\control interno\2020\19.04 INF.  DE GESTIÓN\CONTROL INTERNO CONTABLE\2019_x000a__x000a_Memorando 2019IE23334 del día 24/12/2019 donde se realiza solicitud de información._x000a__x000a_Memorando 2020IE1 del día 2/01/2020 donde Urbanizaciones y Titulaciones entrega la respuesta._x000a__x000a_Memorando 2020IE1131 RTA 2019IE23334_1_x000a__x000a_Informe Anual de Evaluación del Control Interno Contable 2019, publicado en pagina web._x000a__x000a_Certificado de reporte de Control Interno Contable 2019"/>
    <s v="Se solicitó información el día 24/12/2019 mediante memorando 2019IE23334._x000a__x000a_Se recibió información del Urbanizaciones y Titulaciones mediante memorando 2020IE1 del día 2/01/2020._x000a__x000a_Se recibió información de financiera mediante Memorando 2020IE1131 RTA 2019IE23334_1_x000a__x000a_Se realiza informe Anual de Evaluación del Control Interno Contable 2019, el cual se encuentra publicado en pagina web._x000a__x000a_Se cuenta con Certificado de reporte de Control Interno Contable 2019"/>
    <s v="Informe - Publicación (web,intranet y/o carpeta de calidad)"/>
    <n v="2.4999999999999996E-3"/>
    <n v="0"/>
    <x v="5"/>
  </r>
  <r>
    <s v="No requiere seguimiento para este corte"/>
    <s v="CUMPLIDA"/>
    <s v="Informes de Ley"/>
    <s v="Control Interno Contable CBN - 1019 durante la vigencia 2019. Resolución 193 de 2016 de la CGN; Resolución Reglamentaria 11 de 2014 de la Contraloría de Bogotá, modificada por la Resolución Reglamentaria 23 de 2016."/>
    <s v="Gestión Financiera"/>
    <s v="Apoyo"/>
    <s v="Ivonne Andrea Torres Cruz_x000a_Asesora de Control Interno"/>
    <s v="Marcela Urrea Jaramillo"/>
    <s v="Subdirector Financiero"/>
    <d v="2020-01-02T00:00:00"/>
    <d v="2020-02-21T00:00:00"/>
    <m/>
    <m/>
    <m/>
    <m/>
    <m/>
    <m/>
    <m/>
    <m/>
    <m/>
    <m/>
    <m/>
    <m/>
    <s v="Informe"/>
    <n v="2.5000000000000001E-3"/>
    <d v="2020-02-27T00:00:00"/>
    <s v="La información se encuentra en la ruta: \\10.216.160.201\control interno\2020\19.04 INF.  DE GESTIÓN\CONTROL INTERNO CONTABLE\2019_x000a__x000a_Memorando 2019IE23334 del día 24/12/2019 donde se realiza solicitud de información._x000a__x000a_Memorando 2020IE1 del día 2/01/2020 donde Urbanizaciones y Titulaciones entrega la respuesta._x000a__x000a_Memorando 2020IE1131 RTA 2019IE23334_1_x000a__x000a_Informe de Control Interno Contable 2019"/>
    <s v="Se solicitó información el día 24/12/2019 mediante memorando 2019IE23334._x000a__x000a_Se recibió información del Urbanizaciones y Titulaciones mediante memorando 2020IE1 del día 2/01/2020._x000a__x000a_Se recibió información de financiera mediante Memorando 2020IE1131 RTA 2019IE23334_1_x000a__x000a_Se realiza informe de Control Interno Contable 2019 el cual se encuentra publicado en la pagina web"/>
    <s v="Informe - Publicación (web,intranet y/o carpeta de calidad)"/>
    <n v="2.4999999999999996E-3"/>
    <n v="0"/>
    <x v="5"/>
  </r>
  <r>
    <s v="No requiere seguimiento para este corte"/>
    <s v="CUMPLIDA"/>
    <s v="Informes de Ley"/>
    <s v="Formulación Plan de Acción  de Gestión - Plan Anual de Auditorías - Parágrafo 1 Artículo 38 - Decreto 807 de 2019"/>
    <s v="Evaluación de la Gestión"/>
    <s v="Seguimiento y Evaluación"/>
    <s v="Ivonne Andrea Torres Cruz_x000a_Asesora de Control Interno"/>
    <s v="Ivonne Andrea Torres Cruz"/>
    <s v="Asesor de Control Interno"/>
    <d v="2020-01-02T00:00:00"/>
    <d v="2020-01-28T00:00:00"/>
    <m/>
    <m/>
    <m/>
    <m/>
    <m/>
    <m/>
    <m/>
    <m/>
    <m/>
    <m/>
    <m/>
    <m/>
    <s v="Matriz de formulación PAA y PAG"/>
    <n v="7.0000000000000001E-3"/>
    <d v="2020-01-27T00:00:00"/>
    <s v="La información se encuentra en la ruta: \\10.216.160.201\control interno\2020\28.03 PAA_x000a__x000a_Correo electrónico del día 31/01/20 sobre Aprobación del Plan Anual de Auditorías 2020 -(CICCI)-Martes 28 de enero de 2020_x000a__x000a_Memorando 2020IE809 con fecha del día 31/01/2020_x000a__x000a_Correo electrónico del día 31/01/2020 donde se solicita la publicación en pagina web de la Formulación del PAA 2020."/>
    <s v="Se realizó Formulación Plan de Acción  de Gestión - Plan Anual de Auditorías 2020, el cual fue aprobado en la sesión del Comité Institucional de Coordinación de Control Interno (CICCI) del día 28/01/20, el cual fue remitido por correo electrónico a la OAP el día 31/01/2020 y la solicitud de publicación en la carpeta de calidad se realizó mediante por memorando 2020IE809 con fecha del día 31/01/2020. Así mismo se solicita la publicación en la pagina web mediante correo electrónico del día 31/01/2020"/>
    <s v="Informe - Publicación (web,intranet y/o carpeta de calidad)"/>
    <n v="6.9999999999999993E-3"/>
    <n v="0"/>
    <x v="3"/>
  </r>
  <r>
    <s v="No requiere seguimiento para este corte"/>
    <s v="CUMPLIDA"/>
    <s v="Informes de Ley"/>
    <s v="Elaborar el informe de la Oficina de Control Interno vigencia 2019 - documento CBN 1038"/>
    <s v="Evaluación de la Gestión"/>
    <s v="Seguimiento y Evaluación"/>
    <s v="Ivonne Andrea Torres Cruz_x000a_Asesora de Control Interno"/>
    <s v="Ángelo Díaz Rodríguez"/>
    <s v="Asesor de Control Interno"/>
    <d v="2020-01-20T00:00:00"/>
    <d v="2020-02-14T00:00:00"/>
    <m/>
    <m/>
    <m/>
    <m/>
    <m/>
    <m/>
    <m/>
    <m/>
    <m/>
    <m/>
    <m/>
    <m/>
    <s v="Informe"/>
    <n v="7.0000000000000001E-3"/>
    <d v="2020-02-21T00:00:00"/>
    <s v="Información en la ruta: \\10.216.160.201\control interno\2020\19.01 INF.  A  ENTID. DE CONTROL Y VIG\SIVICOF\CUENTA ANUAL_x000a__x000a_CNB-1038 Informe_de_la_Oficina_de_Control_Interno"/>
    <s v="Se realiza el informe de la Oficina de Control Interno vigencia 2019, el cual se encuentra publicado en página web."/>
    <s v="Informe - Publicación (web,intranet y/o carpeta de calidad)"/>
    <n v="6.9999999999999993E-3"/>
    <n v="0"/>
    <x v="5"/>
  </r>
  <r>
    <s v="No requiere seguimiento para este corte"/>
    <s v="CUMPLIDA"/>
    <s v="Informes de Ley"/>
    <s v="Informe de seguimiento a la Sostenibilidad Contable - Resolución DDC-00003 del 05 de diciembre de 2018 "/>
    <s v="Gestión Financiera"/>
    <s v="Apoyo"/>
    <s v="Ivonne Andrea Torres Cruz_x000a_Asesora de Control Interno"/>
    <s v="Marcela Urrea Jaramillo"/>
    <s v="Subdirector Financiero"/>
    <d v="2020-04-01T00:00:00"/>
    <d v="2020-04-28T00:00:00"/>
    <m/>
    <m/>
    <m/>
    <m/>
    <m/>
    <m/>
    <m/>
    <m/>
    <m/>
    <m/>
    <m/>
    <m/>
    <s v="Informe"/>
    <n v="5.0000000000000001E-3"/>
    <d v="2020-04-30T00:00:00"/>
    <s v="Correo remisorio del Informe de Seguimiento al Marco Normativo Contable (MNC) Primer Trimestre de la vigencia 2020 y solicitud de formulación de plan de mejoramiento - Memorando 2020IE5528 del 30-04-2020._x000a_Correo del 11 de mayo de 2020 - Plan de mejoramiento en firme."/>
    <s v="Se realizó el informe al Marco Normativo Contable con corte al primer trimestre de la vigencia 2020; se solicitó formulación de plan de mejoramiento el cual quedó en firme el 11 de mayo de 2020."/>
    <s v="Informe - Publicación (web,intranet y/o carpeta de calidad)"/>
    <n v="4.9999999999999992E-3"/>
    <n v="0"/>
    <x v="4"/>
  </r>
  <r>
    <s v="No requiere seguimiento para este corte"/>
    <s v="CUMPLIDA"/>
    <s v="Informes de Ley"/>
    <s v="Informe Directiva 003 de 2013 Alcaldía Mayor de Bogotá"/>
    <s v="Gestión del Control Interno Disciplinario"/>
    <s v="Seguimiento y Evaluación"/>
    <s v="Ivonne Andrea Torres Cruz_x000a_Asesora de Control Interno"/>
    <s v="Marcela Urrea Jaramillo"/>
    <s v="Director de Gestión Corporativa y CID"/>
    <d v="2020-04-01T00:00:00"/>
    <d v="2020-05-13T00:00:00"/>
    <m/>
    <m/>
    <m/>
    <m/>
    <m/>
    <m/>
    <m/>
    <m/>
    <m/>
    <m/>
    <m/>
    <m/>
    <s v="Informe"/>
    <n v="5.0000000000000001E-3"/>
    <d v="2020-05-14T00:00:00"/>
    <s v="Se realiza solicitud de información mediante correo electrónico el día 24Abr2020 con memorando 2020IE5461 del 23Abr2020._x000a__x000a_Se recibió respuesta de Administrativa mediante memorando 2020IE5614 del día 06May2020 y de Corporativa el 06May2020 mediante memorando 2020IE5609._x000a__x000a_Correo remisorio del 14 de mayo de 2020 - Oficio 2020EE4326 - Informe de seguimiento Directiva 003 de 2013. Período del 15Nov2019 al 14Nov2020 - Caja de la Vivienda Popular. Remitido a la Dirección Distrital de Asuntos Disciplinarios. "/>
    <s v="Se realiza solicitud de información mediante correo electrónico el día 24Abr2020 con memorando 2020IE5461 del 23Abr2020._x000a__x000a_Se recibió respuesta de Administrativa mediante memorando 2020IE5614 del día 06May2020 y de Corporativa el 06May2020 mediante memorando 2020IE5609._x000a__x000a_Correo remisorio del 14 de mayo de 2020 - Oficio 2020EE4326 - Informe de seguimiento Directiva 003 de 2013. Período del 15Nov2019 al 14Nov2020 - Caja de la Vivienda Popular. Remitido a la Dirección Distrital de Asuntos Disciplinarios."/>
    <s v="Informe - Publicación (web,intranet y/o carpeta de calidad)"/>
    <n v="4.9999999999999992E-3"/>
    <n v="0"/>
    <x v="11"/>
  </r>
  <r>
    <s v="Diligenciar seguimiento"/>
    <s v="QUEDA IGUAL"/>
    <s v="Informes de Ley"/>
    <s v="Informe de seguimiento a la Sostenibilidad Contable - Resolución DDC-00003 del 05 de diciembre de 2018 "/>
    <s v="Gestión Financiera"/>
    <s v="Apoyo"/>
    <s v="Ivonne Andrea Torres Cruz_x000a_Asesora de Control Interno"/>
    <s v="Marcela Urrea Jaramillo"/>
    <s v="Subdirector Financiero"/>
    <d v="2020-07-01T00:00:00"/>
    <d v="2020-09-23T00:00:00"/>
    <m/>
    <m/>
    <m/>
    <m/>
    <m/>
    <m/>
    <m/>
    <m/>
    <m/>
    <m/>
    <m/>
    <m/>
    <s v="Informe"/>
    <n v="5.0000000000000001E-3"/>
    <m/>
    <s v="Correo electrónico de remisión de solicitud de  información, mediante memorando 2020IE7393 del 27 de agosto de 2020._x000a__x000a_Información remitida por la Subdirección Financiera por correo electrónico del 07-09-2020 memorando 2020IE7607."/>
    <s v="Durante el mes de julio no se realizaron gestiones al respecto debido a la priorización de la  Evaluación del Sistema de Control Interno primer semestre vigencia 2020._x000a__x000a_Se realizó solicitud de información a la Subdirección Financiera, el 27 de agosto de 2020 con memorando 2020IE7393._x000a__x000a_Se recibió la información solicitada para el seguimiento al marco normativo contable con corte a junio de 2020, memorando 2020IE7607 del 07-09-2020."/>
    <s v="Trabajo de campo - Análisis de Información"/>
    <n v="3.3499999999999997E-3"/>
    <n v="1.6500000000000004E-3"/>
    <x v="8"/>
  </r>
  <r>
    <s v="No requiere seguimiento para este corte"/>
    <s v="QUEDA IGUAL"/>
    <s v="Informes de Ley"/>
    <s v="Informe de seguimiento a la Sostenibilidad Contable - Resolución DDC-00003 del 05 de diciembre de 2018 "/>
    <s v="Gestión Financiera"/>
    <s v="Apoyo"/>
    <s v="Ivonne Andrea Torres Cruz_x000a_Asesora de Control Interno"/>
    <s v="Marcela Urrea Jaramillo"/>
    <s v="Subdirector Financiero"/>
    <d v="2020-10-01T00:00:00"/>
    <d v="2020-10-27T00:00:00"/>
    <m/>
    <m/>
    <m/>
    <m/>
    <m/>
    <m/>
    <m/>
    <m/>
    <m/>
    <m/>
    <m/>
    <m/>
    <s v="Informe"/>
    <n v="5.0000000000000001E-3"/>
    <m/>
    <m/>
    <m/>
    <m/>
    <n v="0"/>
    <n v="5.0000000000000001E-3"/>
    <x v="0"/>
  </r>
  <r>
    <s v="No requiere seguimiento para este corte"/>
    <s v="QUEDA IGUAL"/>
    <s v="Informes de Ley"/>
    <s v="Informe Directiva 003 de 2013 Alcaldía Mayor de Bogotá"/>
    <s v="Gestión del Control Interno Disciplinario"/>
    <s v="Seguimiento y Evaluación"/>
    <s v="Ivonne Andrea Torres Cruz_x000a_Asesora de Control Interno"/>
    <s v="Marcela Urrea Jaramillo"/>
    <s v="Director de Gestión Corporativa y CID"/>
    <d v="2020-10-01T00:00:00"/>
    <d v="2020-11-11T00:00:00"/>
    <m/>
    <m/>
    <m/>
    <m/>
    <m/>
    <m/>
    <m/>
    <m/>
    <m/>
    <m/>
    <m/>
    <m/>
    <s v="Informe"/>
    <n v="5.0000000000000001E-3"/>
    <m/>
    <m/>
    <m/>
    <m/>
    <n v="0"/>
    <n v="5.0000000000000001E-3"/>
    <x v="9"/>
  </r>
  <r>
    <s v="No requiere seguimiento para este corte"/>
    <s v="CUMPLIDA"/>
    <s v="Liderazgo Estratégico"/>
    <s v="Diseñar el plan de acción de Comité Institucional de Coordinación de Control Interno y entregarlo a los miembros del comité para su revisión y posterior aprobación"/>
    <s v="Evaluación de la Gestión"/>
    <s v="Seguimiento y Evaluación"/>
    <s v="Ivonne Andrea Torres Cruz_x000a_Asesora de Control Interno"/>
    <s v="Alexandra Álvarez Mantilla"/>
    <s v="Asesor de Control Interno"/>
    <d v="2020-01-20T00:00:00"/>
    <d v="2020-01-28T00:00:00"/>
    <m/>
    <m/>
    <m/>
    <m/>
    <m/>
    <m/>
    <m/>
    <m/>
    <m/>
    <m/>
    <m/>
    <m/>
    <s v="Plan de trabajo"/>
    <n v="6.4999999999999997E-3"/>
    <d v="2020-02-06T00:00:00"/>
    <s v="La información se encuentra en la ruta: \\10.216.160.201\control interno\2020\02.01 ACTAS COMITE C. I\28ener2020_x000a_Acta firmada se encuentra en ruta arriba indicada"/>
    <s v="Se diseñó el plan de trabajo del Comité Institucional de Coordinación de Control Interno, el cual fue entregado y aprobado en el comité ICCI del 28/01/20._x000a__x000a_El acta se proyectó, se remitió por correo el 03Feb2020 a los asistentes, se les dio plazo de realizar observaciones hasta el 06Feb2020. El acta se firmó el 10Feb2020"/>
    <s v="Entrega producto final"/>
    <n v="6.4999999999999997E-3"/>
    <n v="0"/>
    <x v="3"/>
  </r>
  <r>
    <s v="No requiere seguimiento para este corte"/>
    <s v="CUMPLIDA"/>
    <s v="Liderazgo Estratégico"/>
    <s v="Realizar seguimiento al Comité Institucional de Coordinación de Control Interno (presentaciones, actas de comité, anexos y demás documentos)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s v="Evaluación de la Gestión"/>
    <s v="Seguimiento y Evaluación"/>
    <s v="Ivonne Andrea Torres Cruz_x000a_Asesora de Control Interno"/>
    <s v="Alexandra Álvarez Mantilla"/>
    <s v="Asesor de Control Interno"/>
    <d v="2020-01-20T00:00:00"/>
    <d v="2020-02-14T00:00:00"/>
    <m/>
    <m/>
    <m/>
    <m/>
    <m/>
    <m/>
    <m/>
    <m/>
    <m/>
    <m/>
    <m/>
    <m/>
    <s v="Actas de comité con soportes"/>
    <n v="6.4999999999999997E-3"/>
    <d v="2020-02-06T00:00:00"/>
    <s v="La información se encuentra en la ruta: \\10.216.160.201\control interno\2020\02.01 ACTAS COMITE C. I\28ener2020_x000a__x000a_Acta firmada del día 28/01/20"/>
    <s v="Se realizó Comité Institucional de Coordinación de Control Interno el día 28/1/20, se realizó presentación, listados de asistencia, y participación de la sesión, se envió PAA 2020 para aprobación, fue aprobado el 30/01/20, se envió para publicación en página web y en carpeta de calidad, se realizó el proceso de gestión documental tanto en físico como en digital."/>
    <s v="Entrega producto final"/>
    <n v="6.4999999999999997E-3"/>
    <n v="0"/>
    <x v="5"/>
  </r>
  <r>
    <s v="No requiere seguimiento para este corte"/>
    <s v="QUEDA IGUAL"/>
    <s v="Liderazgo Estratégico"/>
    <s v="Realizar seguimiento al Comité Institucional de Coordinación de Control Interno (presentaciones, actas de comité, anexos y demás documentos)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s v="Evaluación de la Gestión"/>
    <s v="Seguimiento y Evaluación"/>
    <s v="Ivonne Andrea Torres Cruz_x000a_Asesora de Control Interno"/>
    <s v="Joan Gaitán Ferrer"/>
    <s v="Asesor de Control Interno"/>
    <d v="2020-04-15T00:00:00"/>
    <d v="2020-05-15T00:00:00"/>
    <m/>
    <m/>
    <m/>
    <m/>
    <m/>
    <m/>
    <m/>
    <m/>
    <m/>
    <m/>
    <m/>
    <m/>
    <s v="Actas de comité con soportes"/>
    <n v="6.4999999999999997E-3"/>
    <d v="2020-06-09T00:00:00"/>
    <s v="La información se encuentra en la ruta: \\10.216.160.201\control interno\2020\02.01 ACTAS COMITE C. I\23jun2020_x000a__x000a_Se cuenta con las siguientes evidencias:_x000a__x000a_-01. 2020IE6035 solicitud presentación estados financieros_x000a_-02. formula Plan de acción del CICCI 2020 (1)_x000a_-03. Presentación EEFF al 30-04-2020_x000a_-graficas_x000a_-02. Informe Pormenorizado noviembre - diciembre  2019_x000a_-05. Informe Directiva 003 de 2013 15 nov 2019 al 14 de may 2020 Caja de la Vivienda Popular_x000a_-Inf. Seg. PETI 2019 - 2020_x000a_-Informe Austeridad I_Trim_V1 (2)_x000a_-Informe CIC corte Dic 2019 V2.0_x000a_-Informe de Primer Seguimiento Plan Anticorrupción 2020 (Ing Final) Con ajustes_x000a_-Informe de Seg (MNC) - I Trim_x000a_La información se encuentra en la ruta: \\10.216.160.201\control interno\2020\02.01 ACTAS COMITE C. I\23jun2020_x000a_Se cuenta con las siguientes evidencias:_x000a_-01. 2020IE6035 solicitud presentación estados financieros_x000a_-02. formula Plan de acción del CICCI 2020 (1)_x000a_-03. Presentación EEFF al 30-04-2020_x000a_-graficas_x000a_-02. Informe Pormenorizado noviembre - diciembre  2019_x000a_-05. Informe Directiva 003 de 2013 15 nov 2019 al 14 de may 2020 Caja de la Vivienda Popular_x000a_-Inf. Seg. PETI 2019 - 2020_x000a_-Informe Austeridad I_Trim_V1 (2)_x000a_-Informe CIC corte Dic 2019 V2.0_x000a_-Informe de Primer Seguimiento Plan Anticorrupción 2020 (Ing Final) Con ajustes_x000a_-Informe de Seg (MNC) - I Trim_x000a_-Informe Evaluación Audiencia rendición de Cuentas CVP 2019_x000a_-Informe PQRS II Sem  2019_x000a_-INFORME RNMC V2.0_x000a_-Presentación evaluación por dependencias_x000a_-1.Orden del día 08Jjun2020_x000a_-2. Convocatoria (CICCI)-Lunes 08 de junio de 2020_x000a_-3.Presentación CICCI 08JUN2020 V1_x000a_-4. cancelación CICCI 08jun2020_x000a_-5. Informe 2 sesión Comité Institucional de Coordinación de Control Interno_x000a_-6. Solicitud de agenda para CICCI_x000a_-7.Evento cancelado con nota_ Comité vie 19 de jun de 2020 _x000a_-8.Invitación_ Comité Institucional de Coordinación de Control Interno -... mié 24 de jun de 2020 _x000a_-9.Invitación actualizada_ CICCI. mar 23 de jun de 2020 9_15am - 11_15am _x000a_-10.Presentación CICCI 23JUN2020 V2_x000a_-11.2020IE3258 Rta a  solic.  cto jurídico  - derog. de resol. 1498_x000a_Adicionalmente:_x000a_1. Sol.de Creación de carpeta para (CICCI)-En carpeta de Calidad de la CVP, Ruta: \\10.216.160.201\control interno\2020\02.01 ACTAS COMITE C. I_x000a_Ruta: \\10.216.160.201\control interno\2020\02.01 ACTAS COMITE C. I\Plan de trabajo CICCI_x000a_1. Memorando -2020IE5544 entrega informe de resultados de encuesta estatuto de auditoría-Correo electrónico 30abri2020y 23jun2020_x000a_2. Informe encuesta estatuto audit interna y código ética_x000a_3. Memorando- 2020IE6045 entrega socialización resolución comité control interno integrantes. Correo electrónico 03 y 23 de junio de 2020_x000a_4. Informe socialización resolución CICCI integrantes_x000a_5.Memorando 2020IE6046 entrega socialización resolución comité control interno Director general. Correo electrónico 03jun2020_x000a_6.Informe socialización resolución comité control interno Director general_x000a_Ruta:\\10.216.160.201\control interno\2020\02.01 ACTAS COMITE C. I\Plan de trabajo CICCI\Publicación web plan de trabajo CICCI_x000a_1.publica formul  Plan CICCI 2019 _x000a_2.publica seguim Plan CICCI 2019 _x000a_3. formula Plan de acción del CICCI 2020_x000a_4.Solicitud de publicación en página WEB-Plan de trabajo CICCI-Correo electrónico 04jun2020_x000a_Seguimiento:_x000a_Requerimiento efectuado mediante correo institucional por la Oficina de Control Interno, los archivos han sido publicados en la carpeta de Calidad, como se evidencia en la siguiente ruta:_x000a__x000a_Ruta: _x000a_\\10.216.160.201\calidad\42. COMITÉ INSTITUCIONAL DE COORDINACIÓN DE CONTROL INTERNO\3. AÑO 2020\ACTA 2. 23 JUNIO-2020"/>
    <s v="Mediante memorando 2020IE6045 del día 03Jun2020 se envió informe de socialización de resolución del comité de control interno para integrantes._x000a__x000a_El día 23Jun2020 se realizó sesión del Comité Institucional de Coordinación de Control Interno_x000a__x000a_El 26Jun2020, se remitió el proyecto de acta a los miembros del comité para sus observaciones, plazo vence el 03Jul2020._x000a__x000a_Adicionalmente: Se solicitó creación en carpeta compartida de calidad de la subcarpeta de Comité Institucional de Coordinación de Control Interno, se generó informe de socialización de Resolución 5658 del CICCI para integrantes y Director General y  entrega de  informe de resultados de encuesta estatuto de auditoría a integrantes del Comité y se solicitó publicación en la página web de formulación y seguimiento al Plan de trabajo CICCI 2019 y formulación del plan de trabajo del 2020."/>
    <s v="Entrega producto final"/>
    <n v="6.4999999999999997E-3"/>
    <n v="0"/>
    <x v="11"/>
  </r>
  <r>
    <s v="No requiere seguimiento para este corte"/>
    <s v="QUEDA IGUAL"/>
    <s v="Liderazgo Estratégico"/>
    <s v="Realizar seguimiento al Comité Institucional de Coordinación de Control Interno (presentaciones, actas de comité, anexos y demás documentos)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s v="Evaluación de la Gestión"/>
    <s v="Seguimiento y Evaluación"/>
    <s v="Ivonne Andrea Torres Cruz_x000a_Asesora de Control Interno"/>
    <s v="Joan Gaitán Ferrer"/>
    <s v="Asesor de Control Interno"/>
    <d v="2020-07-15T00:00:00"/>
    <d v="2020-08-14T00:00:00"/>
    <m/>
    <m/>
    <m/>
    <m/>
    <m/>
    <m/>
    <m/>
    <m/>
    <m/>
    <m/>
    <m/>
    <m/>
    <s v="Actas de comité con soportes"/>
    <n v="6.4999999999999997E-3"/>
    <d v="2020-08-31T00:00:00"/>
    <s v="La información se encuentra en la ruta: \\10.216.160.201\control interno\2020\02.01 ACTAS COMITE C. I\03. 30jul2020_x000a_Se cuenta con las siguientes evidencias:_x000a_- 01. Correo - Solicitud temas Comité Institucional de Coordinación de C I del 22 de julio de 2020_x000a_- 02. 2020IE6681 Solicitud presentación estados financieros al 30Jun2020_x000a_- 03. 2020IE6680 - Solicitud Información Planeación para el Comité CICCI_x000a_- 04. Correo - Convocatoria tercera sesión ordinaria (CICCI) – miércoles 22 de julio de 2020_x000a_- 05. Correo - Solicitud seguimiento a compromisos del Comité Institucional de Coordinación de Control Interno del 23Jun2020_x000a_- 07. Correo RTA DUT Solicitud seguimiento a compromisos del C I CC I del 23Jun2020_x000a_- 08. Correo RTA FINANCIERA -seguimiento a compromisos_x000a_- 09. Correo RTA 2020IE6681 - Solicitud presentación de estados financieros corte a 30 de junio de 2020_x000a_- 10. Presentación EEFF al 31-05-2020_x000a_- 11. Presentación CICCI 30JUL2020_x000a_- 11. Presentación CICCI 30JUL2020 V2_x000a_- 12. Informe Compromiso 1 DGC Comité́ CICCI_x000a_- 13. Correo RTA DGC -seguimiento a compromisos_x000a_Adicionalmente_x000a_1. Consolidado de hallazgos 2020 por dependencias y temas._x000a_2. Plan Anual de Auditorías 2020 - Versión 2 del 30Jul2020._x000a_"/>
    <s v="El día 30Jul2020 se realizó la tercera sesión del Comité Institucional de Coordinación de Control Interno._x000a__x000a_El día 28Ago2020 se da por aprobada el acta del Comité Institucional de Coordinación de Control Interno (CICCI) llevado a cabo el jueves 30 de julio de 2020  y se adjunta el archivo pertinente, adicionalmente se continúa con el proceso de legalización (suscripción de firmas) de la misma._x000a__x000a_El día 28 de agosto de 2020 se aprobó y se suscribió por parte de la Director General, Dr. Juan Carlos López López, Presidente del Comité y la Ingeniera Ivonne Andrea Torres Cruz, Secretaria del Comité el día 31 de agosto de 2020."/>
    <s v="Entrega producto final"/>
    <n v="6.4999999999999997E-3"/>
    <n v="0"/>
    <x v="6"/>
  </r>
  <r>
    <s v="No requiere seguimiento para este corte"/>
    <s v="QUEDA IGUAL"/>
    <s v="Liderazgo Estratégico"/>
    <s v="Realizar seguimiento al Comité Institucional de Coordinación de Control Interno (presentaciones, actas de comité, anexos y demás documentos)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s v="Evaluación de la Gestión"/>
    <s v="Seguimiento y Evaluación"/>
    <s v="Ivonne Andrea Torres Cruz_x000a_Asesora de Control Interno"/>
    <s v="Joan Gaitán Ferrer"/>
    <s v="Asesor de Control Interno"/>
    <d v="2020-10-19T00:00:00"/>
    <d v="2020-11-13T00:00:00"/>
    <m/>
    <m/>
    <m/>
    <m/>
    <m/>
    <m/>
    <m/>
    <m/>
    <m/>
    <m/>
    <m/>
    <m/>
    <s v="Actas de comité con soportes"/>
    <n v="6.4999999999999997E-3"/>
    <m/>
    <m/>
    <m/>
    <m/>
    <n v="0"/>
    <n v="6.4999999999999997E-3"/>
    <x v="9"/>
  </r>
  <r>
    <s v="No requiere seguimiento para este corte"/>
    <s v="QUEDA IGUAL"/>
    <s v="Liderazgo Estratégico"/>
    <s v="Realizar seguimiento al Comité Institucional de Coordinación de Control Interno (presentaciones, actas de comité, anexos y demás documentos)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s v="Evaluación de la Gestión"/>
    <s v="Seguimiento y Evaluación"/>
    <s v="Ivonne Andrea Torres Cruz_x000a_Asesora de Control Interno"/>
    <s v="Joan Gaitán Ferrer"/>
    <s v="Asesor de Control Interno"/>
    <d v="2020-12-14T00:00:00"/>
    <d v="2020-12-31T00:00:00"/>
    <m/>
    <m/>
    <m/>
    <m/>
    <m/>
    <m/>
    <m/>
    <m/>
    <m/>
    <m/>
    <m/>
    <m/>
    <s v="Actas de comité con soportes"/>
    <n v="6.4999999999999997E-3"/>
    <m/>
    <m/>
    <m/>
    <m/>
    <n v="0"/>
    <n v="6.4999999999999997E-3"/>
    <x v="2"/>
  </r>
  <r>
    <s v="Diligenciar seguimiento"/>
    <s v="QUEDA IGUAL"/>
    <s v="Liderazgo Estratégico"/>
    <s v="Participación e intervención en los comités:_x000a_Comité técnico de inventarios de  bienes inmuebles_x000a_Comité técnico de inventarios de  bienes muebles_x000a_Comité técnico de sostenibilidad contable_x000a_Comité de conciliación_x000a_Comité financiero_x000a_Comité directivo_x000a_Comité de gestión y desempeño_x000a_Comité distrital de auditoría"/>
    <s v="Todos los Procesos"/>
    <s v="Todos los Procesos"/>
    <s v="Ivonne Andrea Torres Cruz_x000a_Asesora de Control Interno"/>
    <s v="Andrea Sierra Ochoa"/>
    <s v="Líderes de Cada Proceso"/>
    <d v="2020-01-02T00:00:00"/>
    <d v="2020-12-31T00:00:00"/>
    <m/>
    <m/>
    <m/>
    <m/>
    <m/>
    <m/>
    <m/>
    <m/>
    <m/>
    <m/>
    <m/>
    <m/>
    <s v="Actas de comité y listados de asistencia"/>
    <n v="4.4999999999999997E-3"/>
    <m/>
    <s v="La información recopilada en desarrollo del seguimiento se encuentra en la carpeta compartida de Control Interno en la siguiente ruta: _x000a_\\10.216.160.201\control interno\2020\INF.  DE GESTIÓN\SEG.COMITE CONCILIACION_x000a__x000a_Las actas se encuentran pendientes de publicación en el aplicativo SIPROJWEB por parte de la Secretaría técnica del Comité de Conciliación de la CVP."/>
    <s v="Durante el periodo objeto de seguimiento (Enero) se asistió al Comité de Conciliación de la Caja de la Vivienda Popular donde se expusieron los siguientes casos:_x000a__x000a_1. Audiencia de conciliación judicial Consorcio CVP G2_x000a_2. Audiencia Pacto de Cumplimiento Torres de San Rafael _x000a__x000a_De manera virtual se hizo presencia en el Comité de Conciliación de Fecha 30 de enero de 2020, donde el Secretario Técnico del mismo comité presentó el informe de gestión de las actividades adelantadas entre el 1° de julio de 2019 al 31 de diciembre de 2019._x000a__x000a_Durante el periodo objeto de seguimiento (Marzo) se asistió el día 10 de marzo al Comité de Conciliación de la Caja de la Vivienda Popular donde se expusieron los siguientes casos:_x000a_1.   Audiencia conciliación Caso Luz Marina Ramírez_x000a_2.   Audiencia conciliación Caso Gian Polzar_x000a_3.     Estudio Acción de Repetición Caso Consorcio interventorías._x000a_ 4.     Caso Parque Metropolitano_x000a_ _x000a_El día 04 de marzo se asistió al comité de contratación donde se presento la evolución del proceso de contratación de menor cuantía para la realización de auditoría de calidad._x000a__x000a_Durante el periodo objeto de seguimiento (abril) se asistió al Comité de Conciliación de la Caja de la Vivienda Popular donde se expusieron los siguientes casos:_x000a__x000a_Presencia el día 07 de abril de 2020 en calidad de apoyo jurídico de la Asesora de Control Interno, en la sesión del comité de Conciliación donde presentó el siguiente caso: _x000a_1. Estudio Acción de Repetición Caso Carlos Alberto Castañeda_x000a_ _x000a_Presencia el día 24 de abril de 2020 en calidad de apoyo jurídico de la Asesora de Control Interno, en la sesión virtual del comité de Conciliación donde presentó el siguiente caso_x000a__x000a_1- caso de la señora María Irene Alfaro._x000a_2. caso, Geoconstrucciones, en el que se solicita la nulidad de las Resoluciones 711 de 2017, 739 de 2017 y 152 de 2018 expedidas por la Secretaria Distrital del Hábitat._x000a__x000a_Durante el periodo objeto de seguimiento (mayo) se asistió al Comité de Conciliación de la Caja de la Vivienda Popular donde se expusieron los siguientes casos: _x000a__x000a_Asistir como apoyo de la Asesora de control Interno al Comité de Conciliación realizado el día 19 de mayo de 2020 a través de sesión virtual, donde se presentó un documento que adicionaría las Políticas de Prevención del Daño Antijurídico de la CVP, donde desde la Asesoría de Control Interno se presentaron aportes para la mejora de la citada política._x000a__x000a_Asistir como apoyo de la Asesora de control Interno al Comité de Conciliación realizado el día 28 de mayo de 2020 a través de Google meet virtual, donde se delibero respecto de la audiencia inicial convocada por el Juzgado 65 - Administrativo Sección Tercera, en el marco del proceso 2018-00001._x000a_En el mes de junio, para esta actividad se realizaron las siguientes acciones:_x000a__x000a_Asistir como apoyo de la Asesora de control Interno al Comité de Conciliación realizado el día 23 de junio de 2020 a través de sesión virtual, donde se presentó el informe de gestión durante el periodo comprendido entre enero – junio de 2020, dando cumplimiento a lo previsto en el numeral 3 del artículo 2.2.4.3.1.2.6. del Decreto 1069 de 2015 y el numeral 5 del artículo 26 del Reglamento Interno del Comité._x000a__x000a_Asistir como apoyo de la Asesora de control Interno al Comité de Conciliación realizado el día 30 de junio de 2020 a través de Google meet virtual, donde se presentó por parte de la Dirección Jurídica los avances del tema de Parque Metropolitano._x000a__x000a_Verificación y análisis del contenido del acta N° 264 de la sesión del Comité de Conciliación celebrado el 21 de julio de 2020. Y remisión para la firma de la Asesora de Control Interno. 27 y 28 de julio de 2020._x000a__x000a_Apoyo a la Asesora de control Interno presentando un análisis referente informe presentado por parte de la apoderada del proceso 2019-00146, al Comité de Conciliación realizado el día 31 de julio de 2020 mediante la modalidad virtual._x000a__x000a_Durante el periodo objeto del presente  seguimiento (agosto) se asistió en calidad de apoyo de la Asesora de Control Interno a la sesion del Comité de Conciliación de la Caja de la Vivienda Popular, celebrada el pasado 21  de agosto de 2020, de manera virtual donde se pusieron a consideración de los miembros e invitados del comite, los lineamientos decisioros a incluir en la Politica de Daño Antijuridico de la CVP._x000a__x000a_De igual manera con ocasion de la invitación para la participacion en el comite de conciliación del 31 de agosto de 2020, se esta analizando la informacion del caso Atahualpa puesta a consideracion de los miembros e invitados del comite._x000a__x000a_Para el Comite de Institucional de Coordinacion de Control Interno, el dia 19 de agosto de 2020 se reviso, modifico y remitio al director juridico la propuesta de modificacion de la Resolucion de Reglamento del mismo comite._x000a__x000a_Durante el Periodo objeto del presente seguimiento ( septiembre) Asistencia en calidad de apoyo de la Asesora de Control Interno en la Sesión virtual Extraordinaria del Comité de Conciliación donde se presentó el Auto del 07 de septiembre de 2020 proferido por el Tribunal Administrativo de Cundinamarca en el marco del proceso 2019, remitiéndole a la Asesora de Control Interno el concepto jurídico sobre el particular, vía correo electrónico. 11 de septiembre de 2020  _x000a_Asistencia en calidad de apoyo de la Asesora de Control Interno en la Sesión virtual del Comité de Conciliación donde se comunicó el memorando Cordis N°2020IE8099 del 25 de septiembre de 2020 por medio del cual se socializa el Decreto Distrital 189 del 21 de agosto de 2020 que dicta lineamientos generales sobre transparencia, integridad y medidas anticorrupción en las entidades y organismos del orden distrital y se dictan otras disposiciones, remitiéndole a la Asesora de Control Interno el concepto jurídico sobre el particular, vía correo electrónico. 29 de septiembre de 2020._x000a_Asistir en calidad de apoyo de la Asesoría de Control Interno al Comité Institucional de Coordinación de Control Interno - el 18 de septiembre de 2020._x000a_Asistir por solicitud de la Asesora de Control Interno al Comité Técnico de Inventario de Bienes muebles e inmuebles . 24 de septiembre de 2020."/>
    <s v="Trabajo de campo"/>
    <n v="2.5200000000000001E-3"/>
    <n v="1.9799999999999996E-3"/>
    <x v="2"/>
  </r>
  <r>
    <s v="No requiere seguimiento para este corte"/>
    <s v="CUMPLIDA"/>
    <s v="Liderazgo Estratégico"/>
    <s v="Verificación de la oportunidad y contenido de las herramientas de gestión de la CVP y su seguimiento: PAG, PAAC y mapa de riesgos"/>
    <s v="Todos los Procesos"/>
    <s v="Todos los Procesos"/>
    <s v="Ivonne Andrea Torres Cruz_x000a_Asesora de Control Interno"/>
    <s v="Andrés Farias Pinzón"/>
    <s v="Líderes de Cada Proceso"/>
    <d v="2020-01-02T00:00:00"/>
    <d v="2020-01-31T00:00:00"/>
    <m/>
    <m/>
    <m/>
    <m/>
    <m/>
    <m/>
    <m/>
    <m/>
    <m/>
    <m/>
    <m/>
    <m/>
    <s v="Reporte"/>
    <n v="3.5000000000000001E-3"/>
    <d v="2020-01-16T00:00:00"/>
    <s v="Las evidencias se encuentran en la carpeta compartida en el servidor: \\10.216.160.201\control interno\2019\19.04 INF.  DE GESTIÓN\PAAC\III_SEG_x000a__x000a_Cuadro de Oportunidad de entrega tercer seguimiento PAAC 2019._x000a__x000a_Las evidencias se encuentran en la carpeta compartida en el servidor: \\10.216.160.201\control interno\2019\28.03 PAA\05. IV_Seg_2019_x000a__x000a_Registro de Reunión - Oportunidad Plan de Acción de Gestión III y IV SEG 2019."/>
    <s v="Se realizó verificación de la oportunidad en la entrega del Plan Anticorrupción y de Atención al Ciudadano y Mapa de Riesgos de los procesos de la entidad._x000a__x000a_Se realizó verificación de la oportunidad en la entrega del seguimiento y evaluación del Plan de Acción de Gestión del III y IV seguimiento de 2019."/>
    <s v="Entrega producto final"/>
    <n v="3.5000000000000001E-3"/>
    <n v="0"/>
    <x v="3"/>
  </r>
  <r>
    <s v="No requiere seguimiento para este corte"/>
    <s v="CUMPLIDA"/>
    <s v="Liderazgo Estratégico"/>
    <s v="Verificación de la oportunidad y contenido de las herramientas de gestión de la CVP y su seguimiento: PAG, PAAC y mapa de riesgos"/>
    <s v="Todos los Procesos"/>
    <s v="Todos los Procesos"/>
    <s v="Ivonne Andrea Torres Cruz_x000a_Asesora de Control Interno"/>
    <s v="Andrés Farias Pinzón"/>
    <s v="Líderes de Cada Proceso"/>
    <d v="2020-05-11T00:00:00"/>
    <d v="2020-05-15T00:00:00"/>
    <m/>
    <m/>
    <m/>
    <m/>
    <m/>
    <m/>
    <m/>
    <m/>
    <m/>
    <m/>
    <m/>
    <m/>
    <s v="Reporte"/>
    <n v="3.5000000000000001E-3"/>
    <d v="2020-05-15T00:00:00"/>
    <s v="Información en la ruta: \\10.216.160.201\control interno\2020\19.04 INF.  DE GESTIÓN\PAAC\I- Seg"/>
    <s v="Se realiza revisión y verificación de la oportunidad de entrega de la formulación y primer seguimiento de las herramientas de gestión de la CVP, con respecto al PAG, PAAC y Mapa de Riesgos de todos los procesos. Seguimiento registrado en el informe de seguimiento y evaluación a la matriz y de riesgos y PAAC 2020 con corte al 30Abr2020, y en la tabla de oportunidad en la entrega de la formulación del PAG."/>
    <s v="Entrega producto final"/>
    <n v="3.5000000000000001E-3"/>
    <n v="0"/>
    <x v="11"/>
  </r>
  <r>
    <s v="Diligenciar seguimiento"/>
    <s v="QUEDA IGUAL"/>
    <s v="Liderazgo Estratégico"/>
    <s v="Verificación de la oportunidad y contenido de las herramientas de gestión de la CVP y su seguimiento: PAG, PAAC y mapa de riesgos"/>
    <s v="Todos los Procesos"/>
    <s v="Todos los Procesos"/>
    <s v="Ivonne Andrea Torres Cruz_x000a_Asesora de Control Interno"/>
    <s v="Andrés Farias Pinzón"/>
    <s v="Líderes de Cada Proceso"/>
    <d v="2020-09-01T00:00:00"/>
    <d v="2020-09-10T00:00:00"/>
    <m/>
    <m/>
    <m/>
    <m/>
    <m/>
    <m/>
    <m/>
    <m/>
    <m/>
    <m/>
    <m/>
    <m/>
    <s v="Reporte"/>
    <n v="3.5000000000000001E-3"/>
    <d v="2020-09-10T00:00:00"/>
    <s v="Las evidencias se encuentran en la carpeta compartida de Control Interno en la ruta: \\10.216.160.201\control interno\2020\19.04 INF.  DE GESTIÓN\PAAC\II_Seg_x000a__x000a_-Memorando 2020IE7364 _x000a_-Memorando 2020IE7644_x000a_-Cuadro oportunidad entrega 2do seg PAG 2020_x000a_-Informe del segundo seguimiento al mapa de riesgos 2020"/>
    <s v="Mediante memorando 2020IE7364 del día 25Ago2020 se realiza la solicitud a la OAP, sobre la evidencia de oportunidad de entrega del segundo seguimiento al Plan Anticorrupción y de Atención al Ciudadano vigencia 2020 y Plan de Acción de Gestión, con plazo de entrega 08Sep2020._x000a__x000a_Se recibe respuesta el día 08Sep2020 mediante memorando 2020IE7644 emitido por la OAP._x000a__x000a_La oportunidad se registra en el &quot;cuadro oportunidad entrega 2do seg PAG 2020&quot;, el cual es incluido en el informe del segundo seguimiento al mapa de riesgos, elaborado por la profesional Jhoana Marcela Rodriguez y publicado en la página web."/>
    <s v="Entrega producto final"/>
    <n v="3.5000000000000001E-3"/>
    <n v="0"/>
    <x v="8"/>
  </r>
  <r>
    <s v="No requiere seguimiento para este corte"/>
    <s v="QUEDA IGUAL"/>
    <s v="Liderazgo Estratégico"/>
    <s v="Verificación de la oportunidad y contenido de las herramientas de gestión de la CVP y su seguimiento: PAG, PAAC y mapa de riesgos"/>
    <s v="Todos los Procesos"/>
    <s v="Todos los Procesos"/>
    <s v="Ivonne Andrea Torres Cruz_x000a_Asesora de Control Interno"/>
    <s v="Andrés Farias Pinzón"/>
    <s v="Líderes de Cada Proceso"/>
    <d v="2020-11-09T00:00:00"/>
    <d v="2020-11-13T00:00:00"/>
    <m/>
    <m/>
    <m/>
    <m/>
    <m/>
    <m/>
    <m/>
    <m/>
    <m/>
    <m/>
    <m/>
    <m/>
    <s v="Reporte"/>
    <n v="3.5000000000000001E-3"/>
    <m/>
    <m/>
    <m/>
    <m/>
    <n v="0"/>
    <n v="3.5000000000000001E-3"/>
    <x v="9"/>
  </r>
  <r>
    <s v="No requiere seguimiento"/>
    <s v="SE DEBE ELIMINAR"/>
    <s v="Liderazgo Estratégico"/>
    <s v="Diligenciamiento de los autodiagnósticos de las políticas del MIPG que sean solicitados por las partes interesadas"/>
    <s v="Evaluación de la Gestión"/>
    <s v="Seguimiento y Evaluación"/>
    <s v="Ivonne Andrea Torres Cruz_x000a_Asesora de Control Interno"/>
    <s v="Ivonne Andrea Torres Cruz"/>
    <s v="Asesor de Control Interno"/>
    <d v="2020-02-03T00:00:00"/>
    <d v="2020-04-14T00:00:00"/>
    <m/>
    <m/>
    <m/>
    <m/>
    <m/>
    <m/>
    <m/>
    <m/>
    <m/>
    <m/>
    <m/>
    <m/>
    <s v="Matriz"/>
    <m/>
    <m/>
    <s v="Evidencia en la ruta: \\10.216.160.201\control interno\2020\19.04 INF.  DE GESTIÓN\MIPG_x000a__x000a_Archivo en Excel Autodiagnóstico 7-controlinterno Rta Control Interno"/>
    <s v="El autodiagnóstico se empezó a elaborar y por motivos de carga laboral no se ha podido terminar, donde se encuentran 57 preguntas que se deben responder con respecto a la política de control interno."/>
    <s v="Informe - Elaboración de producto"/>
    <n v="0"/>
    <n v="0"/>
    <x v="4"/>
  </r>
  <r>
    <s v="Diligenciar seguimiento"/>
    <s v="QUEDA IGUAL"/>
    <s v="Liderazgo Estratégico"/>
    <s v="Seguimiento al Plan Estratégico de Tecnologías de la Información y las Comunicaciones - PETI"/>
    <s v="Gestión Tecnología de la Información y Comunicaciones"/>
    <s v="Estratégico"/>
    <s v="Ivonne Andrea Torres Cruz_x000a_Asesora de Control Interno"/>
    <s v="Ivonne Andrea Torres Cruz"/>
    <s v="Jefe Oficina de Tecnologías de la Información y las Comunicaciones"/>
    <d v="2020-03-02T00:00:00"/>
    <d v="2020-10-29T00:00:00"/>
    <m/>
    <m/>
    <m/>
    <m/>
    <m/>
    <m/>
    <m/>
    <m/>
    <m/>
    <m/>
    <m/>
    <m/>
    <s v="Informe"/>
    <n v="1.4999999999999999E-2"/>
    <m/>
    <s v="La ruta de  la información se encuentra en: \\10.216.160.201\control interno\2020\19.04 INF.  DE GESTIÓN\PETI"/>
    <s v="Se genera informe de seguimiento al PETI, enviado a la ing. para revisión el día 13/03/20, mediante correo electrónico, igualmente se cuenta con memorando en proyección para enviar a responsables._x000a__x000a_Actualmente se encuentra en revisión por parte de la Ing. Ivonne Torres."/>
    <s v="Informe - Revisión por ACI"/>
    <n v="1.35E-2"/>
    <n v="1.4999999999999996E-3"/>
    <x v="0"/>
  </r>
  <r>
    <s v="Diligenciar seguimiento"/>
    <s v="QUEDA IGUAL"/>
    <s v="Liderazgo Estratégico"/>
    <s v="Realizar primer seguimiento a la racionalización de trámites y OPAs en el SUIT_x000a_Realizar segundo seguimiento a la racionalización de trámites y OPAs en el SUIT"/>
    <s v="Evaluación de la Gestión"/>
    <s v="Seguimiento y Evaluación"/>
    <s v="Ivonne Andrea Torres Cruz_x000a_Asesora de Control Interno"/>
    <s v="Joan Gaitán Ferrer"/>
    <s v="Asesor de Control Interno"/>
    <d v="2020-04-01T00:00:00"/>
    <d v="2020-08-28T00:00:00"/>
    <m/>
    <m/>
    <m/>
    <m/>
    <m/>
    <m/>
    <m/>
    <m/>
    <m/>
    <m/>
    <m/>
    <m/>
    <s v="Reporte SUIT"/>
    <n v="0.01"/>
    <m/>
    <s v="La información se encuentra en la ruta: \10.216.160.201\control interno\2020\19.04 INF.  DE GESTIÓN\PAAC\Estrategia Racionalizacion de Tramites                           Se cuenta con las siguientes evidencias: _x000a_1. Guia_metodologica_racionalizacion_tramites_ajuste.pdf/b00c472f-8872-4553-bfce-6c8f97403054 _x000a_2. Cartilla%20Tips%20implementación%20del%20Dec-2106%20-%202019_vf%20(1).pdf_x000a_3. Pantallazos reunión cargue de información en el SUIR Dirección de Reasentamientos _x000a_"/>
    <s v="Se ha solicitado a la Oficina Asesora de Planeación se invite a la ACI a las mesas de trabajo con el fin de hacer el acompañamiento y seguimiento correspondiente a la racionalización de tramites y OPAs en el SUIT. Se participo en la reunión de del cargue de información de la Dirección de Reasentamientos en día 30/09/2020"/>
    <s v="Trabajo de campo"/>
    <n v="5.6000000000000008E-3"/>
    <n v="4.3999999999999994E-3"/>
    <x v="6"/>
  </r>
  <r>
    <s v="Diligenciar seguimiento"/>
    <s v="QUEDA IGUAL"/>
    <s v="Liderazgo Estratégico"/>
    <s v="Plan de Tratamiento de Riesgos de Seguridad y Privacidad de la Información "/>
    <s v="Gestión Tecnología de la Información y Comunicaciones"/>
    <s v="Estratégico"/>
    <s v="Ivonne Andrea Torres Cruz_x000a_Asesora de Control Interno"/>
    <s v="Joan Gaitán Ferrer"/>
    <s v="Jefe Oficina de Tecnologías de la Información y las Comunicaciones"/>
    <d v="2020-06-01T00:00:00"/>
    <d v="2020-06-25T00:00:00"/>
    <m/>
    <m/>
    <m/>
    <m/>
    <m/>
    <m/>
    <m/>
    <m/>
    <m/>
    <m/>
    <m/>
    <m/>
    <s v="Informe"/>
    <n v="1.4999999999999999E-2"/>
    <m/>
    <s v="La información se encuentra en la ruta: \\10.216.160.201\control interno\2020\19.04 INF.  DE GESTIÓN\SEGUIM. PLAN  TRATAM. RIESG. DE SEGUR. PRIVAC INF_x000a__x000a_Memo 2020IE6667 del día 13Jul2020 Solicitud de Información._x000a__x000a_Respuesta mediante correo electrónico del día 17Jul2020"/>
    <s v="Actualmente se encuentra en la elaboración del informe para ser presentado a la ACI."/>
    <s v="Informe - Elaboración de producto"/>
    <n v="1.2150000000000001E-2"/>
    <n v="2.8499999999999984E-3"/>
    <x v="7"/>
  </r>
  <r>
    <s v="No requiere seguimiento"/>
    <s v="SE DEBE ELIMINAR"/>
    <s v="Liderazgo Estratégico"/>
    <s v="Plan de Seguridad y Privacidad de la Información"/>
    <s v="Gestión Tecnología de la Información y Comunicaciones"/>
    <s v="Estratégico"/>
    <s v="Ivonne Andrea Torres Cruz_x000a_Asesora de Control Interno"/>
    <s v="Ángelo Díaz Rodríguez"/>
    <s v="Jefe Oficina de Tecnologías de la Información y las Comunicaciones"/>
    <d v="2020-10-01T00:00:00"/>
    <d v="2020-10-27T00:00:00"/>
    <m/>
    <m/>
    <m/>
    <m/>
    <m/>
    <m/>
    <m/>
    <m/>
    <m/>
    <m/>
    <m/>
    <m/>
    <s v="Informe"/>
    <m/>
    <m/>
    <m/>
    <m/>
    <m/>
    <n v="0"/>
    <n v="0"/>
    <x v="0"/>
  </r>
  <r>
    <s v="Diligenciar seguimiento"/>
    <s v="QUEDA IGUAL"/>
    <s v="Liderazgo Estratégico"/>
    <s v="Participación e intervención en los comités:_x000a_Comité técnico de inventarios de  bienes inmuebles_x000a_Comité técnico de inventarios de  bienes muebles_x000a_Comité técnico de sostenibilidad contable_x000a_Comité de conciliación_x000a_Comité financiero_x000a_Comité directivo_x000a_Comité de gestión y desempeño_x000a_Comité distrital de auditoría"/>
    <s v="Todos los Procesos"/>
    <s v="Todos los Procesos"/>
    <s v="Ivonne Andrea Torres Cruz_x000a_Asesora de Control Interno"/>
    <s v="Graciela Zabala Rico"/>
    <s v="Líderes de Cada Proceso"/>
    <d v="2020-01-02T00:00:00"/>
    <d v="2020-12-31T00:00:00"/>
    <m/>
    <m/>
    <m/>
    <m/>
    <m/>
    <m/>
    <m/>
    <m/>
    <m/>
    <m/>
    <m/>
    <m/>
    <s v="Actas de comité y listados de asistencia"/>
    <n v="3.5000000000000001E-3"/>
    <m/>
    <s v="Se asistió al Comité Distrital de Auditoría el 24Ene2020_x000a_Se asistió al Comité Financiero el 21Feb2020_x000a_Se asistió a Comité Financiero el 17Mar2020_x000a_Participación al Comité Técnico de Bienes Inmuebles 27Marzo2020, de manera virtual._x000a_Participación al Comité Técnico de Bienes Inmuebles 24Abril2020, de manera virtual._x000a__x000a_Junio: Para este mes no se fue invitada a este tipo de actividad._x000a__x000a_Julio: Se asistió al Comité Financiero el 17Jul2020._x000a_Se asistió al Comité institucional de coordinación de control interno el 30Jul2020._x000a__x000a_Agosto: Se asistió al Comité Financiero el 28Agt2020._x000a__x000a_Septiembre: Se asistió al Comité Financiero 11Sep2020, Comité Tecnico de Bienes Inmuebles 24Sep2020, Comité Institucional de Control Interno  cuarta sección ordinaria 18Sep2020."/>
    <s v="Se asistió al Comité Distrital de Auditoría el 24Ene2020_x000a_Se asistió al Comité Financiero el 21Feb2020_x000a_Se asistió a Comité Financiero el 17Mar2020_x000a_Participación al Comité Técnico de Bienes Inmuebles 27Marzo2020, de manera virtual._x000a_Participación al Comité Técnico de Bienes Inmuebles 24Abril2020, de manera virtual._x000a__x000a_Junio: Para este mes no se fue invitada a este tipo de actividad._x000a__x000a_Julio: Se asistió al Comité Financiero el 17Jul2020._x000a_Se asistió al Comité institucional de coordinación de control interno el 30Jul2020._x000a__x000a_Agosto: Se asistió al Comité Financiero el 28Agt2020._x000a__x000a_Septiembre: Se asistió al Comité Financiero 11Sep2020, Comité Tecnico de Bienes Inmuebles 24Sep2020, Comité Institucional de Control Interno  cuarta sección ordinaria 18Sep2020."/>
    <s v="Trabajo de campo"/>
    <n v="1.9600000000000004E-3"/>
    <n v="1.5399999999999997E-3"/>
    <x v="2"/>
  </r>
  <r>
    <s v="Diligenciar seguimiento"/>
    <s v="QUEDA IGUAL"/>
    <s v="Liderazgo Estratégico"/>
    <s v="Participación e intervención en los comités:_x000a_Comité técnico de inventarios de  bienes inmuebles_x000a_Comité técnico de inventarios de  bienes muebles_x000a_Comité técnico de sostenibilidad contable_x000a_Comité de conciliación_x000a_Comité financiero_x000a_Comité directivo_x000a_Comité de gestión y desempeño_x000a_Comité distrital de auditoría"/>
    <s v="Todos los Procesos"/>
    <s v="Todos los Procesos"/>
    <s v="Ivonne Andrea Torres Cruz_x000a_Asesora de Control Interno"/>
    <s v="Ivonne Andrea Torres Cruz"/>
    <s v="Líderes de Cada Proceso"/>
    <d v="2020-01-02T00:00:00"/>
    <d v="2020-12-31T00:00:00"/>
    <m/>
    <m/>
    <m/>
    <m/>
    <m/>
    <m/>
    <m/>
    <m/>
    <m/>
    <m/>
    <m/>
    <m/>
    <s v="Actas de comité y listados de asistencia"/>
    <n v="4.4999999999999997E-3"/>
    <m/>
    <s v="La información recopilada en desarrollo del seguimiento se encuentra en la carpeta compartida de Control Interno en la siguiente ruta: _x000a_\\10.216.160.201\control interno\2020\INF.  DE GESTIÓN\SEG.COMITE CONCILIACION_x000a__x000a_\\10.216.160.201\control interno\2020\02.01 ACTAS COMITE C. I_x000a__x000a_\\10.216.160.201\control interno\2020\19.04 INF.  DE GESTIÓN\SEG COMITE INV. BIENES INMUEBLES_x000a__x000a_Igualmente se encuentra agenda disponible en Google Calendar"/>
    <s v="De manera virtual se hizo presencia en el Comité de Conciliación de Fecha 30 de enero de 2020, donde el Secretario Técnico del mismo comité presentó el informe de gestión de las actividades adelantadas entre el 1° de julio de 2019 al 31 de diciembre de 2019._x000a__x000a_Se asistió al Primer Comité Institucional de Coordinación de Control Interno - CICCI el día 28/1/20, donde se presentaron los resultados del Plan Anual de Auditorías 2019 y la formulación y aprobación del PAA 2020._x000a__x000a_En el mes de marzo se asistió a los siguientes:_x000a__x000a_Reunión presencial con el director general y directivos los días 12,16,17, 20, 21, 23, 25, 27, 28, 29 y 31 de marzo._x000a__x000a_Comité directivo el 02Mar2020_x000a__x000a_Comité de Contratación el 04Mar2020_x000a__x000a_Comité de Conciliación el 10Mar2020_x000a__x000a_Comité de Seguimiento financiero el 17Mar2020_x000a__x000a_Comité Técnico de Bienes Inmuebles el 27Mar2020_x000a__x000a_Comité Institucional de Gestión y Desempeño el 11Mar2020 y 30Mar2020_x000a__x000a_Comité de Conciliación Virtual 31Mar2020_x000a__x000a_En el mes de Abril se asistió a los siguientes:_x000a__x000a_Comité de Contratación sesión virtual - apertura licitación seguros Lunes, 6 de abril⋅7:00am – 4:00pm_x000a__x000a_Comité de Conciliación - virtual Martes, 7 de abril⋅3:00 – 4:00pm_x000a__x000a_Comité de Conciliación sesión virtual Viernes, 24 de abril⋅8:00 – 9:00am_x000a__x000a_Sesión Extraordinaria Comité Técnico de Inventarios de Bienes Inmuebles - virtual_x000a_Viernes, 24 de abril⋅3:30 – 4:30pm_x000a__x000a_Segundo comité distrital de auditoría 2020 Jueves, 30 de abril⋅7:30 – 11:30am_x000a__x000a_En el mes de junio se asistió a los siguientes:_x000a__x000a_Sesión Comité Directivo jueves 04Jun2020, a las 11:00 de la mañana, en la sala de juntas de la CVP._x000a__x000a_Sesión extraordinaria virtual del Comité Directivo Ampliado, 17Jun2020, a las 12:00 am._x000a__x000a_Sesión virtual informe semestral Comité de Conciliación Martes, 23 de junio⋅7:30am – 4:00pm_x000a__x000a_Segunda reunión ordinaria del Comité Institucional de Coordinación de Control Interno, el día martes 23Jun2020 a las 9:15 am - 11:30 pm, modalidad presencial en la sala de juntas de la CVP._x000a__x000a_Comité Técnico de Inventarios de Bienes Inmuebles Viernes, 26Jun2020 alas 8:15 am – 10:15am virtual_x000a__x000a_Sesión ordinaria virtual del Comité Institucional de Gestión y Desempeño, martes 30Jun2020, de 2:00 a 4:00 pm._x000a__x000a_En el mes de Julio se asistió a los siguientes comites:_x000a__x000a_Citación Comité Técnico de Sostenibilidad Contable_x000a_Miércoles, 8 de julio⋅9:30 – 11:30am virtual._x000a__x000a_Comite control interno sector habitat_x000a_Jueves, 9 de julio⋅10:00am – 12:00pm virtual._x000a__x000a_Comité Seguimiento Financiero_x000a_Viernes, 17 de julio⋅3:00 – 4:00pm virtual._x000a__x000a_Comité de Conciliación Sesión virtual en vivo_x000a_Martes, 21 de julio⋅8:00 – 9:00am virtual._x000a__x000a_Comité Técnico Bienes Muebles (Sesión Virtual)_x000a_Miércoles, 29 de julio⋅10:00am – 12:00pm._x000a__x000a_Tercera sesión ordinaria del Comité_x000a_Institucional de Coordinación de_x000a_Control Interno Jueves, 30 de julio⋅8:00 – 10:00am virtual._x000a__x000a_Comité de Conciliación - Sesión Virtual_x000a_Viernes, 31 de julio⋅8:00am – 4:00pm virtual._x000a__x000a_En el mes de Agosto se asistió a los siguientes comites:_x000a__x000a_Comité Directivo virtual jueves 20Ago2020 de 10am a 12am_x000a__x000a_Sesión Virtual Comité de Conciliación_x000a_Viernes, 21 de agosto⋅7:30am – 4:00pm_x000a__x000a_Comité Seguimiento Financiero_x000a_Viernes, 28 de agosto⋅9:00 – 10:00am_x000a__x000a_Sesión virtual en vivo Comité de Conciliación Caso Atahualpa_x000a_Lunes, 31 de agosto⋅8:00 – 9:00am_x000a__x000a_En el mes de Septiembre se asistió a los siguientes comites:_x000a__x000a_Comité Distrital de Auditoría _x000a_Viernes, 4 de septiembre⋅7:30 – 10:00am -  Microsoft Teams_x000a__x000a_Sesión virtual extraordinaria Comité de Conciliación Viernes, 11 de septiembre⋅7:30am – 1:00pm - Meet_x000a__x000a_Convocatoria cuarta sesión ordinaria del Comité Institucional de Coordinación de Control Interno - Viernes, 18 de septiembre⋅8:00 – 10:00am - meet_x000a__x000a_CITACIÓN COMITÉ DIRECTIVO – Viernes, 18 de septiembre⋅10:00am – 12:00pm - meet_x000a__x000a_COMITE TECNICO DE SOSTENIBILIDAD CONTABLE_x000a_Lunes, 21 de septiembre⋅8:00 – 9:30am - meet_x000a__x000a_Comité Técnico de Inventario de Bienes muebles e inmuebles de la CVP. Tema: Bienes Muebles._x000a_Jueves, 24 de septiembre⋅9:00am – 12:00pm - meet_x000a__x000a_Sesión virtual informativa Comité de Conciliación - Socialización Decreto 189 de 2020 Martes, 29 de septiembre⋅7:30am – 3:30pm - meet_x000a__x000a_Comité Institucional de Gestión y Desempeño Martes, 29 de septiembre⋅8:00 – 9:30am - meet_x000a__x000a_"/>
    <s v="Trabajo de campo"/>
    <n v="2.5200000000000001E-3"/>
    <n v="1.9799999999999996E-3"/>
    <x v="2"/>
  </r>
  <r>
    <s v="Diligenciar seguimiento"/>
    <s v="QUEDA IGUAL"/>
    <s v="Liderazgo Estratégico"/>
    <s v="Participación e intervención en los comités:_x000a_Comité técnico de inventarios de  bienes inmuebles_x000a_Comité técnico de inventarios de  bienes muebles_x000a_Comité técnico de sostenibilidad contable_x000a_Comité de conciliación_x000a_Comité financiero_x000a_Comité directivo_x000a_Comité de gestión y desempeño_x000a_Comité distrital de auditoría"/>
    <s v="Todos los Procesos"/>
    <s v="Todos los Procesos"/>
    <s v="Ivonne Andrea Torres Cruz_x000a_Asesora de Control Interno"/>
    <s v="Marcela Urrea Jaramillo"/>
    <s v="Líderes de Cada Proceso"/>
    <d v="2020-01-02T00:00:00"/>
    <d v="2020-12-31T00:00:00"/>
    <m/>
    <m/>
    <m/>
    <m/>
    <m/>
    <m/>
    <m/>
    <m/>
    <m/>
    <m/>
    <m/>
    <m/>
    <s v="Actas de comité y listados de asistencia"/>
    <n v="4.4999999999999997E-3"/>
    <m/>
    <s v="Agenda de Google del 24-04-2020. _x000a_Agenda de Google del 27-05-2020._x000a_Agenda de Google del 28-05-2020.  _x000a_Agenda de Google del 26-06-2020. _x000a_Agenda de Google del 30-06-2020. _x000a_Agenda de Google del 08-07-2020. _x000a_Agenda de Google del 17-07-2020_x000a_Agenda de Google del 30-07-2020. _x000a_Agenda de Google del 30-07-2020._x000a_Agenda de Google del 28-08-2020._x000a_Agenda de Google del 11-09-2020._x000a_Agenda de Google del 24-09-2020."/>
    <s v="Asistencia a la sesión extraordinaria de Comité Técnico de Inventarios de Bienes Inmuebles del 24Abr2020_x000a__x000a_Asistencia al Comité Técnico de Sostenibilidad Contable del 27 de mayo de 2020, previamente se revisaron los documentos remitidos: concepto jurídico 2020IE5561, ficha de depuración contable del 20 de mayo de 2020, tres fichas técnicas de depuración de cartera, acta de reunión No 7 del 20 de diciembre de 2019._x000a__x000a_Asistencia al Comité de Seguimiento Financiero del 28 de mayo de 2020, previamente se revisaron los documentos remitidos: acta de reunión No 2 del 17 de marzo de 2020, Estado de Tesorería al 30 de abril de 2020, Estado de Tesorería al 31 de marzo de 2020, Tasas de interés Feb. VS Abril 2020._x000a__x000a_Participación en el Comité Técnico de Inventarios de Bienes Inmuebles realizado el 26 de junio de 2020 en el cual se dio a conocer el seguimiento al plan de mejoramiento interno. _x000a__x000a_Asistencia al Comité de Seguimiento Financiero del 30 de junio de 2020. _x000a__x000a_Asistencia a la sesión del 08 de julio del Comité Técnico de Sostenibilidad Contable _x000a__x000a_Participación en la sesión del 17 de julio de 2020 de Comité Financiero de la CVP _x000a__x000a_Asistencia a la tercera sesión ordinaria del Comité Institucional de Coordinación de Control Interno del 30 de julio de 2020._x000a__x000a_Asistencia a la sesión del Comité Técnico de Sostenibilidad Contable del 30 de julio de 2020._x000a__x000a_Asistencia a la apertura del Comité Financiero del 28 de agosto de 2020._x000a__x000a_Asistencia virtual al Comité de seguimiento financiero realizado el 11-09.-2020_x000a__x000a_Asistencia al Comité Técnico de Inventarios de Bienes Inmuebles de la CVP."/>
    <s v="Trabajo de campo"/>
    <n v="2.5200000000000001E-3"/>
    <n v="1.9799999999999996E-3"/>
    <x v="2"/>
  </r>
  <r>
    <s v="No requiere seguimiento para este corte"/>
    <s v="QUEDA IGUAL"/>
    <s v="Liderazgo Estratégico"/>
    <s v="Seguimiento al Plan Institucional de Archivos - PINAR. Decreto 612 de 2018"/>
    <s v="Gestión Documental"/>
    <s v="Apoyo"/>
    <s v="Ivonne Andrea Torres Cruz_x000a_Asesora de Control Interno"/>
    <s v="Marcela Urrea Jaramillo"/>
    <s v="Subdirector Administrativo"/>
    <d v="2020-03-02T00:00:00"/>
    <d v="2020-04-27T00:00:00"/>
    <m/>
    <m/>
    <m/>
    <m/>
    <m/>
    <m/>
    <m/>
    <m/>
    <m/>
    <m/>
    <m/>
    <m/>
    <s v="Informe"/>
    <n v="1.4999999999999999E-2"/>
    <d v="2020-07-31T00:00:00"/>
    <s v="Memorando de solicitud de información 2020IE5272 del 03-04-2020; se recibió información con memorando 2020IE5547 del 30-04-2020._x000a__x000a_Correo electrónico remitiendo a la Asesora de Control Interno el Informe de Seguimiento al Plan Institucional de archivos – PINAR – Vigencia 2019 e informe adjunto. (29 de mayo de 2020)._x000a__x000a_Publicación en la ruta: https://www.cajaviviendapopular.gov.co/?q=71-informes-de-gesti%C3%B3n-evaluaci%C3%B3n-y-auditor%C3%ADas"/>
    <s v="Memorando de solicitud de información para Seguimiento al Plan Institucional de Archivos – PINAR, vigencia 2019. 2020IE5272 del 03-04-2020; se recibió información con memorando 2020IE5547 del 30-04-2020._x000a__x000a_Se realizó el análisis de la información remitida en memorando 2020IE5547 del 30 de abril de 2020 sobre el PINAR, se consultó la carpeta de calidad, la página oficial de la Entidad y a la especialista (restauradora) del proceso de Gestión Documental y se realizó el Informe de Seguimiento al Plan Institucional de archivos – PINAR – Vigencia 2019._x000a__x000a_El Informe de Seguimiento al Plan Institucional de Archivos – PINA.R – vigencia 2019 fue remitido a los responsables de los procesos con memorando 2020IE6994 del 31 de julio de 2020 y publicado en la página oficial de la Entidad."/>
    <s v="Entrega producto final"/>
    <n v="1.4999999999999999E-2"/>
    <n v="0"/>
    <x v="4"/>
  </r>
  <r>
    <s v="No requiere seguimiento para este corte"/>
    <s v="QUEDA IGUAL"/>
    <s v="Liderazgo Estratégico"/>
    <s v="Seguimiento al Plan Anual de Vacantes. Decreto 612 de 2018"/>
    <s v="Gestión del Talento Humano"/>
    <s v="Estratégico"/>
    <s v="Ivonne Andrea Torres Cruz_x000a_Asesora de Control Interno"/>
    <s v="Marcela Urrea Jaramillo"/>
    <s v="Subdirector Administrativo"/>
    <d v="2020-04-01T00:00:00"/>
    <d v="2020-04-28T00:00:00"/>
    <m/>
    <m/>
    <m/>
    <m/>
    <m/>
    <m/>
    <m/>
    <m/>
    <m/>
    <m/>
    <m/>
    <m/>
    <s v="Informe"/>
    <n v="1.4999999999999999E-2"/>
    <d v="2020-07-31T00:00:00"/>
    <s v="Correo electrónico dirigido a la Subdirección Administrativa y Memorando 2020IE5634 del 08 de mayo de 2020._x000a__x000a_Correo electrónico remitido por la Subdirección Administrativa y memorando de respuesta información 2020IE5762 del 15052020._x000a__x000a_Correo electrónico del 17 de junio de 2020 dirigido a la Subdirección Administrativa._x000a__x000a_Correo electrónico del 17 de junio de 2020 dirigido a la Oficina Asesora de Planeación._x000a_ _x000a_Memorando 2020IE6274 del 18-06-2020, dirigido a la Subdirección Administrativa._x000a__x000a_Correo electrónico del 01 de julio de 2020, remitido por la Subdirección Administrativa de asunto: Alcance términos respuestas solicitudes de Control Interno._x000a__x000a_Publicado en la ruta: https://www.cajaviviendapopular.gov.co/?q=71-informes-de-gesti%C3%B3n-evaluaci%C3%B3n-y-auditor%C3%ADas"/>
    <s v="Respuesta requerimiento Cordis Nr: 2020IE5634 Solicitud Información – Seguimiento Plan Anual de Vacantes – Vigencias 2019 y 2020_x000a__x000a_Se realizó solicitud de información adicional a la Subdirección Administrativa y a la Oficina Asesora de Planeación el 17 de junio de 2020._x000a__x000a_Se realizó el análisis de la información recibida por correo electrónico el 18 de junio de la Oficina Asesora de Planeación y el 19 de junio de la Subdirección Administrativa._x000a__x000a_Se realizó la solicitud de información No 2  a la Subdirección Administrativa con memorando 2020IE6274 del 18 de junio de 2020; de acuerdo con la ampliación de términos otorgada por Control Interno, la Subdirección Administrativa manifestó, a través de correo electrónico del 01 de julio de 2020 que entregará la información el 07 de agosto de 2020._x000a__x000a_Se realizó el trabajo con la información disponible y con correo del 30Jun2020, se envió a la Asesora el informe y el memorando remisorio con solicitud de formulación de PM para revisión._x000a__x000a_Informe de Seguimiento al Plan Anual de Vacantes – Vigencias 2019 y 2020, remitido a los responsables de los procesos con memorando 2020IE6439 del 01 de julio de 2020._x000a_Planes de mejoramiento formalizados por los responsables de los procesos de la Oficina Asesora de Planeación con memorando 2020IE6632 del 10 de julio de 2020 y la Subdirección Administrativa con memorando 2020IE6696 del 14 de julio de 2020."/>
    <s v="Entrega producto final"/>
    <n v="1.4999999999999999E-2"/>
    <n v="0"/>
    <x v="4"/>
  </r>
  <r>
    <s v="No requiere seguimiento"/>
    <s v="SE DEBE ELIMINAR"/>
    <s v="Liderazgo Estratégico"/>
    <s v="Seguimiento al Plan de Previsión de Recursos Humanos. Decreto 612 de 2018"/>
    <s v="Gestión del Talento Humano"/>
    <s v="Estratégico"/>
    <s v="Ivonne Andrea Torres Cruz_x000a_Asesora de Control Interno"/>
    <s v="Marcela Urrea Jaramillo"/>
    <s v="Subdirector Administrativo"/>
    <d v="2020-05-04T00:00:00"/>
    <d v="2020-05-27T00:00:00"/>
    <m/>
    <m/>
    <m/>
    <m/>
    <m/>
    <m/>
    <m/>
    <m/>
    <m/>
    <m/>
    <m/>
    <m/>
    <s v="Informe"/>
    <m/>
    <m/>
    <s v="Correo electrónico dirigido a la Subdirección Administrativa y Memorando 2020IE5752 del 15 de mayo de 2020. _x000a_Correo electrónico remitido por la Subdirección Administrativa y memorando de respuesta 2020IE5852 del 22 de mayo de 2020."/>
    <s v="El informe se encuentra en etapa de desarrollo, con un avance del 60%."/>
    <s v="Informe - Elaboración de producto"/>
    <n v="0"/>
    <n v="0"/>
    <x v="11"/>
  </r>
  <r>
    <s v="No requiere seguimiento"/>
    <s v="SE DEBE ELIMINAR"/>
    <s v="Liderazgo Estratégico"/>
    <s v="Seguimiento al Plan Estratégico de Talento Humano. Decreto 612 de 2018"/>
    <s v="Gestión del Talento Humano"/>
    <s v="Estratégico"/>
    <s v="Ivonne Andrea Torres Cruz_x000a_Asesora de Control Interno"/>
    <s v="Marcela Urrea Jaramillo"/>
    <s v="Subdirector Administrativo"/>
    <d v="2020-06-01T00:00:00"/>
    <d v="2020-06-25T00:00:00"/>
    <m/>
    <m/>
    <m/>
    <m/>
    <m/>
    <m/>
    <m/>
    <m/>
    <m/>
    <m/>
    <m/>
    <m/>
    <s v="Informe"/>
    <m/>
    <m/>
    <s v="Memorando 2020IE6273 del 18 de junio de 2020, dirigido a la Subdirección Administrativa._x000a__x000a_\\10.216.160.201\control interno\2020\19.04 INF.  DE GESTIÓN\PLAN ESTRATEGICO DE TH_x000a__x000a_Correo electrónico del 01 de julio de 2020, remitido por la Subdirección Administrativa de asunto: Alcance términos respuestas solicitudes de Control Interno."/>
    <s v="Se realizó solicitud de información para el informe de Seguimiento al Plan Estratégico de Gestión del Talento Humano – vigencias 2019 – 2020._x000a__x000a_De acuerdo con la ampliación de términos otorgada por Control Interno, la Subdirección Administrativa manifestó, a través de correo electrónico del 01 de julio de 2020 que entregará la información el 07 de agosto de 2020."/>
    <s v="Planeación - Comunicación de envío"/>
    <n v="0"/>
    <n v="0"/>
    <x v="7"/>
  </r>
  <r>
    <s v="No requiere seguimiento"/>
    <s v="SE DEBE ELIMINAR"/>
    <s v="Liderazgo Estratégico"/>
    <s v="Seguimiento al Plan Institucional de Capacitación - PIC. Decreto 612 de 2018"/>
    <s v="Gestión del Talento Humano"/>
    <s v="Estratégico"/>
    <s v="Ivonne Andrea Torres Cruz_x000a_Asesora de Control Interno"/>
    <s v="Marcela Urrea Jaramillo"/>
    <s v="Subdirector Administrativo"/>
    <d v="2020-07-01T00:00:00"/>
    <d v="2020-07-29T00:00:00"/>
    <m/>
    <m/>
    <m/>
    <m/>
    <m/>
    <m/>
    <m/>
    <m/>
    <m/>
    <m/>
    <m/>
    <m/>
    <s v="Informe"/>
    <m/>
    <m/>
    <m/>
    <m/>
    <m/>
    <n v="0"/>
    <n v="0"/>
    <x v="1"/>
  </r>
  <r>
    <s v="No requiere seguimiento"/>
    <s v="SE DEBE ELIMINAR"/>
    <s v="Liderazgo Estratégico"/>
    <s v="Seguimiento al Plan de Incentivos Institucionales. Decreto 612 de 2018"/>
    <s v="Gestión del Talento Humano"/>
    <s v="Estratégico"/>
    <s v="Ivonne Andrea Torres Cruz_x000a_Asesora de Control Interno"/>
    <s v="Marcela Urrea Jaramillo"/>
    <s v="Subdirector Administrativo"/>
    <d v="2020-08-03T00:00:00"/>
    <d v="2020-08-27T00:00:00"/>
    <m/>
    <m/>
    <m/>
    <m/>
    <m/>
    <m/>
    <m/>
    <m/>
    <m/>
    <m/>
    <m/>
    <m/>
    <s v="Informe"/>
    <m/>
    <m/>
    <m/>
    <m/>
    <m/>
    <n v="0"/>
    <n v="0"/>
    <x v="6"/>
  </r>
  <r>
    <s v="No requiere seguimiento para este corte"/>
    <s v="CUMPLIDA"/>
    <s v="Relación con entes de control externos"/>
    <s v="Atención a la contraloría - auditoría de regularidad"/>
    <s v="Evaluación de la Gestión"/>
    <s v="Seguimiento y Evaluación"/>
    <s v="Ivonne Andrea Torres Cruz_x000a_Asesora de Control Interno"/>
    <s v="Graciela Zabala Rico"/>
    <s v="Asesor de Control Interno"/>
    <d v="2020-01-02T00:00:00"/>
    <d v="2020-05-27T00:00:00"/>
    <m/>
    <m/>
    <m/>
    <m/>
    <m/>
    <m/>
    <m/>
    <m/>
    <m/>
    <m/>
    <m/>
    <m/>
    <s v="Correos electrónicos, actas de reunión, memorandos"/>
    <n v="1.4E-2"/>
    <d v="2020-05-19T00:00:00"/>
    <s v="Las evidencias de las solicitudes y sus respuestas se encuentra en la ruta \\10.216.160.201\control interno\2020\19.03 INF. auditorías C. I\19.03 EXTERNAS\01. PAD (2020) CÓDIGO 56, en un total de 19 solicitudes, se incluyen las escritas, verbales y a través e correo institucional , se recibió informe preliminar bajo radicado 2-2020-06723 del 16/04/2020, respuesta informe preliminar bajo radicado  2020EE4042 del 23/04/2020, alcance a repuesta  informe preliminar bajo radicado 2020EE4042 del 23/04/2020 y informe final bajo radicado 2-2020-08264 del 18/05/2020, adicional se realizaron mesas de trabajo para la asesoría a la construcción de la formulación del plan de mejoramiento de las semanas del 20 al 29 de mayo."/>
    <s v="Se llevo a cabo la atención del ente de control a través de las solicitudes realizadas de manera escrita, verbal y correo institucional, y la formulación de plan de mejoramiento. Se realizó verificación de los equipos y puestos de trabajo, asignados al ente de control."/>
    <s v="Entrega a ente de control y copia en Control Interno"/>
    <n v="1.4E-2"/>
    <n v="0"/>
    <x v="11"/>
  </r>
  <r>
    <s v="No requiere seguimiento para este corte"/>
    <s v="CUMPLIDA"/>
    <s v="Relación con entes de control externos"/>
    <s v="Informe cuenta mensual SIVICOF"/>
    <s v="Evaluación de la Gestión"/>
    <s v="Seguimiento y Evaluación"/>
    <s v="Ivonne Andrea Torres Cruz_x000a_Asesora de Control Interno"/>
    <s v="Graciela Zabala Rico"/>
    <s v="Asesor de Control Interno"/>
    <d v="2020-01-02T00:00:00"/>
    <d v="2020-01-13T00:00:00"/>
    <m/>
    <m/>
    <m/>
    <m/>
    <m/>
    <m/>
    <m/>
    <m/>
    <m/>
    <m/>
    <m/>
    <m/>
    <s v="Certificado de recepción de información de SIVICOF"/>
    <n v="1.5E-3"/>
    <d v="2020-01-13T00:00:00"/>
    <s v="Archivo que contiene el certificado de rendición de la cuenta mensual de diciembre de 2019_x000a_\\10.216.160.201\control interno\2019\19.01 INF.  A  ENTID. DE CONTROL Y VIG\SIVICOF\CUENTA MENSUAL\DICIEMBRE_2019"/>
    <s v="Se solicitó la información por correo electrónico, los responsables entregaron la información certificada."/>
    <s v="Entrega a ente de control y copia en Control Interno"/>
    <n v="1.5E-3"/>
    <n v="0"/>
    <x v="3"/>
  </r>
  <r>
    <s v="No requiere seguimiento para este corte"/>
    <s v="CUMPLIDA"/>
    <s v="Relación con entes de control externos"/>
    <s v="Informe cuenta anual SIVICOF. Cargue del informe de control interno contable - CBN - 1019"/>
    <s v="Evaluación de la Gestión"/>
    <s v="Seguimiento y Evaluación"/>
    <s v="Ivonne Andrea Torres Cruz_x000a_Asesora de Control Interno"/>
    <s v="Graciela Zabala Rico"/>
    <s v="Asesor de Control Interno"/>
    <d v="2020-02-03T00:00:00"/>
    <d v="2020-02-28T00:00:00"/>
    <m/>
    <m/>
    <m/>
    <m/>
    <m/>
    <m/>
    <m/>
    <m/>
    <m/>
    <m/>
    <m/>
    <m/>
    <s v="Certificado de recepción de información de SIVICOF"/>
    <n v="5.0000000000000001E-3"/>
    <d v="2020-02-21T00:00:00"/>
    <s v="La información se encuentra en la ruta:_x000a_\\10.216.160.201\control interno\2019\19.01 INF.  A  ENTID. DE CONTROL Y VIG\SIVICOF\CUENTA ANUAL_x000a__x000a_1. Memo sol 2019IE176 del 14Ene2019._x000a_2. Evidencias de solicitudes, respuestas e informes finales presentados en la ruta: \\10.216.160.201\control interno\2019\2. 036 INFORMES\19.01 INF.  A  ENTIDADES DE CONTROL Y VIG\SIVICOF\CUENTA ANUAL._x000a_3. Certificado de Recepción de Información._x000a_4. Certificado de reporte Cuenta Anual 2019"/>
    <s v="Se cuenta con certificado de reporte Cuenta Anual 2019, del día 21Feb2020"/>
    <s v="Entrega a ente de control y copia en Control Interno"/>
    <n v="5.0000000000000001E-3"/>
    <n v="0"/>
    <x v="5"/>
  </r>
  <r>
    <s v="No requiere seguimiento para este corte"/>
    <s v="CUMPLIDA"/>
    <s v="Relación con entes de control externos"/>
    <s v="Informe cuenta anual SIVICOF"/>
    <s v="Evaluación de la Gestión"/>
    <s v="Seguimiento y Evaluación"/>
    <s v="Ivonne Andrea Torres Cruz_x000a_Asesora de Control Interno"/>
    <s v="Graciela Zabala Rico"/>
    <s v="Asesor de Control Interno"/>
    <d v="2020-02-03T00:00:00"/>
    <d v="2020-02-17T00:00:00"/>
    <m/>
    <m/>
    <m/>
    <m/>
    <m/>
    <m/>
    <m/>
    <m/>
    <m/>
    <m/>
    <m/>
    <m/>
    <s v="Certificado de recepción de información de SIVICOF"/>
    <n v="5.0000000000000001E-3"/>
    <d v="2020-02-20T00:00:00"/>
    <s v="La información se encuentra en la ruta: \\10.216.160.201\control interno\2020\19.01 INF.  A  ENTID. DE CONTROL Y VIG\SIVICOF\CUENTA ANUAL"/>
    <s v="Se validó información en la herramienta Strom-User, se solicita firma digital y se carga información."/>
    <s v="Entrega a ente de control y copia en Control Interno"/>
    <n v="5.0000000000000001E-3"/>
    <n v="0"/>
    <x v="5"/>
  </r>
  <r>
    <s v="No requiere seguimiento para este corte"/>
    <s v="CUMPLIDA"/>
    <s v="Relación con entes de control externos"/>
    <s v="Informe cuenta mensual SIVICOF"/>
    <s v="Evaluación de la Gestión"/>
    <s v="Seguimiento y Evaluación"/>
    <s v="Ivonne Andrea Torres Cruz_x000a_Asesora de Control Interno"/>
    <s v="Graciela Zabala Rico"/>
    <s v="Asesor de Control Interno"/>
    <d v="2020-02-03T00:00:00"/>
    <d v="2020-02-11T00:00:00"/>
    <m/>
    <m/>
    <m/>
    <m/>
    <m/>
    <m/>
    <m/>
    <m/>
    <m/>
    <m/>
    <m/>
    <m/>
    <s v="Certificado de recepción de información de SIVICOF"/>
    <n v="1.5E-3"/>
    <d v="2020-02-20T00:00:00"/>
    <s v="La información se encuentra en la ruta: \\10.216.160.201\control interno\2020\19.01 INF.  A  ENTID. DE CONTROL Y VIG\SIVICOF\CUENTA MENSUAL\ENERO_2020_x000a_"/>
    <s v="Se valido información en la herramienta Strom-User, se solicita firma digital y se carga información."/>
    <s v="Entrega a ente de control y copia en Control Interno"/>
    <n v="1.5E-3"/>
    <n v="0"/>
    <x v="5"/>
  </r>
  <r>
    <s v="No requiere seguimiento para este corte"/>
    <s v="CUMPLIDA"/>
    <s v="Relación con entes de control externos"/>
    <s v="Informe cuenta mensual SIVICOF"/>
    <s v="Evaluación de la Gestión"/>
    <s v="Seguimiento y Evaluación"/>
    <s v="Ivonne Andrea Torres Cruz_x000a_Asesora de Control Interno"/>
    <s v="Graciela Zabala Rico"/>
    <s v="Asesor de Control Interno"/>
    <d v="2020-03-02T00:00:00"/>
    <d v="2020-03-10T00:00:00"/>
    <m/>
    <m/>
    <m/>
    <m/>
    <m/>
    <m/>
    <m/>
    <m/>
    <m/>
    <m/>
    <m/>
    <m/>
    <s v="Certificado de recepción de información de SIVICOF"/>
    <n v="1.5E-3"/>
    <d v="2020-03-10T00:00:00"/>
    <s v="Se valido información en el Storm User, se solicito firma al Director General y se cargaron los documentos correspondientes a Deuda Pública, Financiera y Contratación al Sistema de Vigilancia y Control Fiscal SIVICOF"/>
    <s v="Se obtuvo certificado de reporte de la información, se solicito publicación del mismo a la página web de la entidad."/>
    <s v="Entrega a ente de control y copia en Control Interno"/>
    <n v="1.5E-3"/>
    <n v="0"/>
    <x v="10"/>
  </r>
  <r>
    <s v="No requiere seguimiento para este corte"/>
    <s v="CUMPLIDA"/>
    <s v="Relación con entes de control externos"/>
    <s v="Recibir, analizar y dar trámite a las solicitudes de modificación de las acciones del plan de mejoramiento de la contraloría"/>
    <s v="Evaluación de la Gestión"/>
    <s v="Seguimiento y Evaluación"/>
    <s v="Ivonne Andrea Torres Cruz_x000a_Asesora de Control Interno"/>
    <s v="Graciela Zabala Rico"/>
    <s v="Asesor de Control Interno"/>
    <d v="2020-03-24T00:00:00"/>
    <d v="2020-05-29T00:00:00"/>
    <m/>
    <m/>
    <m/>
    <m/>
    <m/>
    <m/>
    <m/>
    <m/>
    <m/>
    <m/>
    <m/>
    <m/>
    <s v="Certificado de recepción de información de SIVICOF"/>
    <n v="3.0000000000000001E-3"/>
    <d v="2020-05-29T00:00:00"/>
    <s v="Se realizó modificación de cuatro (4) solicitudes de los hallazgos 3.1.5.1, 3.1.5.2, 3.1.5.3, 3.3.1.2, 3.3.1.3, 3.3.1.4 código 23.Hallazgo 4.1.4 código 30. Hallazgo 3.2.1 código 30. Hallazgos 3.3.5.1, 3.3.5.3 acciones 1 y 2, 3.3-6.3 código 35."/>
    <s v="Se realizaron los cargues en información en el Sistema de Vigilancia y Control Fiscal-SIVICOF, resultado tres (3) certificados de recepción de información los días 12, 14 y 15 de mayo de 2020, cada uno fue enviado a los solicitantes, a través de correo institucional."/>
    <s v="Entrega a ente de control y copia en Control Interno"/>
    <n v="3.0000000000000001E-3"/>
    <n v="0"/>
    <x v="11"/>
  </r>
  <r>
    <s v="No requiere seguimiento para este corte"/>
    <s v="CUMPLIDA"/>
    <s v="Relación con entes de control externos"/>
    <s v="Informe cuenta mensual SIVICOF"/>
    <s v="Evaluación de la Gestión"/>
    <s v="Seguimiento y Evaluación"/>
    <s v="Ivonne Andrea Torres Cruz_x000a_Asesora de Control Interno"/>
    <s v="Graciela Zabala Rico"/>
    <s v="Asesor de Control Interno"/>
    <d v="2020-04-01T00:00:00"/>
    <d v="2020-04-13T00:00:00"/>
    <m/>
    <m/>
    <m/>
    <m/>
    <m/>
    <m/>
    <m/>
    <m/>
    <m/>
    <m/>
    <m/>
    <m/>
    <s v="Certificado de recepción de información de SIVICOF"/>
    <n v="1.5E-3"/>
    <d v="2020-04-13T00:00:00"/>
    <s v="Se validó información en el Storm User, se solicito firma al Director General y se cargaron los documentos correspondientes a Deuda Pública, Financiera y Contratación al Sistema de Vigilancia y Control Fiscal SIVICOF"/>
    <s v="La deuda pública se cargó el segundo día hábil y los demás componentes el séptimo día hábil, de ello se cuenta con certificado de recepción de información, el cual se encuentra publicado en la página web de la entidad en el link https://www.cajaviviendapopular.gov.co/?q=71-informes-de-gesti%C3%B3n-evaluaci%C3%B3n-y-auditor%C3%ADas "/>
    <s v="Entrega a ente de control y copia en Control Interno"/>
    <n v="1.5E-3"/>
    <n v="0"/>
    <x v="4"/>
  </r>
  <r>
    <s v="No requiere seguimiento para este corte"/>
    <s v="QUEDA IGUAL"/>
    <s v="Relación con entes de control externos"/>
    <s v="Atender, dar trámite y cargar las acciones incumplidas del Plan de Mejoramiento de la Contraloría"/>
    <s v="Evaluación de la Gestión"/>
    <s v="Seguimiento y Evaluación"/>
    <s v="Ivonne Andrea Torres Cruz_x000a_Asesora de Control Interno"/>
    <s v="Graciela Zabala Rico"/>
    <s v="Asesor de Control Interno"/>
    <d v="2020-05-22T00:00:00"/>
    <d v="2020-07-03T00:00:00"/>
    <m/>
    <m/>
    <m/>
    <m/>
    <m/>
    <m/>
    <m/>
    <m/>
    <m/>
    <m/>
    <m/>
    <m/>
    <s v="Certificado de recepción de información de SIVICOF"/>
    <n v="3.0000000000000001E-3"/>
    <d v="2020-07-31T00:00:00"/>
    <s v="No se han recepcionando peticiones, ni solicitud de cargue de información al sistema de vigilancia y control fiscal SIVICOF con corte a 30 de abril de 2020._x000a__x000a_Junio: _x000a_La información se encuentra en la carpeta compartidas en el siguiente enlace: \\10.216.160.201\control interno\2020\19.01 INF.  A  ENTID. DE CONTROL Y VIG\SIVICOF\CUENTA MENSUAL\Incumplidas_x000a__x000a_Julio: No se han recepcionando peticiones, ni solicitud de cargue de información al sistema de vigilancia y control fiscal SIVICOF con corte a 31 de Julio de 2020."/>
    <s v="No se han recepcionando peticiones, ni solicitud de cargue de información al sistema de vigilancia y control fiscal SIVICOF con corte a 30 de abril de 2020._x000a__x000a_Junio: _x000a_Se realizaron las observaciones a los memorando 2020IE6286 del 18/06/2020, se contestó bajo radiado 2020IE6377 del 25/06/2020 para Dirección de Reasentamientos, respuesta memorando 2020IE6238 del 16/06/2020 se contestó bajo radicado 2020IE6348 del 25/06/2020 para la Dirección de Gestión Corporativa y CID;  y se sostuvo reunión virtual con las Direcciones de Gestión Corporativa y CID y Reasentamientos, en la conclusión y presentación de la información a entregar a la Contraloría de Bogotá._x000a__x000a_Julio: No se han recepcionando peticiones, ni solicitud de cargue de información al sistema de vigilancia y control fiscal SIVICOF con corte a 31 de Julio de 2020."/>
    <s v="Entrega a ente de control y copia en Control Interno"/>
    <n v="3.0000000000000001E-3"/>
    <n v="0"/>
    <x v="1"/>
  </r>
  <r>
    <s v="No requiere seguimiento para este corte"/>
    <s v="QUEDA IGUAL"/>
    <s v="Relación con entes de control externos"/>
    <s v="Atención a la contraloría - auditoría de desempeño 1: Cartera hipotecaria"/>
    <s v="Evaluación de la Gestión"/>
    <s v="Seguimiento y Evaluación"/>
    <s v="Ivonne Andrea Torres Cruz_x000a_Asesora de Control Interno"/>
    <s v="Graciela Zabala Rico"/>
    <s v="Asesor de Control Interno"/>
    <d v="2020-05-28T00:00:00"/>
    <d v="2020-08-04T00:00:00"/>
    <m/>
    <m/>
    <m/>
    <m/>
    <m/>
    <m/>
    <m/>
    <m/>
    <m/>
    <m/>
    <m/>
    <m/>
    <s v="Correos electrónicos, actas de reunión, memorandos"/>
    <n v="1.4E-2"/>
    <d v="2020-08-31T00:00:00"/>
    <s v="Dicha auditoría se programa iniciar en el mes de mayo, a corte 30 de abril de 2020 nos encontrábamos en Auditoría de Regularidad Código 56_x000a__x000a_Junio: _x000a_La auditoría de desempeño ha realizado una serie de solicitudes las cuales se han participado de manera indirecta, y se corroboró el inventario-parte interesada con la Subdirección Administrativa_x000a__x000a_Julio - Carlos Vargas: _x000a_En el mes de Julio se dio respuesta a las observaciones del Informe Preliminar de la Auditoria de desempeño Aud Cartera Cód 64  2-2020-11342 con anexos-mediante radicado 2020EE6197 del 29 de julio 2020._x000a__x000a_Agosto: Graciela Zabala Rico: Se dio acompañamiento a la formulación del plan de mejoramiento, hasta su cargue al sistema SIVICOF"/>
    <s v="Dicha auditoría se programa iniciar en el mes de mayo, a corte 30 de abril de 2020 nos encontrábamos en Auditoría de Regularidad Código 56_x000a__x000a_Junio:_x000a_La auditoría de desempeño ha realizado una serie de solicitudes las cuales se han participado de manera indirecta, y se corroboró el inventario-parte interesada con la Subdirección Administrativa._x000a__x000a_Julio - Carlos Vargas:_x000a_Se realizo la consolidación y  envió del documento el dia 29 Julio de 2020 con sus respectivos anexos._x000a__x000a_Agosto: Graciela Zabala Rico: Se dio acompañamiento a la formulación del plan de mejoramiento, hasta su cargue al sistema SIVICOF"/>
    <s v="Entrega a ente de control y copia en Control Interno"/>
    <n v="1.4E-2"/>
    <n v="0"/>
    <x v="6"/>
  </r>
  <r>
    <s v="No requiere seguimiento para este corte"/>
    <s v="CUMPLIDA"/>
    <s v="Relación con entes de control externos"/>
    <s v="Informe cuenta mensual SIVICOF"/>
    <s v="Evaluación de la Gestión"/>
    <s v="Seguimiento y Evaluación"/>
    <s v="Ivonne Andrea Torres Cruz_x000a_Asesora de Control Interno"/>
    <s v="Graciela Zabala Rico"/>
    <s v="Asesor de Control Interno"/>
    <d v="2020-05-04T00:00:00"/>
    <d v="2020-05-12T00:00:00"/>
    <m/>
    <m/>
    <m/>
    <m/>
    <m/>
    <m/>
    <m/>
    <m/>
    <m/>
    <m/>
    <m/>
    <m/>
    <s v="Certificado de recepción de información de SIVICOF"/>
    <n v="1.5E-3"/>
    <d v="2020-05-12T00:00:00"/>
    <s v="Se validó información en el Storm User, se solicito firma al Director General y se cargaron los documentos correspondientes a Deuda Pública, Financiera y Contratación al Sistema de Vigilancia y Control Fiscal SIVICOF"/>
    <s v="La deuda pública se cargó con los demás componentes el séptimo día hábil, de ello se cuenta con certificado de recepción de información, el cual se encuentra publicado en la página web de la entidad en el link https://www.cajaviviendapopular.gov.co/?q=71-informes-de-gesti%C3%B3n-evaluaci%C3%B3n-y-auditor%C3%ADas "/>
    <s v="Entrega a ente de control y copia en Control Interno"/>
    <n v="1.5E-3"/>
    <n v="0"/>
    <x v="11"/>
  </r>
  <r>
    <s v="No requiere seguimiento para este corte"/>
    <s v="CUMPLIDA"/>
    <s v="Relación con entes de control externos"/>
    <s v="Informe cuenta mensual SIVICOF"/>
    <s v="Evaluación de la Gestión"/>
    <s v="Seguimiento y Evaluación"/>
    <s v="Ivonne Andrea Torres Cruz_x000a_Asesora de Control Interno"/>
    <s v="Graciela Zabala Rico"/>
    <s v="Asesor de Control Interno"/>
    <d v="2020-06-01T00:00:00"/>
    <d v="2020-06-09T00:00:00"/>
    <m/>
    <m/>
    <m/>
    <m/>
    <m/>
    <m/>
    <m/>
    <m/>
    <m/>
    <m/>
    <m/>
    <m/>
    <s v="Certificado de recepción de información de SIVICOF"/>
    <n v="1.5E-3"/>
    <d v="2020-06-30T00:00:00"/>
    <s v="La información se encuentra en la carpeta compartidas en el siguiente enlace: \\10.216.160.201\control interno\2020\19.01 INF.  A  ENTID. DE CONTROL Y VIG\SIVICOF\CUENTA MENSUAL\MAYO_2020"/>
    <s v="Se presentó la cuenta mensual en sus componentes deuda pública, financiera y contratación, el segundo día hábil y séptimo vigente."/>
    <s v="Entrega a ente de control y copia en Control Interno"/>
    <n v="1.5E-3"/>
    <n v="0"/>
    <x v="7"/>
  </r>
  <r>
    <s v="No requiere seguimiento para este corte"/>
    <s v="QUEDA IGUAL"/>
    <s v="Relación con entes de control externos"/>
    <s v="Informe cuenta mensual SIVICOF"/>
    <s v="Evaluación de la Gestión"/>
    <s v="Seguimiento y Evaluación"/>
    <s v="Ivonne Andrea Torres Cruz_x000a_Asesora de Control Interno"/>
    <s v="Graciela Zabala Rico"/>
    <s v="Asesor de Control Interno"/>
    <d v="2020-07-01T00:00:00"/>
    <d v="2020-07-09T00:00:00"/>
    <m/>
    <m/>
    <m/>
    <m/>
    <m/>
    <m/>
    <m/>
    <m/>
    <m/>
    <m/>
    <m/>
    <m/>
    <s v="Certificado de recepción de información de SIVICOF"/>
    <n v="1.5E-3"/>
    <d v="2020-07-31T00:00:00"/>
    <s v="Se dio trámite de cargue y certificado de recepción de información en el Sistema de Vigilancia y Control Fiscal-SIVICOF, en el segundo y séptimo día hábil."/>
    <s v="Se dio trámite de cargue y certificado de recepción de información en el Sistema de Vigilancia y Control Fiscal-SIVICOF, en el segundo y séptimo día hábil."/>
    <s v="Entrega a ente de control y copia en Control Interno"/>
    <n v="1.5E-3"/>
    <n v="0"/>
    <x v="1"/>
  </r>
  <r>
    <s v="No requiere seguimiento para este corte"/>
    <s v="QUEDA IGUAL"/>
    <s v="Relación con entes de control externos"/>
    <s v="Atención a la contraloría - auditoría de desempeño 3: Convenio 103-2013 FDL San Cristóbal Sur"/>
    <s v="Evaluación de la Gestión"/>
    <s v="Seguimiento y Evaluación"/>
    <s v="Ivonne Andrea Torres Cruz_x000a_Asesora de Control Interno"/>
    <s v="Carlos Vargas Hernández"/>
    <s v="Asesor de Control Interno"/>
    <d v="2020-10-13T00:00:00"/>
    <d v="2020-12-17T00:00:00"/>
    <m/>
    <m/>
    <m/>
    <m/>
    <m/>
    <m/>
    <m/>
    <m/>
    <m/>
    <m/>
    <m/>
    <m/>
    <s v="Correos electrónicos, actas de reunión, memorandos"/>
    <n v="1.4E-2"/>
    <m/>
    <m/>
    <m/>
    <m/>
    <n v="0"/>
    <n v="1.4E-2"/>
    <x v="2"/>
  </r>
  <r>
    <s v="No requiere seguimiento para este corte"/>
    <s v="QUEDA IGUAL"/>
    <s v="Relación con entes de control externos"/>
    <s v="Informe cuenta mensual SIVICOF"/>
    <s v="Evaluación de la Gestión"/>
    <s v="Seguimiento y Evaluación"/>
    <s v="Ivonne Andrea Torres Cruz_x000a_Asesora de Control Interno"/>
    <s v="Carlos Vargas Hernández"/>
    <s v="Asesor de Control Interno"/>
    <d v="2020-08-03T00:00:00"/>
    <d v="2020-08-12T00:00:00"/>
    <m/>
    <m/>
    <m/>
    <m/>
    <m/>
    <m/>
    <m/>
    <m/>
    <m/>
    <m/>
    <m/>
    <m/>
    <s v="Certificado de recepción de información de SIVICOF"/>
    <n v="1.5E-3"/>
    <d v="2020-08-12T00:00:00"/>
    <s v="Certificado generado por el aplicativo sivicof  de la cuenta dejulio de 2020 el cual fue enviado por correo electronico al Director General."/>
    <s v="El dia 12 de agosto de 2020 se cargaron los formatos y documentos electronicos de la cuenta mensual del mes de Julio de 2020 de la Caja de Vivienda Popular y se envio certificado generado por el aplicativo sivicof por correo electronico al Director General."/>
    <s v="Entrega a ente de control y copia en Control Interno"/>
    <n v="1.5E-3"/>
    <n v="0"/>
    <x v="6"/>
  </r>
  <r>
    <s v="Diligenciar seguimiento"/>
    <s v="QUEDA IGUAL"/>
    <s v="Relación con entes de control externos"/>
    <s v="Informe cuenta mensual SIVICOF"/>
    <s v="Evaluación de la Gestión"/>
    <s v="Seguimiento y Evaluación"/>
    <s v="Ivonne Andrea Torres Cruz_x000a_Asesora de Control Interno"/>
    <s v="Carlos Vargas Hernández"/>
    <s v="Asesor de Control Interno"/>
    <d v="2020-09-01T00:00:00"/>
    <d v="2020-09-09T00:00:00"/>
    <m/>
    <m/>
    <m/>
    <m/>
    <m/>
    <m/>
    <m/>
    <m/>
    <m/>
    <m/>
    <m/>
    <m/>
    <s v="Certificado de recepción de información de SIVICOF"/>
    <n v="1.5E-3"/>
    <d v="2020-09-09T00:00:00"/>
    <s v="El dia 2 y 9 de Septiembre se realizó el cargue de la cuenta mensual del mes de agosto de 2020 en el aplicativo Sivicof de la Contraloria de Bogotá, al igual que el cargue de modificaciones de acciones por partes de la Dirección de Urbanizaciones y Titulaciones al Plan de Mejoramiento el dia 22 de septiembre de 2020._x000a__x000a_Información en la ruta: \\10.216.160.201\control interno\2020\19.01 INF.  A  ENTID. DE CONTROL Y VIG\SIVICOF\CUENTA MENSUAL\08. AGOSTO"/>
    <s v="Durante el mes de septiembre los dias 2 y 9  se realizo el cargue de la cuenta mensual del mes de agosto de 2020 en el aplicativo Sivicof de la Contraloria de Bogotá, al igual que el cargue de modificaciones de  acciones por partes de la Dirección de Urbanizaciones y titulaciones al Plan de mejoramiento el dia 22 de septiembre de 2020."/>
    <s v="Entrega a ente de control y copia en Control Interno"/>
    <n v="1.5E-3"/>
    <n v="0"/>
    <x v="8"/>
  </r>
  <r>
    <s v="No requiere seguimiento"/>
    <s v="SE DEBE ELIMINAR"/>
    <s v="Relación con entes de control externos"/>
    <s v="Atención a la contraloría - auditoría de desempeño 3: Conv. 044-2014 FDL Usme"/>
    <s v="Evaluación de la Gestión"/>
    <s v="Seguimiento y Evaluación"/>
    <s v="Ivonne Andrea Torres Cruz_x000a_Asesora de Control Interno"/>
    <s v="Graciela Zabala Rico"/>
    <s v="Asesor de Control Interno"/>
    <d v="2020-01-01T00:00:00"/>
    <d v="2020-02-28T00:00:00"/>
    <m/>
    <m/>
    <m/>
    <m/>
    <m/>
    <m/>
    <m/>
    <m/>
    <m/>
    <m/>
    <m/>
    <m/>
    <s v="Correos electrónicos, actas de reunión, memorandos"/>
    <m/>
    <m/>
    <m/>
    <m/>
    <m/>
    <n v="0"/>
    <n v="0"/>
    <x v="5"/>
  </r>
  <r>
    <s v="No requiere seguimiento para este corte"/>
    <s v="QUEDA IGUAL"/>
    <s v="Relación con entes de control externos"/>
    <s v="Informe cuenta mensual SIVICOF"/>
    <s v="Evaluación de la Gestión"/>
    <s v="Seguimiento y Evaluación"/>
    <s v="Ivonne Andrea Torres Cruz_x000a_Asesora de Control Interno"/>
    <s v="Carlos Vargas Hernández"/>
    <s v="Asesor de Control Interno"/>
    <d v="2020-10-01T00:00:00"/>
    <d v="2020-10-09T00:00:00"/>
    <m/>
    <m/>
    <m/>
    <m/>
    <m/>
    <m/>
    <m/>
    <m/>
    <m/>
    <m/>
    <m/>
    <m/>
    <s v="Certificado de recepción de información de SIVICOF"/>
    <n v="1.5E-3"/>
    <m/>
    <m/>
    <m/>
    <m/>
    <n v="0"/>
    <n v="1.5E-3"/>
    <x v="0"/>
  </r>
  <r>
    <s v="No requiere seguimiento para este corte"/>
    <s v="QUEDA IGUAL"/>
    <s v="Relación con entes de control externos"/>
    <s v="Informe cuenta mensual SIVICOF"/>
    <s v="Evaluación de la Gestión"/>
    <s v="Seguimiento y Evaluación"/>
    <s v="Ivonne Andrea Torres Cruz_x000a_Asesora de Control Interno"/>
    <s v="Carlos Vargas Hernández"/>
    <s v="Asesor de Control Interno"/>
    <d v="2020-11-03T00:00:00"/>
    <d v="2020-11-11T00:00:00"/>
    <m/>
    <m/>
    <m/>
    <m/>
    <m/>
    <m/>
    <m/>
    <m/>
    <m/>
    <m/>
    <m/>
    <m/>
    <s v="Certificado de recepción de información de SIVICOF"/>
    <n v="1.5E-3"/>
    <m/>
    <m/>
    <m/>
    <m/>
    <n v="0"/>
    <n v="1.5E-3"/>
    <x v="9"/>
  </r>
  <r>
    <s v="Diligenciar seguimiento"/>
    <s v="QUEDA IGUAL"/>
    <s v="Relación con entes de control externos"/>
    <s v="Atención a la contraloría - auditoría de desempeño 2: Proyectos VIP - VIS: Arborizadora Baja, MZ 54-55; La Casona"/>
    <s v="Evaluación de la Gestión"/>
    <s v="Seguimiento y Evaluación"/>
    <s v="Ivonne Andrea Torres Cruz_x000a_Asesora de Control Interno"/>
    <s v="Carlos Vargas Hernández"/>
    <s v="Asesor de Control Interno"/>
    <d v="2020-08-05T00:00:00"/>
    <d v="2020-10-09T00:00:00"/>
    <m/>
    <m/>
    <m/>
    <m/>
    <m/>
    <m/>
    <m/>
    <m/>
    <m/>
    <m/>
    <m/>
    <m/>
    <s v="Correos electrónicos, actas de reunión, memorandos"/>
    <n v="1.4E-2"/>
    <m/>
    <s v="*Solicitud por parte de la Contralorìa con radicado 2-2020-11578 del 24 Julio del 2020 - Proyectos VIP - VIS_x000a_Mediante Oficio 2020EE6392 del 4 de agosto de 2020-  Se da Respuesta a la solicitud  de la Contraloría._x000a_*Solicitud de información respecto al proyecto Colores de Bolonia por parte de la Contraloria mediante radicado 2-2020-12901 del 20 Agosto de 2020. _x000a_Respuesta al  radicado 2-2020-12901 mediante oficio radicado 2020EE7111 del dia 25 de agosto de 2020. _x000a_Alcance al Oficio radicado  2020EE7111 mediante 2020IE7374 radicado del 25 de agosto de 2020._x000a__x000a_*Respuesta a las Solicitudes de información por parte de la Contraloria sobre la Auditoria codigo 244:_x000a_Oficio radicado 2-2020-13567_x000a_Oficio radicado 2-2020-13652_x000a_Oficio radicado 2-2020-13949_x000a_Oficio radicado 2-2020-14636_x000a_Oficio radicado 2-2020-15132_x000a_Oficio radicado 2-2020-14256_x000a_Oficio radicado 2-2020-13357_x000a_Oficio radicado 2-2020-14633_x000a_Oficio radicado 2-2020-14757_x000a_Oficio radicado 2-2020-13733_x000a_Entrega del Informe preliminar de Auditoria codigo 244 el dia 25 de septiembre de 2020 mediante  Oficio 2-2020-25217 correo electronico de envio de repartición de observaciones a los responsables._x000a__x000a_Información en la ruta: \\10.216.160.201\control interno\2020\19.03 INF. AUDITORIAS C. I\19.03 EXTERNAS\03. DES_PROY_ VIP_ VIS COD_244"/>
    <s v="*El dia 24 de julio de 2020 la Contralorìa solicito informaciòn respecto a los proyectos VIP-VIS, mediante radicado 2-2020-11578, el dia 4 de agosto de 2020 se envio oficio de respuesta mediante radicado 2020EE6392._x000a_*El dia 20 de agosto de 2020 la Contraloria mediante radicado 2-2020-12901 solicito informacion respecto al proyecto Colores de Bolonia, el dia 25 de agosto de 2020 se dio respuesta por parte de la CVP mediante oficio radicado 2020EE7111, posteriormente el dia 25 de agosto de 2020 se dio alcance al Oficio radicado  2020EE7111 mediante 2020IE7374, respuestas enviadas por correo electronico al Gerente de la Auditoria el Dr. EDGAR ALFONSO RAMÍREZ HERNÁNDEZ_x000a__x000a_*Durante el mes de septiembre se dio tramite a las solicitudes realizadas por la Contralorias dando respuesta a los siguientes oficios de la Auditoria codigo 244:_x000a_Oficio radicado 2-2020-13567_x000a_Oficio radicado 2-2020-13652_x000a_Oficio radicado 2-2020-13949_x000a_Oficio radicado 2-2020-14636_x000a_Oficio radicado 2-2020-15132_x000a_Oficio radicado 2-2020-14256_x000a_Oficio radicado 2-2020-13357_x000a_Oficio radicado 2-2020-14633_x000a_Oficio radicado 2-2020-14757_x000a_Oficio radicado 2-2020-13733_x000a_Entrega del Informe preliminar de Auditoria codigo 244 el dia 25 de septiembre de 2020 mediante  Oficio 2-2020-25217 correo electronico de envio de repartición de observaciones a los responsables."/>
    <s v="Reparto de solicitud"/>
    <n v="7.0000000000000001E-3"/>
    <n v="7.0000000000000001E-3"/>
    <x v="0"/>
  </r>
  <r>
    <s v="No requiere seguimiento para este corte"/>
    <s v="QUEDA IGUAL"/>
    <s v="Relación con entes de control externos"/>
    <s v="Informe cuenta mensual SIVICOF"/>
    <s v="Evaluación de la Gestión"/>
    <s v="Seguimiento y Evaluación"/>
    <s v="Ivonne Andrea Torres Cruz_x000a_Asesora de Control Interno"/>
    <s v="Carlos Vargas Hernández"/>
    <s v="Asesor de Control Interno"/>
    <d v="2020-12-01T00:00:00"/>
    <d v="2020-12-10T00:00:00"/>
    <m/>
    <m/>
    <m/>
    <m/>
    <m/>
    <m/>
    <m/>
    <m/>
    <m/>
    <m/>
    <m/>
    <m/>
    <s v="Certificado de recepción de información de SIVICOF"/>
    <n v="1.5E-3"/>
    <m/>
    <m/>
    <m/>
    <m/>
    <n v="0"/>
    <n v="1.5E-3"/>
    <x v="2"/>
  </r>
  <r>
    <s v="Diligenciar seguimiento"/>
    <s v="QUEDA IGUAL"/>
    <s v="Seguimiento a Planes de Mejoramiento"/>
    <s v="Asesoría en la formulación de planes de mejoramiento internos y en la modificación de las acciones ya propuestas"/>
    <s v="Evaluación de la Gestión"/>
    <s v="Seguimiento y Evaluación"/>
    <s v="Ivonne Andrea Torres Cruz_x000a_Asesora de Control Interno"/>
    <s v="Jhoana Rodríguez Silva"/>
    <s v="Asesor de Control Interno"/>
    <d v="2020-01-02T00:00:00"/>
    <d v="2020-12-31T00:00:00"/>
    <m/>
    <m/>
    <m/>
    <m/>
    <m/>
    <m/>
    <m/>
    <m/>
    <m/>
    <m/>
    <m/>
    <m/>
    <s v="Planes de mejoramiento formulados o actualizados en matriz "/>
    <n v="0.01"/>
    <m/>
    <s v="Las evidencias de esta actividad se encuentra en la ruta: \\10.216.160.201\control interno\2020\28.05 PM\INTERNO\05. REAS_x000a__x000a_Reg. Reunión Acomp. REAS_1_x000a_Reg. Reunión Revisión de planes de mejoramiento PQRS REAS"/>
    <s v="Se realizan dos (2) asesorías en la formulación de planes de mejoramiento internos de REAS el día 04/02/2020 y 06/02/2020."/>
    <s v="Trabajo de campo - Análisis de Información"/>
    <n v="6.6999999999999994E-3"/>
    <n v="3.3000000000000008E-3"/>
    <x v="2"/>
  </r>
  <r>
    <s v="No requiere seguimiento para este corte"/>
    <s v="CUMPLIDA"/>
    <s v="Seguimiento a Planes de Mejoramiento"/>
    <s v="Seguimiento al Plan de Mejoramiento Interno "/>
    <s v="Todos los Procesos"/>
    <s v="Todos los Procesos"/>
    <s v="Ivonne Andrea Torres Cruz_x000a_Asesora de Control Interno"/>
    <s v="Ángelo Díaz Rodríguez"/>
    <s v="Líderes de Cada Proceso"/>
    <d v="2020-01-20T00:00:00"/>
    <d v="2020-01-31T00:00:00"/>
    <m/>
    <m/>
    <m/>
    <m/>
    <m/>
    <m/>
    <m/>
    <m/>
    <m/>
    <m/>
    <m/>
    <m/>
    <s v="Matriz de seguimiento"/>
    <n v="1.9E-2"/>
    <d v="2020-02-24T00:00:00"/>
    <s v="La información se encuentra en la ruta:\\10.216.160.201\control interno\2020\28.05 PM\INTERNO\III_Seg_2019_x000a__x000a_Memorandos 2020IE128 - a Dirección Administrativa, 2020IE127 a TIC y OAP y 2020IE125 _x000a__x000a_Informe III_Seg_PM_por_Procesos - Corte 31Dic2019 V3.0"/>
    <s v="Se realizó seguimiento a plan de mejoramiento interno por procesos, igualmente se proyectaron los memorandos 2020IE128 - a Dirección Administrativa, 2020IE127 a TIC y OAP y 2020IE125 a los otros procesos solicitando el tercer seguimiento a planes de mejoramiento y junto con el Instructivo seguimiento plan de mejoramiento 208-CI-Ft-05, los cuales fueron enviados por correo electrónico el día 08/01/2020_x000a__x000a_Se recibieron los soportes de los procesos, los cuales fueron revisados con corte al 31/12/2019 y se realizó la revisión de las evidencias para el seguimiento en la matriz del plan._x000a__x000a_Se generó informe del tercer seguimiento Plan de Mejoramiento por Procesos con corte al 31dic2020, el cual se revisado y aprobado por parte de la Ing. Ivonne. y se encuentra publicado en página web."/>
    <s v="Informe - Publicación (web,intranet y/o carpeta de calidad)"/>
    <n v="1.8999999999999996E-2"/>
    <n v="0"/>
    <x v="3"/>
  </r>
  <r>
    <s v="No requiere seguimiento para este corte"/>
    <s v="QUEDA IGUAL"/>
    <s v="Seguimiento a Planes de Mejoramiento"/>
    <s v="Seguimiento al Plan de Mejoramiento Interno "/>
    <s v="Todos los Procesos"/>
    <s v="Todos los Procesos"/>
    <s v="Ivonne Andrea Torres Cruz_x000a_Asesora de Control Interno"/>
    <s v="Andrés Farias Pinzón"/>
    <s v="Líderes de Cada Proceso"/>
    <d v="2020-06-23T00:00:00"/>
    <d v="2020-07-17T00:00:00"/>
    <m/>
    <m/>
    <m/>
    <m/>
    <m/>
    <m/>
    <m/>
    <m/>
    <m/>
    <m/>
    <m/>
    <m/>
    <s v="Matriz de seguimiento"/>
    <n v="1.7999999999999999E-2"/>
    <d v="2020-07-30T00:00:00"/>
    <s v="La información se encuentra en la ruta: \\10.216.160.201\control interno\2020\28.05 PM\INTERNO\10. II_Seg_2020_x000a__x000a_Memorando 2020IE6162 del 11Jun2020._x000a_*Correo electrónico del 11Jun2020 solicitud creación carpeta vigencia 2020 Planes de Mejoramiento carpeta de calidad._x000a__x000a_*Memorandos del 18Jun2020: 2020IE6282 (JUR – TIC – OAC – FIN - DGC) y 2020IE6283 (ADM-DUT-REAS-OAP)._x000a__x000a_-Matriz “208-CI-Ft-05 Seguimiento Plan de Mejoramiento Interno” con corte a 23Jun2020._x000a__x000a_-Informe II Seg PM por Procesos - Corte  23Jun2020 (Andres Farias)_x000a_-208-CI-Ft-05 Consolidado PM 2020 Andres Farias (Tablas y graficas II seg 2020), con corte a 23Jun2020._x000a__x000a_-Proyección de memorando para la entrega formal a los procesos, sobre el segundo seguimiento al Plan de Mejoramiento Interno por Procesos, con corte al 23Jun2020._x000a__x000a_-Un (1) correo de entrega para la revisión del informe del segundo seguimiento al Plan de Mejoramiento Interno por Procesos, con corte al 23Jun2020, junto con el Consolidado PM 2020 y proyección de memorando para la entrega formal a los procesos._x000a_"/>
    <s v="Se realiza memorando 2020IE6162 del día 11Jun2020, donde se genera alerta de monitoreo y seguimiento a las actividades del Plan de Mejoramiento por Procesos vigencia 2020, dirigido a las áreas que tienen actividades para realizar seguimiento._x000a__x000a_*Mediante correo electrónico del día 11Jun2020 se realiza solicitud al área de Planeación sobre la creación de la carpeta para la vigencia 2020 de Planes de Mejoramiento en la carpeta de calidad._x000a__x000a__x000a_*Se realiza solicitud del segundo seguimiento al Plan de Mejoramiento Interno por Procesos, con corte al 23Jun2020 y solicitud de evidencias de actividades vencidas y próximas a vencer definidas en el formato “208-CI-Ft-05 Seguimiento Plan de Mejoramiento Interno” con corte a 23Jun2020, mediante memorandos del día 18Jun2020: 2020IE6282 (JUR – TIC – OAC – FIN - DGC) y 2020IE6283 (ADM-DUT-REAS-OAP)._x000a__x000a_-Se realiza consolidación de los seguimientos y verificación de evidencias de acuerdo a los soportes entregados por cada proceso, con respecto al segundo seguimiento al Plan de Mejoramiento Interno por Procesos 2020, mediante el diligenciamiento de la matriz “208-CI-Ft-05 Seguimiento Plan de Mejoramiento Interno” con corte a 23Jun2020._x000a__x000a_Se cuenta con Matriz 208-CI-Ft-05 Seguimiento PM 2020 diligenciada._x000a__x000a_Se realiza informe del segundo seguimiento al Plan de Mejoramiento Interno por Procesos, con corte al 23Jun2020, igualmente donde se registra avance en el plan de mejoramiento interno en el archivo “208-CI-Ft-05 Consolidado PM 2020 Andres Farias (Tablas y graficas II seg 2020), con corte a 23Jun2020”. Así mismo, se proyecta memorando para la entrega formal a los procesos del informe del segundo seguimiento al Plan de Mejoramiento Interno por Procesos, con corte al 23Jun2020._x000a__x000a_Informe publicado en la pagina web y carpeta compartidad de calidad."/>
    <s v="Informe - Publicación (web,intranet y/o carpeta de calidad)"/>
    <n v="1.7999999999999995E-2"/>
    <n v="0"/>
    <x v="1"/>
  </r>
  <r>
    <s v="No requiere seguimiento para este corte"/>
    <s v="QUEDA IGUAL"/>
    <s v="Seguimiento a Planes de Mejoramiento"/>
    <s v="Seguimiento al Plan de Mejoramiento Interno "/>
    <s v="Todos los Procesos"/>
    <s v="Todos los Procesos"/>
    <s v="Ivonne Andrea Torres Cruz_x000a_Asesora de Control Interno"/>
    <s v="Andrés Farias Pinzón"/>
    <s v="Líderes de Cada Proceso"/>
    <d v="2020-11-03T00:00:00"/>
    <d v="2020-11-26T00:00:00"/>
    <m/>
    <m/>
    <m/>
    <m/>
    <m/>
    <m/>
    <m/>
    <m/>
    <m/>
    <m/>
    <m/>
    <m/>
    <s v="Matriz de seguimiento"/>
    <n v="1.9E-2"/>
    <m/>
    <m/>
    <m/>
    <m/>
    <n v="0"/>
    <n v="1.9E-2"/>
    <x v="9"/>
  </r>
  <r>
    <s v="No requiere seguimiento para este corte"/>
    <s v="CUMPLIDA"/>
    <s v="Seguimiento a Planes de Mejoramiento"/>
    <s v="Seguimiento a Plan de Mejoramiento Externo"/>
    <s v="Todos los Procesos"/>
    <s v="Todos los Procesos"/>
    <s v="Ivonne Andrea Torres Cruz_x000a_Asesora de Control Interno"/>
    <s v="Graciela Zabala Rico"/>
    <s v="Líderes de Cada Proceso"/>
    <d v="2020-01-17T00:00:00"/>
    <d v="2020-01-29T00:00:00"/>
    <m/>
    <m/>
    <m/>
    <m/>
    <m/>
    <m/>
    <m/>
    <m/>
    <m/>
    <m/>
    <m/>
    <m/>
    <s v="Matriz de seguimiento"/>
    <n v="1.9E-2"/>
    <d v="2020-02-19T00:00:00"/>
    <s v="La información se encuentra en la ruta: \\10.216.160.201\control interno\2020\28.05 PM\EXTERNO\IV SEG 2019"/>
    <s v="Se solicitó información mediante memorando 2019IE23098 del 18Dic2019 a la Dirección de Gestión Corporativa y CID, Dirección de Mejoramiento de Barrios, Dirección de Mejoramiento de Vivienda, Dirección de Reasentamientos y Dirección de Urbanizaciones y Titulación, Dirección Jurídica, Oficina Asesora de Planeación, Subdirección Administrativa y Subdirección Financiera para que se realizara el cargue de las evidencias en la carpeta en la ruta: \\serv-cv11\Plan de mejoramiento en la entidad._x000a_Los registros de reunión fueron enviados a los correos institucionales a cada uno de los Directivos y sus (enlaces) en formato Pdf._x000a__x000a_Se entregó cronograma y se hicieron registros de reunión. Se revisaron las evidencias y se calificaron las acciones en la matriz del plan de mejoramiento._x000a__x000a_Se elaboró informe y se radico a la Dirección General bajo radicado 2020IE2705 DEL 19/02/2020. El mismo junto con la matriz de seguimiento fue solicitado la publicación en la página web a través de correo electrónico el día 19/02/20."/>
    <s v="Informe - Publicación (web,intranet y/o carpeta de calidad)"/>
    <n v="1.8999999999999996E-2"/>
    <n v="0"/>
    <x v="3"/>
  </r>
  <r>
    <s v="No requiere seguimiento para este corte"/>
    <s v="QUEDA IGUAL"/>
    <s v="Seguimiento a Planes de Mejoramiento"/>
    <s v="Seguimiento a Plan de Mejoramiento Externo"/>
    <s v="Todos los Procesos"/>
    <s v="Todos los Procesos"/>
    <s v="Ivonne Andrea Torres Cruz_x000a_Asesora de Control Interno"/>
    <s v="Graciela Zabala Rico"/>
    <s v="Líderes de Cada Proceso"/>
    <d v="2020-05-04T00:00:00"/>
    <d v="2020-05-26T00:00:00"/>
    <m/>
    <m/>
    <m/>
    <m/>
    <m/>
    <m/>
    <m/>
    <m/>
    <m/>
    <m/>
    <m/>
    <m/>
    <s v="Matriz de seguimiento"/>
    <n v="1.9E-2"/>
    <d v="2020-07-31T00:00:00"/>
    <s v="La información se encuentra en carpeta compartida en el link: \\10.216.160.201\control interno\2020\28.05 PM\EXTERNO\CONTRALORIA\03. I SEG 2020"/>
    <s v="Se realizó trabajo de campo y elaboración de matriz e informe._x000a_Se informó por medio de memorando el seguimiento bajo radicado 2020IE5625, alistamiento carpeta compartida plan de mejoramiento en la entidad (carpeta 10.código_auditoría_35), registros de reunión de la semana del 11 al 15 de las dependencias: subdirección administrativa, Dirección de Gestión Corporativa y CID, Dirección de Mejoramiento de Barrios, Dirección de Urbanización y Titulación, Dirección Jurídica, Dirección de Reasentamientos y Subdirección Financiera, matriz con cortes 18 de mayo y 30 de abril de 2020, y informe primer seguimiento 2020._x000a__x000a_Informe que se encuentra publicado en pagina web y en carpeta de calidad."/>
    <s v="Informe - Publicación (web,intranet y/o carpeta de calidad)"/>
    <n v="1.8999999999999996E-2"/>
    <n v="0"/>
    <x v="11"/>
  </r>
  <r>
    <s v="Diligenciar seguimiento"/>
    <s v="QUEDA IGUAL"/>
    <s v="Seguimiento a Planes de Mejoramiento"/>
    <s v="Seguimiento a Plan de Mejoramiento Externo"/>
    <s v="Todos los Procesos"/>
    <s v="Todos los Procesos"/>
    <s v="Ivonne Andrea Torres Cruz_x000a_Asesora de Control Interno"/>
    <s v="Graciela Zabala Rico"/>
    <s v="Líderes de Cada Proceso"/>
    <d v="2020-09-01T00:00:00"/>
    <d v="2020-09-23T00:00:00"/>
    <m/>
    <m/>
    <m/>
    <m/>
    <m/>
    <m/>
    <m/>
    <m/>
    <m/>
    <m/>
    <m/>
    <m/>
    <s v="Matriz de seguimiento"/>
    <n v="1.9E-2"/>
    <m/>
    <s v="Se realizaron oficios 2020IE7538 del 02Sep2020 y 2020IE7579 del 04Sep2020 de cronograma para reuniones en las cuales se revisan evidencias y se realizan registros de reunión con los participantes, se alimento matriz de seguimiento y se elaboró informe final del estado de las acciones al Plan de Mejoramiento Contraloría el cual fue entregado a tráves de correo institucional el 25Sep2020 a cada uno de los directivos bajo radicado 2020IE8086 del 24 de septiembre de 2020. Evidencias en: \\10.216.160.201\control interno\2020\28.05 PM\EXTERNO\CONTRALORIA\04. II SEG 2020."/>
    <s v="Se entregó informe final y se alimentó matriz con seguimiento."/>
    <s v="Informe - Comunicación de envío"/>
    <n v="1.8049999999999997E-2"/>
    <n v="9.5000000000000293E-4"/>
    <x v="8"/>
  </r>
  <r>
    <s v="No requiere seguimiento para este corte"/>
    <s v="QUEDA IGUAL"/>
    <s v="Seguimiento a Planes de Mejoramiento"/>
    <s v="Seguimiento a Plan de Mejoramiento Externo"/>
    <s v="Todos los Procesos"/>
    <s v="Todos los Procesos"/>
    <s v="Ivonne Andrea Torres Cruz_x000a_Asesora de Control Interno"/>
    <s v="Graciela Zabala Rico"/>
    <s v="Líderes de Cada Proceso"/>
    <d v="2020-11-03T00:00:00"/>
    <d v="2020-11-26T00:00:00"/>
    <m/>
    <m/>
    <m/>
    <m/>
    <m/>
    <m/>
    <m/>
    <m/>
    <m/>
    <m/>
    <m/>
    <m/>
    <s v="Matriz de seguimiento"/>
    <n v="1.7999999999999999E-2"/>
    <m/>
    <m/>
    <m/>
    <m/>
    <n v="0"/>
    <n v="1.7999999999999999E-2"/>
    <x v="9"/>
  </r>
  <r>
    <s v="No requiere seguimiento para este corte"/>
    <s v="CUMPLIDA"/>
    <s v="Adicionales"/>
    <s v="Seguimiento a los procesos judiciales - SIPROJ"/>
    <s v="Prevención del Daño Antijurídico y Representación Judicial"/>
    <s v="Estratégico"/>
    <s v="Ivonne Andrea Torres Cruz_x000a_Asesora de Control Interno"/>
    <s v="Andrea Sierra Ochoa"/>
    <s v="Director Jurídico "/>
    <d v="2020-02-03T00:00:00"/>
    <d v="2020-04-06T00:00:00"/>
    <m/>
    <m/>
    <m/>
    <m/>
    <m/>
    <m/>
    <m/>
    <m/>
    <m/>
    <m/>
    <m/>
    <m/>
    <s v="Informe"/>
    <n v="0.01"/>
    <d v="2020-06-30T00:00:00"/>
    <s v="La información se encuentra en la ruta: \\10.216.160.201\control interno\2020\19.04 INF.  DE GESTIÓN\SIPROJ_x000a__x000a_Memorando de solicitud de información para realizar el seguimiento al Sistema de Información de Procesos Judiciales de Bogotá SIPROJ - Web D.C del día 18Feb2020 con respuesta 2020IE2727 del día 19Feb2020"/>
    <s v="Se cuenta con memorando 2020IE2619 del día 18Feb2020, dirigido a la Subdirección Financiera, donde se realiza solicitud de información para realizar el seguimiento al Sistema de Información de Procesos Judiciales de Bogotá SIPROJ - Web D.C_x000a__x000a_Se recibe respuesta al memorando 2020IE2619 por parte de la Subdirección Financiera mediante memorando 2020IE2727 del día 19Feb2020_x000a__x000a_Se analizó la información remitida por Financiera y la extraída del Sistema de Información de Procesos Judiciales de Bogotá SIPROJ - Web D.C_x000a__x000a_Una vez se tiene toda la información necesaria para la construcción del informe de Siproj, actualmente se esta proyectando el mismo, a fin de remitirle a la Asesora de control Interno para su conocimiento y observaciones._x000a__x000a_Actualmente me encuentro proyectando el informe de Seguimiento a los procesos judiciales - SIPROJ_x000a__x000a_El 30 de junio de 2020, mediante memorando N° 2020IE6407, se remitió al  Director General de la CVP, el Informe final de Seguimiento al Sistema de Información de procesos Judiciales de Bogotá SIPROJ–WEB D.C. para el periodo 1° de julio de 2019 al 31 de diciembre de 2019_x000a__x000a_El día 30 de junio de 2020, se remitió correo electrónico al Web master de la CVP, solicitando la publicación del informe, situación que se verificó posteriormente en la pagina web la entidad. "/>
    <s v="Actividad ejecutada (revisada y entregada a solicitante)"/>
    <n v="0.01"/>
    <n v="0"/>
    <x v="4"/>
  </r>
  <r>
    <s v="No requiere seguimiento para este corte"/>
    <s v="CUMPLIDA"/>
    <s v="Seguimiento a Planes de Mejoramiento"/>
    <s v="Seguimiento al Plan de Mejoramiento Interno "/>
    <s v="Todos los Procesos"/>
    <s v="Todos los Procesos"/>
    <s v="Ivonne Andrea Torres Cruz_x000a_Asesora de Control Interno"/>
    <s v="Andrés Farias Pinzón"/>
    <s v="Líderes de Cada Proceso"/>
    <d v="2020-04-01T00:00:00"/>
    <d v="2020-04-30T00:00:00"/>
    <m/>
    <m/>
    <m/>
    <m/>
    <m/>
    <m/>
    <m/>
    <m/>
    <m/>
    <m/>
    <m/>
    <m/>
    <s v="Matriz de seguimiento"/>
    <n v="1.9E-2"/>
    <d v="2020-05-29T00:00:00"/>
    <s v="La información se encuentra en la ruta:\\10.216.160.201\control interno\2020\28.05 PM\INTERNO\I_Seg_2020_x000a__x000a_Correo electrónico del día 08May2020 dirigido a la Ing. Ivonne Torres._x000a__x000a_Informe de seguimiento al plan de Mejoramiento Interno por Procesos con corte al 15Abr2020._x000a__x000a_Matriz 208-CI-Ft-05 Seguimiento PM 2020 diligenciada_x000a__x000a_Correo de publicación en pagina web"/>
    <s v="Se realiza revisión en magnético de planes faltantes en matriz y revisión de actividades de acuerdo al ultimo plan de mejoramiento aprobado por memorando._x000a__x000a_Se realiza elaboración de memorandos: _x000a__x000a_- Memo 2020IE5372 1er Seg PM 2020 ADM-DUT-REAS-OAP donde se solicita el seguimiento a cada proceso, con fecha de entrega el día 21Abr2020_x000a__x000a_- Memo 2020IE5373 1er Seg PM 2020 JUR-TIC-COMUN-FINAN-CORP donde se solicita el seguimiento a cada proceso, con fecha de entrega el día 17Abr2020_x000a__x000a_Se realiza seguimiento al cumplimiento de cada actividad de acuerdo a los soportes entregados por cada proceso._x000a__x000a_Se elabora informe de seguimiento al plan de Mejoramiento Interno por Procesos con corte al 15Abr2020, enviado a la ing el día 08May2020._x000a__x000a_Igualmente se cuenta con Matriz 208-CI-Ft-05 Seguimiento PM 2020 diligenciada._x000a__x000a_Se solicita publicación del informe y la matriz al área de comunicaciones mediante correo electrónico del día 29/05/2020. Informe publicado en página web."/>
    <s v="Informe - Publicación (web,intranet y/o carpeta de calidad)"/>
    <n v="1.8999999999999996E-2"/>
    <n v="0"/>
    <x v="4"/>
  </r>
  <r>
    <s v="No requiere seguimiento para este corte"/>
    <s v="CUMPLIDA"/>
    <s v="Enfoque hacia la Prevención"/>
    <s v="Contratación 2020 contratistas ACI_x000a_(nuevo contrato hasta junio)"/>
    <s v="Evaluación de la Gestión"/>
    <s v="Seguimiento y Evaluación"/>
    <s v="Ivonne Andrea Torres Cruz_x000a_Asesora de Control Interno"/>
    <s v="Andrés Farias Pinzón"/>
    <s v="Asesor de Control Interno"/>
    <d v="2020-04-24T00:00:00"/>
    <d v="2020-05-13T00:00:00"/>
    <m/>
    <m/>
    <m/>
    <m/>
    <m/>
    <m/>
    <m/>
    <m/>
    <m/>
    <m/>
    <m/>
    <m/>
    <s v="Contratos de CI perfeccionados y en ejecución"/>
    <n v="6.0000000000000001E-3"/>
    <d v="2020-05-13T00:00:00"/>
    <s v="La información se encuentra en la ruta: \\10.216.160.201\control interno\2020\00. APOYO\03. Contratación."/>
    <s v="Se realiza en el Sisco los siguientes documentos con respecto a la contratación de los 4 contratistas: Andrea Sierra, Marcela Urrea, Ángelo Diaz y Andrés Farias: _x000a__x000a_*Siscos 462 - 464 - 465 - 466_x000a_*Estudios previos_x000a_*Carta de ausencia de personal_x000a_*Selección de contratista_x000a_*Solicitud de ausencia_x000a__x000a_Se imprime documentación de cada contratista y se arma expediente de cada uno, se revisan y aprueban por parte de la Ing. Ivonne Torres._x000a__x000a_Se realiza gestión correspondiente para legalizar los nuevos contratos, se suscriben nuevos contratos el día 30Abr2020 y se elaboran actas de inicio, las cuales se suben a SECOP II._x000a__x000a_El día 13May2020 se suscribe acta de inicio de Andrea Sierra_x000a__x000a_Se realiza organización de la carpeta de documentos de Joan Gaitán (contratista nuevo), así mismo se elaboran los documentos propios del Sisco para la contratación del contratista Joan Gaitán: _x000a__x000a_-Sisco 464_x000a_-Estudios previos_x000a_-Carta de ausencia de personal_x000a_-Selección de contratista_x000a_-Solicitud de ausencia_x000a_-Matriz de riesgo_x000a_-Solicitud elaboración de contrato_x000a__x000a_Se realiza memorando 2020IE5948 del día 28May2020 Solicitud contratación Joan Gaitán (2 meses) Control Interno."/>
    <s v="Entrega, publicación o socialización de resultados"/>
    <n v="6.0000000000000001E-3"/>
    <n v="0"/>
    <x v="11"/>
  </r>
  <r>
    <s v="No requiere seguimiento para este corte"/>
    <s v="CUMPLIDA"/>
    <s v="Enfoque hacia la Prevención"/>
    <s v="Contratación 2020 contratistas ACI_x000a_(adición del contrato de junio a julio)"/>
    <s v="Evaluación de la Gestión"/>
    <s v="Seguimiento y Evaluación"/>
    <s v="Ivonne Andrea Torres Cruz_x000a_Asesora de Control Interno"/>
    <s v="Andrés Farias Pinzón"/>
    <s v="Asesor de Control Interno"/>
    <d v="2020-05-26T00:00:00"/>
    <d v="2020-06-01T00:00:00"/>
    <m/>
    <m/>
    <m/>
    <m/>
    <m/>
    <m/>
    <m/>
    <m/>
    <m/>
    <m/>
    <m/>
    <m/>
    <s v="Contratos de CI perfeccionados y en ejecución"/>
    <n v="6.0000000000000001E-3"/>
    <d v="2020-05-28T00:00:00"/>
    <s v="La información se encuentra en la ruta: \\10.216.160.201\control interno\2020\00. APOYO\03. Contratación en la carpeta de cada contratista._x000a__x000a_Memorando 2020IE5869 del día 22May2020 Solicitud de expedición de viabilidad y CDP para realizar adiciones y prórrogas a los contratos CVP-CTO-409-2020 y CVP-CTO-460-2020, Técnico y Abogada de Control Interno y solicitud de modificación del Plan Anual de Adquisiciones – PAA._x000a__x000a_Memorando 2020IE5858 del día 22May2020 solicitud prorroga Marcela Urrea - CTO 413-2020_x000a__x000a_Justificación modificación contrato Marcela Urrea 413-2020._x000a__x000a_Memorando 2020IE5957 del día 28May2020 solicitud adición y prorroga CTO 409-2020 Andrés Farias._x000a__x000a_Justificación modificación CTO 409-2020 Andrés Farias._x000a__x000a_Memorando 2020IE5958 del día 28May2020 solicitud adición y prorroga CTO 460-2020 Andrea Sierra._x000a__x000a_Justificación modificación contrato 460-2020 Andrea Sierra."/>
    <s v="Se realiza Memorando 2020IE5869 del día 22May2020 Solicitud de expedición de viabilidad y CDP para realizar adiciones y prórrogas a los contratos CVP-CTO-409-2020 y CVP-CTO-460-2020, Técnico y Abogada de_x000a_Control Interno y solicitud de modificación del Plan Anual de Adquisiciones – PAA._x000a__x000a_Se realiza memorando 2020IE5858 del día 22May2020 solicitud prorroga Marcela Urrea - CTO 413-2020._x000a__x000a_Se realiza justificación modificación contrato Marcela Urrea 413-2020._x000a__x000a_Se realiza memorando 2020IE5957 del día 28May2020 solicitud adición y prorroga CTO 409-2020 Andrés Farias._x000a__x000a_Se realiza justificación modificación CTO 409-2020 Andrés Farias._x000a__x000a_Se realiza memorando 2020IE5958 del día 28May2020 solicitud adición y prorroga CTO 460-2020 Andrea Sierra._x000a__x000a_Se realiza justificación modificación contrato 460-2020 Andrea Sierra."/>
    <s v="Entrega, publicación o socialización de resultados"/>
    <n v="6.0000000000000001E-3"/>
    <n v="0"/>
    <x v="7"/>
  </r>
  <r>
    <s v="No requiere seguimiento para este corte"/>
    <s v="QUEDA IGUAL"/>
    <s v="Enfoque hacia la Prevención"/>
    <s v="Contratación 2020 contratistas ACI_x000a_(nuevas contrataciones)"/>
    <s v="Evaluación de la Gestión"/>
    <s v="Seguimiento y Evaluación"/>
    <s v="Ivonne Andrea Torres Cruz_x000a_Asesora de Control Interno"/>
    <s v="Andrés Farias Pinzón"/>
    <s v="Asesor de Control Interno"/>
    <d v="2020-06-23T00:00:00"/>
    <d v="2020-08-10T00:00:00"/>
    <m/>
    <m/>
    <m/>
    <m/>
    <m/>
    <m/>
    <m/>
    <m/>
    <m/>
    <m/>
    <m/>
    <m/>
    <s v="Contratos de CI perfeccionados y en ejecución"/>
    <n v="6.0000000000000001E-3"/>
    <d v="2020-08-24T00:00:00"/>
    <s v="La información se encuentra en la ruta: \\10.216.160.201\control interno\2020\00. APOYO\03. Contratación en la carpeta de cada contratista._x000a__x000a_-La información se encuentra en la carpeta compartida en el DRIVE de nombre “7. CONTROL INTERNO”, en la ruta: https://drive.google.com/drive/folders/166903f9zmZTXSXctJYoEGTuEnRl2W6Er_x000a__x000a_-Se anexan los siguientes documentos correspondientes a cada contratista:_x000a_-Siscos 971 - 993 - 995 - 998 - 999 - 1213_x000a_-Estudios previos_x000a_-Carta de ausencia de personal_x000a_-Selección de contratista_x000a_-Solicitud de ausencia_x000a_-Matriz de riesgo_x000a_-Solicitud elaboración de contrato_x000a_-Acta de inicio_x000a__x000a_-Memorando 2020IE6751 del día 15Jul2020 Solicitud contratación contadora Marcela Urrea Control Interno._x000a__x000a_-Memorando 2020IE6776 del día 16Jul2020 Solicitud contratación contador Carlos Vargas Control Interno._x000a__x000a_-Memorando 2020IE6798 del día 17Jul2020 Solicitud de elaboración de tres (3) contratos de prestación de servicios profesionales para la Asesoría de Control Interno con: Ingeniera Industrial - Jhoana Marcela Rodríguez Silva Abogada - Asbleydi Andrea Sierra Ochoa Técnico - Manuel Andres Farias Pinzón._x000a__x000a_-Acta de inicio de Marcela Urrea CTO 579-2020._x000a__x000a_-Acta de inicio de Carlos Vargas CTO 601-2020._x000a__x000a_-Acta de inicio de Andres Farias CTO 602-2020._x000a__x000a_-Acta de inicio de Jhoana Rodriguez CTO 606-2020._x000a__x000a_*Tres (3) correos electrónicos donde se realiza la solicitud de afiliación a la ARL de los contratistas: Marcela Urrea, Jhoana Rodríguez, Carlos Vargas y Andres Farias._x000a__x000a_-Acta de inicio de Andrea Sierra CTO 618-2020. _x000a__x000a_*Un (1) correo electrónico del día 23Jul2020 donde se realiza solicitud de afiliación a la ARL de la contratista Andrea Sierra._x000a__x000a_-Memorando 2020IE7169 del día 13Ago2020 Solicitud contratación Economista Joan Gaitan Control Interno._x000a__x000a_-Acta de inicio de Joan Gaitan CTO 792-2020_x000a__x000a_*Un correo electrónico del dia 20Ago2020 donde se realiza la solicitud de afiliación a la ARL del contratista Joan Gaitan."/>
    <s v="Se realiza en el Sisco los siguientes documentos con respecto a la contratación de los 6 contratistas: Andrea Sierra, Marcela Urrea, Jhoana Rodriguez, Carlos Vargas, Joan Gaitan y Andres Farias: _x000a__x000a_-Siscos 971 - 993 - 995 - 998 - 999 - 1213_x000a_-Estudios previos_x000a_-Carta de ausencia de personal_x000a_-Selección de contratista_x000a_-Solicitud de ausencia_x000a_-Solicitud de elaboración de contrato_x000a__x000a_-Se realiza matriz de riesgos de cada contratista._x000a__x000a_-Se organiza documentación de cada contratista y se arma expediente digital de cada uno, se revisan y aprueban por parte de la Ing. Ivonne Torres._x000a__x000a_-Se realiza memorando 2020IE6751 del día 15Jul2020 Solicitud contratación contadora Marcela Urrea Control Interno._x000a__x000a_-Se realiza memorando 2020IE6776 del día 16Jul2020 Solicitud contratación contador Carlos Vargas Control Interno._x000a__x000a_-Se realiza memorando 2020IE6798 del día 17Jul2020 Solicitud de elaboración de tres (3) contratos de prestación de servicios profesionales para la Asesoría de Control Interno con: Ingeniera Industrial - Jhoana Marcela Rodríguez Silva Abogada - Asbleydi Andrea Sierra Ochoa Técnico - Manuel Andres Farias Pinzón._x000a__x000a_-Se realiza memorando 2020IE7169 del día 13Ago2020 Solicitud contratación Economista Joan Gaitan Control Interno._x000a__x000a_-Se realiza gestión correspondiente para legalizar los nuevos contratos, se suscriben nuevos contratos y se elaboran actas de inicio, las cuales se suben a SECOP II y a la carpeta compartida en el DRIVE de nombre “7. CONTROL INTERNO”._x000a__x000a_El día 18Jul2020 se suscribe acta de inicio de Marcela Urrea CTO 579-2020_x000a__x000a_El día 21Jul2020 se suscribe acta de inicio de Carlos Vargas CTO 601-2020_x000a__x000a_El día 22Jul2020 se suscribe acta de inicio de Andres Farias CTO 602-2020_x000a__x000a_El día 22Jul2020 se suscribe acta de inicio de Jhoana Rodriguez CTO 606-2020_x000a__x000a_El día 20Ago2020 se suscribe acta de inicio de Joan Gaitan CTO 792-2020_x000a__x000a_*Se realiza solicitud de afiliación a la ARL de los contratistas: Marcela Urrea, Jhoana Rodriguez, Carlos Vargas y Andres Farias, mediante tres (3) correos electrónicos de los días 18Jul2020, 21Jul2020 y 22Jul2020._x000a__x000a_Se realiza acta de inicio de Andrea Sierra CTO 618-2020, suscrita el día 23Jul2020, la cual se sube a SECOP II y a la carpeta compartida en el DRIVE de nombre “7. CONTROL INTERNO”._x000a__x000a_*Se realiza solicitud de afiliación a la ARL de la contratista Andrea Sierra mediante un (1) correo electrónico del día 23Jul2020._x000a__x000a_*Se realiza solicitud de afiliación a la ARL del contratista Joan Gaitan mediante un (1) correo electrónico del día 20Ago2020._x000a__x000a_Se realiza acta de inicio de Joan Gaitan CTO 792-2020, suscrita el día 20Ago2020, la cual se sube a SECOP II y a la carpeta compartida en el DRIVE de nombre “7. CONTROL INTERNO”."/>
    <s v="Entrega, publicación o socialización de resultados"/>
    <n v="6.0000000000000001E-3"/>
    <n v="0"/>
    <x v="6"/>
  </r>
  <r>
    <s v="Diligenciar seguimiento"/>
    <s v="QUEDA IGUAL"/>
    <s v="Auditoría"/>
    <s v="Auditoría Proceso de Mejoramiento de Vivienda_x000a_Revisión de la aplicación de las políticas contables de los procedimientos del proceso"/>
    <s v="Gestión Financiera"/>
    <s v="Apoyo"/>
    <s v="Ivonne Andrea Torres Cruz_x000a_Asesora de Control Interno"/>
    <s v="Graciela Zabala Rico"/>
    <s v="Subdirector Financiero"/>
    <d v="2020-02-03T00:00:00"/>
    <d v="2020-10-29T00:00:00"/>
    <m/>
    <m/>
    <m/>
    <m/>
    <m/>
    <m/>
    <m/>
    <m/>
    <m/>
    <m/>
    <m/>
    <m/>
    <s v="Informe"/>
    <n v="5.0000000000000001E-3"/>
    <m/>
    <s v="2020IE1167 Solic. Reunión_x000a_- 2020IE2745 Com. Apertura_x000a_- Acta de Reunión apertura_x000a_- Listado de Asistentes a la apertura_x000a_- 2020IE2968 Solic Información OAP_x000a_- Cartas de representación de los siguientes procesos: TIC, Financiera, Sub. AMD y Corporativa._x000a_-Solicitudes de información por correo electrónico._x000a_- Papeles de trabajo ajam_x000a_- Informe preliminar _x000a_-Entrega de informe preliminar cordis 2020IE5509_x000a_-Análisis de respuestas al informe preliminar, ruta:\\10.216.160.201\control interno\2020\19.03 INF. auditorías C. I\19.03 INTERNAS\Mejoramiento de Vivienda\5. Resultados de la auditoría\Análisis de después inf. prelimi por auditor_x000a_- Proyección de informe Final, ruta: \\10.216.160.201\control interno\2020\19.03 INF. auditorías C. I\19.03 INTERNAS\Mejoramiento de Vivienda\5. Resultados de la auditoría\informe final, correo electrónico 22may2020"/>
    <s v="Se cuenta con memorando 2020IE2745 del día 19/02/20, donde se comunica la apertura de la auditoría al proceso de mejoramiento de vivienda._x000a__x000a_Se cuenta con acta donde se realiza reunión de apertura el día 20/02/20 y listado de asistentes._x000a__x000a_Se cuenta con memorando 2020IE2968 del día 21/02/20 donde se realiza solicitud de información a la OAP para el desarrollo de la auditoría._x000a__x000a_Se cuenta con cartas de representación de los siguientes procesos: TIC, Financiera, Sub. AMD y Corporativa._x000a__x000a_Verificación en el aplicativo Secop I y Secop II, del universo de contratación del 1/01/19 al 31/12/19 a fin de tomar la muestra representativa y posteriormente solicitar los expedientes contractuales para su análisis._x000a__x000a_Como respuesta al Memorando N° 2020IE3066, la Dirección de Gestión Corporativa, envía la remisión de 15 expedientes los cuales eran objeto de análisis, sin embargo teniendo en cuenta la actual situación de aislamiento obligatorio, se revisará la información publicada para cada expediente contractual en el aplicativo Secop II._x000a__x000a_Una vez verificada u consolidada la información necesaria, se remitió el aporte jurídico de la auditoría a la profesional Alexandra Álvarez el 24 de abril de 2020._x000a__x000a_El día 28 de abril a través de memorando Cordis N° 2020IE5509 se remitió el informe preliminar de auditoría a las áreas responsables de los hallazgos a fin que se ejercitara el derecho de contradicción frente a los mismos, dando fecha para tal actividad el día 14 de mayo de 2020"/>
    <s v="Informe Final - Elaboración"/>
    <n v="4.7000000000000011E-3"/>
    <n v="2.9999999999999905E-4"/>
    <x v="0"/>
  </r>
  <r>
    <s v="Diligenciar seguimiento"/>
    <s v="QUEDA IGUAL"/>
    <s v="Auditoría"/>
    <s v="Auditoría Proceso de Mejoramiento de Vivienda_x000a_Revisión de Riesgos e indicadores"/>
    <s v="Mejoramiento de Vivienda"/>
    <s v="Misional"/>
    <s v="Ivonne Andrea Torres Cruz_x000a_Asesora de Control Interno"/>
    <s v="Jhoana Rodríguez Silva"/>
    <s v="Director de Mejoramiento de Vivienda"/>
    <d v="2020-02-03T00:00:00"/>
    <d v="2020-10-29T00:00:00"/>
    <m/>
    <m/>
    <m/>
    <m/>
    <m/>
    <m/>
    <m/>
    <m/>
    <m/>
    <m/>
    <m/>
    <m/>
    <s v="Informe"/>
    <n v="5.0000000000000001E-3"/>
    <m/>
    <s v="2020IE1167 Solic. Reunión_x000a_- 2020IE2745 Com. Apertura_x000a_- Acta de Reunión apertura_x000a_- Listado de Asistentes a la apertura_x000a_- 2020IE2968 Solic Información OAP_x000a_- Cartas de representación de los siguientes procesos: TIC, Financiera, Sub. AMD y Corporativa._x000a_-Solicitudes de información por correo electrónico._x000a_- Papeles de trabajo ajam_x000a_- Informe preliminar _x000a_-Entrega de informe preliminar cordis 2020IE5509_x000a_-Análisis de respuestas al informe preliminar, ruta:\\10.216.160.201\control interno\2020\19.03 INF. auditorías C. I\19.03 INTERNAS\Mejoramiento de Vivienda\5. Resultados de la auditoría\Análisis de después inf. prelimi por auditor_x000a_- Proyección de informe Final, ruta: \\10.216.160.201\control interno\2020\19.03 INF. auditorías C. I\19.03 INTERNAS\Mejoramiento de Vivienda\5. Resultados de la auditoría\informe final, correo electrónico 22may2020"/>
    <s v="Se cuenta con memorando 2020IE2745 del día 19/02/20, donde se comunica la apertura de la auditoría al proceso de mejoramiento de vivienda._x000a__x000a_Se cuenta con acta donde se realiza reunión de apertura el día 20/02/20 y listado de asistentes._x000a__x000a_Se cuenta con memorando 2020IE2968 del día 21/02/20 donde se realiza solicitud de información a la OAP para el desarrollo de la auditoría._x000a__x000a_Se cuenta con cartas de representación de los siguientes procesos: TIC, Financiera, Sub. AMD y Corporativa._x000a__x000a_Verificación en el aplicativo Secop I y Secop II, del universo de contratación del 1/01/19 al 31/12/19 a fin de tomar la muestra representativa y posteriormente solicitar los expedientes contractuales para su análisis._x000a__x000a_Como respuesta al Memorando N° 2020IE3066, la Dirección de Gestión Corporativa, envía la remisión de 15 expedientes los cuales eran objeto de análisis, sin embargo teniendo en cuenta la actual situación de aislamiento obligatorio, se revisará la información publicada para cada expediente contractual en el aplicativo Secop II._x000a__x000a_Una vez verificada u consolidada la información necesaria, se remitió el aporte jurídico de la auditoría a la profesional Alexandra Álvarez el 24 de abril de 2020._x000a__x000a_El día 28 de abril a través de memorando Cordis N° 2020IE5509 se remitió el informe preliminar de auditoría a las áreas responsables de los hallazgos a fin que se ejercitara el derecho de contradicción frente a los mismos, dando fecha para tal actividad el día 14 de mayo de 2020"/>
    <s v="Informe Final - Elaboración"/>
    <n v="4.7000000000000011E-3"/>
    <n v="2.9999999999999905E-4"/>
    <x v="0"/>
  </r>
  <r>
    <s v="Diligenciar seguimiento"/>
    <s v="NUEVA QUE SE INCLUYE"/>
    <s v="Auditoría"/>
    <s v="Auditoría Especializada Destinación de Recursos y de Procesos de Contratación"/>
    <s v="Adquisición de Bienes y Servicios"/>
    <s v="Apoyo"/>
    <s v="Ivonne Andrea Torres Cruz_x000a_Asesora de Control Interno"/>
    <s v="Andrea Sierra Ochoa"/>
    <s v="Director de Gestión Corporativa y CID"/>
    <d v="2020-08-03T00:00:00"/>
    <d v="2020-12-31T00:00:00"/>
    <m/>
    <m/>
    <m/>
    <m/>
    <m/>
    <m/>
    <m/>
    <m/>
    <m/>
    <m/>
    <m/>
    <m/>
    <s v="Informe"/>
    <n v="0.03"/>
    <m/>
    <s v="la Informacion que ha generado y que se generará con ocasión de la presente actividad se encuentran en la siguiente ruta: \\10.216.160.201\control interno\2020\19.03 INF. AUDITORIAS C. I\19.03 INTERNAS\05. Emergencia Económica\Aud. Esp. Rec. y Proc.Contr"/>
    <s v="Durante el periodo objeto del presente seguimiento (agosto), remití para verificación de la Asesora de Control Interno como Auditoria Lider, el memorando de solicitud de información, dirigido a la Direccion de Gestion Corporativa y CID, asi como el correspondiente plan de Auditoria, y la pertienente carta de representacion, y de esta manera una vez se cuente con el visto bueno de la Asesora de Control Interno, se remitirán los documentos referidos a la Directora de Gestion Corporativa para si conocimiento._x000a__x000a_Durante el periodo objeto de seguimiento ( septiembre) se realizaron las siguientes actividades:_x000a__x000a_Se realizó la planeación para la ejecución de la Auditoría Especial a los procesos de contratación adelantados con ocasión de la declaración de emergencia económica en el marco de la atención de la pandemia COVID-19, remitiendo a la Asesora de Control Interno, los proyecto de Plan de Auditoría, Carta de Representación y Memorando de Comunicación de Apertura de Auditoría. 2 de septiembre de 2020._x000a__x000a_Asistir en calidad de auditora a la reunión de apertura Auditoría Especial a los procesos de contratación adelantados con ocasión de la declaración de emergencia económica en el marco de la atención de la pandemia COVID-19. 18 de septiembre de 2020._x000a__x000a_Solicitud a través de la Profesional Graciela Zabala, de la muestra de 61 expedientes contractuales a la Dirección de Gestión Corporativa, expedientes que serán el insumo principal de la evaluación de control Interno mediante la Auditoría a adelantar. 30 de septiembre de 2020."/>
    <s v="Trabajo de campo - Recolección de Evidencias"/>
    <n v="1.1099999999999999E-2"/>
    <n v="1.89E-2"/>
    <x v="2"/>
  </r>
  <r>
    <s v="Diligenciar seguimiento"/>
    <s v="NUEVA QUE SE INCLUYE"/>
    <s v="Auditoría"/>
    <s v="Evaluar la capacidad de la entidad para continuar la operación bajo las nuevas condiciones que le impone la crisis"/>
    <s v="Gestión del Talento Humano"/>
    <s v="Estratégico"/>
    <s v="Ivonne Andrea Torres Cruz_x000a_Asesora de Control Interno"/>
    <s v="Joan Gaitán Ferrer"/>
    <s v="Subdirector Administrativo"/>
    <d v="2020-08-03T00:00:00"/>
    <d v="2020-12-31T00:00:00"/>
    <m/>
    <m/>
    <m/>
    <m/>
    <m/>
    <m/>
    <m/>
    <m/>
    <m/>
    <m/>
    <m/>
    <m/>
    <s v="Informe"/>
    <n v="0.03"/>
    <m/>
    <m/>
    <s v="Actualmente se encuentra la planeación del plan de auditoria de trabajo en casa."/>
    <s v="Planeación - Plan de auditoría"/>
    <n v="1.8E-3"/>
    <n v="2.8199999999999999E-2"/>
    <x v="2"/>
  </r>
  <r>
    <s v="Diligenciar seguimiento"/>
    <s v="NUEVA QUE SE INCLUYE"/>
    <s v="Auditoría"/>
    <s v="Seguimiento a los planes de acción que comienzan a surgir como contingencia"/>
    <s v="Gestión Estratégica"/>
    <s v="Estratégico"/>
    <s v="Ivonne Andrea Torres Cruz_x000a_Asesora de Control Interno"/>
    <s v="Jhoana Rodríguez Silva"/>
    <s v="Jefe Oficina Asesora de Planeación "/>
    <d v="2020-08-03T00:00:00"/>
    <d v="2020-12-31T00:00:00"/>
    <m/>
    <m/>
    <m/>
    <m/>
    <m/>
    <m/>
    <m/>
    <m/>
    <m/>
    <m/>
    <m/>
    <m/>
    <s v="Informe"/>
    <n v="0.03"/>
    <m/>
    <s v="Seguimiento 30Sep2020:_x000a_Plan de autoría del proceso de Gestión del Talento Humano frente al tema del Protocolo de Bioseguridad. _x000a_Cartas de representación de Administrativa y Corporativa y CID _x000a_Solicitud de información por correo electrónico._x000a_2020IE8088 - Comunicación apertura auditoría especial Talento Humano._x000a_Reunión de apertura de la auditoría del proceso de Gestión del Talento Humano frente al tema del Protocolo de Bioseguridad._x000a_Recepción de información por parte del proceso de Gestión del Talento Humano la cual debe comenzar a ser objeto de análisis. "/>
    <s v="Seguimiento 30Sep2020:_x000a_Se cuenta con memorando 2020IE8088 del 24 de septiembre 2020, en el cual se realiza la Comunicación de apertura para la auditoría especial Talento Humano y solicitud de información. _x000a__x000a_Se cuenta con cartas de representación de Administrativa y Corporativa y CID ._x000a__x000a_Se cuenta con 2020IE8151 como Respuesta al requerimiento 2020IE8088 Auditoria especial Talento, información para revisar."/>
    <s v="Trabajo de campo - Recolección de Evidencias"/>
    <n v="1.1099999999999999E-2"/>
    <n v="1.89E-2"/>
    <x v="2"/>
  </r>
  <r>
    <s v="Diligenciar seguimiento"/>
    <s v="NUEVA QUE SE INCLUYE"/>
    <s v="Auditoría"/>
    <s v="Seguimiento a los lineamientos contables relacionados con el COVID 19 "/>
    <s v="Gestión Financiera"/>
    <s v="Apoyo"/>
    <s v="Ivonne Andrea Torres Cruz_x000a_Asesora de Control Interno"/>
    <s v="Marcela Urrea Jaramillo"/>
    <s v="Subdirector Financiero"/>
    <d v="2020-08-03T00:00:00"/>
    <d v="2020-12-31T00:00:00"/>
    <m/>
    <m/>
    <m/>
    <m/>
    <m/>
    <m/>
    <m/>
    <m/>
    <m/>
    <m/>
    <m/>
    <m/>
    <s v="Informe"/>
    <n v="0.03"/>
    <m/>
    <m/>
    <s v="Actividad que no se ha iniciado"/>
    <m/>
    <n v="0"/>
    <n v="0.03"/>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Dinámica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86:G96" firstHeaderRow="1" firstDataRow="2" firstDataCol="1"/>
  <pivotFields count="31">
    <pivotField axis="axisCol" showAll="0">
      <items count="6">
        <item x="2"/>
        <item x="1"/>
        <item x="0"/>
        <item x="3"/>
        <item x="4"/>
        <item t="default"/>
      </items>
    </pivotField>
    <pivotField dataField="1" showAll="0">
      <items count="5">
        <item x="2"/>
        <item x="3"/>
        <item x="0"/>
        <item x="1"/>
        <item t="default"/>
      </items>
    </pivotField>
    <pivotField axis="axisRow" showAll="0">
      <items count="9">
        <item x="2"/>
        <item x="0"/>
        <item x="3"/>
        <item x="4"/>
        <item x="1"/>
        <item x="5"/>
        <item x="6"/>
        <item x="7"/>
        <item t="default"/>
      </items>
    </pivotField>
    <pivotField showAll="0"/>
    <pivotField showAll="0"/>
    <pivotField showAll="0"/>
    <pivotField showAll="0"/>
    <pivotField showAll="0"/>
    <pivotField showAll="0"/>
    <pivotField numFmtId="14"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0" showAll="0"/>
    <pivotField showAll="0"/>
    <pivotField showAll="0"/>
    <pivotField showAll="0"/>
    <pivotField showAll="0"/>
    <pivotField numFmtId="10" showAll="0"/>
    <pivotField numFmtId="10" showAll="0"/>
  </pivotFields>
  <rowFields count="1">
    <field x="2"/>
  </rowFields>
  <rowItems count="9">
    <i>
      <x/>
    </i>
    <i>
      <x v="1"/>
    </i>
    <i>
      <x v="2"/>
    </i>
    <i>
      <x v="3"/>
    </i>
    <i>
      <x v="4"/>
    </i>
    <i>
      <x v="5"/>
    </i>
    <i>
      <x v="6"/>
    </i>
    <i>
      <x v="7"/>
    </i>
    <i t="grand">
      <x/>
    </i>
  </rowItems>
  <colFields count="1">
    <field x="0"/>
  </colFields>
  <colItems count="6">
    <i>
      <x/>
    </i>
    <i>
      <x v="1"/>
    </i>
    <i>
      <x v="2"/>
    </i>
    <i>
      <x v="3"/>
    </i>
    <i>
      <x v="4"/>
    </i>
    <i t="grand">
      <x/>
    </i>
  </colItems>
  <dataFields count="1">
    <dataField name="Cuenta de ESTADO REVISIÓN" fld="1" subtotal="count" baseField="0" baseItem="0"/>
  </dataFields>
  <formats count="2">
    <format dxfId="655">
      <pivotArea field="2" type="button" dataOnly="0" labelOnly="1" outline="0" axis="axisRow" fieldPosition="0"/>
    </format>
    <format dxfId="654">
      <pivotArea field="2" type="button" dataOnly="0" labelOnly="1" outline="0" axis="axisRow"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2" cacheId="2" applyNumberFormats="0" applyBorderFormats="0" applyFontFormats="0" applyPatternFormats="0" applyAlignmentFormats="0" applyWidthHeightFormats="1" dataCaption="Valores" updatedVersion="4" minRefreshableVersion="3" useAutoFormatting="1" itemPrintTitles="1" createdVersion="6" indent="0" outline="1" outlineData="1" multipleFieldFilters="0" rowHeaderCaption="Mes">
  <location ref="A55:C68" firstHeaderRow="0" firstDataRow="1" firstDataCol="1"/>
  <pivotFields count="32">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10" showAll="0"/>
    <pivotField showAll="0"/>
    <pivotField showAll="0"/>
    <pivotField showAll="0"/>
    <pivotField showAll="0"/>
    <pivotField dataField="1" numFmtId="10" showAll="0"/>
    <pivotField numFmtId="10" showAll="0"/>
    <pivotField axis="axisRow" showAll="0">
      <items count="13">
        <item x="3"/>
        <item x="5"/>
        <item x="10"/>
        <item x="4"/>
        <item x="11"/>
        <item x="7"/>
        <item x="1"/>
        <item x="6"/>
        <item x="8"/>
        <item x="0"/>
        <item x="9"/>
        <item x="2"/>
        <item t="default"/>
      </items>
    </pivotField>
  </pivotFields>
  <rowFields count="1">
    <field x="31"/>
  </rowFields>
  <rowItems count="13">
    <i>
      <x/>
    </i>
    <i>
      <x v="1"/>
    </i>
    <i>
      <x v="2"/>
    </i>
    <i>
      <x v="3"/>
    </i>
    <i>
      <x v="4"/>
    </i>
    <i>
      <x v="5"/>
    </i>
    <i>
      <x v="6"/>
    </i>
    <i>
      <x v="7"/>
    </i>
    <i>
      <x v="8"/>
    </i>
    <i>
      <x v="9"/>
    </i>
    <i>
      <x v="10"/>
    </i>
    <i>
      <x v="11"/>
    </i>
    <i t="grand">
      <x/>
    </i>
  </rowItems>
  <colFields count="1">
    <field x="-2"/>
  </colFields>
  <colItems count="2">
    <i>
      <x/>
    </i>
    <i i="1">
      <x v="1"/>
    </i>
  </colItems>
  <dataFields count="2">
    <dataField name="Suma de Ponderación" fld="24" baseField="30" baseItem="0" numFmtId="10"/>
    <dataField name="Suma de Aporte al Avance del  PAA" fld="29" baseField="30" baseItem="1" numFmtId="10"/>
  </dataFields>
  <formats count="26">
    <format dxfId="681">
      <pivotArea field="31" type="button" dataOnly="0" labelOnly="1" outline="0" axis="axisRow" fieldPosition="0"/>
    </format>
    <format dxfId="680">
      <pivotArea dataOnly="0" labelOnly="1" outline="0" axis="axisValues" fieldPosition="0"/>
    </format>
    <format dxfId="679">
      <pivotArea dataOnly="0" labelOnly="1" outline="0" axis="axisValues" fieldPosition="0"/>
    </format>
    <format dxfId="678">
      <pivotArea field="31" type="button" dataOnly="0" labelOnly="1" outline="0" axis="axisRow" fieldPosition="0"/>
    </format>
    <format dxfId="677">
      <pivotArea dataOnly="0" labelOnly="1" outline="0" axis="axisValues" fieldPosition="0"/>
    </format>
    <format dxfId="676">
      <pivotArea dataOnly="0" labelOnly="1" outline="0" axis="axisValues" fieldPosition="0"/>
    </format>
    <format dxfId="675">
      <pivotArea field="31" type="button" dataOnly="0" labelOnly="1" outline="0" axis="axisRow" fieldPosition="0"/>
    </format>
    <format dxfId="674">
      <pivotArea dataOnly="0" labelOnly="1" outline="0" axis="axisValues" fieldPosition="0"/>
    </format>
    <format dxfId="673">
      <pivotArea dataOnly="0" labelOnly="1" outline="0" axis="axisValues" fieldPosition="0"/>
    </format>
    <format dxfId="672">
      <pivotArea outline="0" fieldPosition="0">
        <references count="1">
          <reference field="4294967294" count="1">
            <x v="1"/>
          </reference>
        </references>
      </pivotArea>
    </format>
    <format dxfId="671">
      <pivotArea field="31" type="button" dataOnly="0" labelOnly="1" outline="0" axis="axisRow" fieldPosition="0"/>
    </format>
    <format dxfId="670">
      <pivotArea dataOnly="0" labelOnly="1" outline="0" fieldPosition="0">
        <references count="1">
          <reference field="4294967294" count="2">
            <x v="0"/>
            <x v="1"/>
          </reference>
        </references>
      </pivotArea>
    </format>
    <format dxfId="669">
      <pivotArea field="31" type="button" dataOnly="0" labelOnly="1" outline="0" axis="axisRow" fieldPosition="0"/>
    </format>
    <format dxfId="668">
      <pivotArea dataOnly="0" labelOnly="1" outline="0" fieldPosition="0">
        <references count="1">
          <reference field="4294967294" count="2">
            <x v="0"/>
            <x v="1"/>
          </reference>
        </references>
      </pivotArea>
    </format>
    <format dxfId="667">
      <pivotArea field="31" type="button" dataOnly="0" labelOnly="1" outline="0" axis="axisRow" fieldPosition="0"/>
    </format>
    <format dxfId="666">
      <pivotArea dataOnly="0" labelOnly="1" outline="0" fieldPosition="0">
        <references count="1">
          <reference field="4294967294" count="2">
            <x v="0"/>
            <x v="1"/>
          </reference>
        </references>
      </pivotArea>
    </format>
    <format dxfId="665">
      <pivotArea field="31" type="button" dataOnly="0" labelOnly="1" outline="0" axis="axisRow" fieldPosition="0"/>
    </format>
    <format dxfId="664">
      <pivotArea dataOnly="0" labelOnly="1" outline="0" fieldPosition="0">
        <references count="1">
          <reference field="4294967294" count="2">
            <x v="0"/>
            <x v="1"/>
          </reference>
        </references>
      </pivotArea>
    </format>
    <format dxfId="663">
      <pivotArea field="31" type="button" dataOnly="0" labelOnly="1" outline="0" axis="axisRow" fieldPosition="0"/>
    </format>
    <format dxfId="662">
      <pivotArea dataOnly="0" labelOnly="1" outline="0" fieldPosition="0">
        <references count="1">
          <reference field="4294967294" count="2">
            <x v="0"/>
            <x v="1"/>
          </reference>
        </references>
      </pivotArea>
    </format>
    <format dxfId="661">
      <pivotArea field="31" type="button" dataOnly="0" labelOnly="1" outline="0" axis="axisRow" fieldPosition="0"/>
    </format>
    <format dxfId="660">
      <pivotArea dataOnly="0" labelOnly="1" outline="0" fieldPosition="0">
        <references count="1">
          <reference field="4294967294" count="2">
            <x v="0"/>
            <x v="1"/>
          </reference>
        </references>
      </pivotArea>
    </format>
    <format dxfId="659">
      <pivotArea outline="0" collapsedLevelsAreSubtotals="1" fieldPosition="0">
        <references count="1">
          <reference field="4294967294" count="1" selected="0">
            <x v="0"/>
          </reference>
        </references>
      </pivotArea>
    </format>
    <format dxfId="658">
      <pivotArea dataOnly="0" labelOnly="1" outline="0" fieldPosition="0">
        <references count="1">
          <reference field="4294967294" count="1">
            <x v="0"/>
          </reference>
        </references>
      </pivotArea>
    </format>
    <format dxfId="657">
      <pivotArea outline="0" collapsedLevelsAreSubtotals="1" fieldPosition="0">
        <references count="1">
          <reference field="4294967294" count="1" selected="0">
            <x v="1"/>
          </reference>
        </references>
      </pivotArea>
    </format>
    <format dxfId="656">
      <pivotArea dataOnly="0" labelOnly="1" outline="0" fieldPosition="0">
        <references count="1">
          <reference field="4294967294"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aDinámica1"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C13" firstHeaderRow="1" firstDataRow="2" firstDataCol="1"/>
  <pivotFields count="30">
    <pivotField showAll="0"/>
    <pivotField axis="axisRow" showAll="0">
      <items count="9">
        <item x="2"/>
        <item x="0"/>
        <item x="3"/>
        <item x="4"/>
        <item x="1"/>
        <item x="5"/>
        <item x="6"/>
        <item x="7"/>
        <item t="default"/>
      </items>
    </pivotField>
    <pivotField showAll="0"/>
    <pivotField showAll="0"/>
    <pivotField showAll="0"/>
    <pivotField showAll="0"/>
    <pivotField showAll="0"/>
    <pivotField showAll="0"/>
    <pivotField numFmtId="14"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10" showAll="0"/>
    <pivotField showAll="0"/>
    <pivotField showAll="0"/>
    <pivotField showAll="0"/>
    <pivotField showAll="0"/>
    <pivotField dataField="1" numFmtId="10" showAll="0"/>
    <pivotField numFmtId="10" showAll="0"/>
  </pivotFields>
  <rowFields count="1">
    <field x="1"/>
  </rowFields>
  <rowItems count="9">
    <i>
      <x/>
    </i>
    <i>
      <x v="1"/>
    </i>
    <i>
      <x v="2"/>
    </i>
    <i>
      <x v="3"/>
    </i>
    <i>
      <x v="4"/>
    </i>
    <i>
      <x v="5"/>
    </i>
    <i>
      <x v="6"/>
    </i>
    <i>
      <x v="7"/>
    </i>
    <i t="grand">
      <x/>
    </i>
  </rowItems>
  <colFields count="1">
    <field x="-2"/>
  </colFields>
  <colItems count="2">
    <i>
      <x/>
    </i>
    <i i="1">
      <x v="1"/>
    </i>
  </colItems>
  <dataFields count="2">
    <dataField name="Suma de Ponderación" fld="23" baseField="0" baseItem="0"/>
    <dataField name="Suma de Aporte al Avance del  PAA" fld="28" baseField="0" baseItem="0" numFmtId="167"/>
  </dataFields>
  <formats count="20">
    <format dxfId="701">
      <pivotArea field="1" grandRow="1" outline="0" collapsedLevelsAreSubtotals="1" axis="axisRow" fieldPosition="0">
        <references count="1">
          <reference field="4294967294" count="1" selected="0">
            <x v="1"/>
          </reference>
        </references>
      </pivotArea>
    </format>
    <format dxfId="700">
      <pivotArea field="1" grandRow="1" outline="0" collapsedLevelsAreSubtotals="1" axis="axisRow" fieldPosition="0">
        <references count="1">
          <reference field="4294967294" count="1" selected="0">
            <x v="1"/>
          </reference>
        </references>
      </pivotArea>
    </format>
    <format dxfId="699">
      <pivotArea field="1" grandRow="1" outline="0" collapsedLevelsAreSubtotals="1" axis="axisRow" fieldPosition="0">
        <references count="1">
          <reference field="4294967294" count="1" selected="0">
            <x v="1"/>
          </reference>
        </references>
      </pivotArea>
    </format>
    <format dxfId="698">
      <pivotArea field="1" grandRow="1" outline="0" collapsedLevelsAreSubtotals="1" axis="axisRow" fieldPosition="0">
        <references count="1">
          <reference field="4294967294" count="1" selected="0">
            <x v="1"/>
          </reference>
        </references>
      </pivotArea>
    </format>
    <format dxfId="697">
      <pivotArea field="1" grandRow="1" outline="0" collapsedLevelsAreSubtotals="1" axis="axisRow" fieldPosition="0">
        <references count="1">
          <reference field="4294967294" count="1" selected="0">
            <x v="1"/>
          </reference>
        </references>
      </pivotArea>
    </format>
    <format dxfId="696">
      <pivotArea field="1" grandRow="1" outline="0" collapsedLevelsAreSubtotals="1" axis="axisRow" fieldPosition="0">
        <references count="1">
          <reference field="4294967294" count="1" selected="0">
            <x v="1"/>
          </reference>
        </references>
      </pivotArea>
    </format>
    <format dxfId="695">
      <pivotArea outline="0" collapsedLevelsAreSubtotals="1" fieldPosition="0">
        <references count="1">
          <reference field="4294967294" count="1" selected="0">
            <x v="1"/>
          </reference>
        </references>
      </pivotArea>
    </format>
    <format dxfId="694">
      <pivotArea outline="0" collapsedLevelsAreSubtotals="1" fieldPosition="0">
        <references count="1">
          <reference field="4294967294" count="1" selected="0">
            <x v="1"/>
          </reference>
        </references>
      </pivotArea>
    </format>
    <format dxfId="693">
      <pivotArea outline="0" collapsedLevelsAreSubtotals="1" fieldPosition="0">
        <references count="1">
          <reference field="4294967294" count="1" selected="0">
            <x v="1"/>
          </reference>
        </references>
      </pivotArea>
    </format>
    <format dxfId="692">
      <pivotArea outline="0" collapsedLevelsAreSubtotals="1" fieldPosition="0">
        <references count="1">
          <reference field="4294967294" count="1" selected="0">
            <x v="1"/>
          </reference>
        </references>
      </pivotArea>
    </format>
    <format dxfId="691">
      <pivotArea outline="0" collapsedLevelsAreSubtotals="1" fieldPosition="0">
        <references count="1">
          <reference field="4294967294" count="1" selected="0">
            <x v="1"/>
          </reference>
        </references>
      </pivotArea>
    </format>
    <format dxfId="690">
      <pivotArea outline="0" collapsedLevelsAreSubtotals="1" fieldPosition="0">
        <references count="1">
          <reference field="4294967294" count="1" selected="0">
            <x v="1"/>
          </reference>
        </references>
      </pivotArea>
    </format>
    <format dxfId="689">
      <pivotArea field="1" grandRow="1" outline="0" collapsedLevelsAreSubtotals="1" axis="axisRow" fieldPosition="0">
        <references count="1">
          <reference field="4294967294" count="1" selected="0">
            <x v="1"/>
          </reference>
        </references>
      </pivotArea>
    </format>
    <format dxfId="688">
      <pivotArea dataOnly="0" labelOnly="1" outline="0" fieldPosition="0">
        <references count="1">
          <reference field="4294967294" count="1">
            <x v="1"/>
          </reference>
        </references>
      </pivotArea>
    </format>
    <format dxfId="687">
      <pivotArea dataOnly="0" labelOnly="1" outline="0" fieldPosition="0">
        <references count="1">
          <reference field="4294967294" count="1">
            <x v="1"/>
          </reference>
        </references>
      </pivotArea>
    </format>
    <format dxfId="686">
      <pivotArea dataOnly="0" labelOnly="1" outline="0" fieldPosition="0">
        <references count="1">
          <reference field="4294967294" count="1">
            <x v="1"/>
          </reference>
        </references>
      </pivotArea>
    </format>
    <format dxfId="685">
      <pivotArea field="1" type="button" dataOnly="0" labelOnly="1" outline="0" axis="axisRow" fieldPosition="0"/>
    </format>
    <format dxfId="684">
      <pivotArea dataOnly="0" labelOnly="1" outline="0" fieldPosition="0">
        <references count="1">
          <reference field="4294967294" count="2">
            <x v="0"/>
            <x v="1"/>
          </reference>
        </references>
      </pivotArea>
    </format>
    <format dxfId="683">
      <pivotArea field="1" type="button" dataOnly="0" labelOnly="1" outline="0" axis="axisRow" fieldPosition="0"/>
    </format>
    <format dxfId="682">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file:///d:\Users\00.%20APOYO\12.%20Normogram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3:J110"/>
  <sheetViews>
    <sheetView topLeftCell="A52" zoomScaleNormal="100" workbookViewId="0">
      <selection activeCell="F62" sqref="F62:F64"/>
    </sheetView>
  </sheetViews>
  <sheetFormatPr baseColWidth="10" defaultRowHeight="15" x14ac:dyDescent="0.25"/>
  <cols>
    <col min="1" max="1" width="28.28515625" customWidth="1"/>
    <col min="2" max="2" width="20.28515625" bestFit="1" customWidth="1"/>
    <col min="3" max="3" width="11.5703125" bestFit="1" customWidth="1"/>
    <col min="4" max="6" width="12.140625" customWidth="1"/>
    <col min="7" max="7" width="12.5703125" bestFit="1" customWidth="1"/>
  </cols>
  <sheetData>
    <row r="3" spans="1:9" x14ac:dyDescent="0.25">
      <c r="B3" s="50" t="s">
        <v>216</v>
      </c>
    </row>
    <row r="4" spans="1:9" s="129" customFormat="1" ht="60" x14ac:dyDescent="0.25">
      <c r="A4" s="145" t="s">
        <v>373</v>
      </c>
      <c r="B4" s="248" t="s">
        <v>210</v>
      </c>
      <c r="C4" s="144" t="s">
        <v>209</v>
      </c>
      <c r="D4"/>
      <c r="E4"/>
      <c r="F4"/>
      <c r="G4"/>
      <c r="H4"/>
      <c r="I4"/>
    </row>
    <row r="5" spans="1:9" x14ac:dyDescent="0.25">
      <c r="A5" s="51" t="s">
        <v>53</v>
      </c>
      <c r="B5" s="53">
        <v>4.5000000000000005E-2</v>
      </c>
      <c r="C5" s="84">
        <v>2.7525000000000001E-2</v>
      </c>
    </row>
    <row r="6" spans="1:9" x14ac:dyDescent="0.25">
      <c r="A6" s="51" t="s">
        <v>51</v>
      </c>
      <c r="B6" s="53">
        <v>0.2</v>
      </c>
      <c r="C6" s="84">
        <v>6.5600000000000019E-2</v>
      </c>
    </row>
    <row r="7" spans="1:9" x14ac:dyDescent="0.25">
      <c r="A7" s="51" t="s">
        <v>45</v>
      </c>
      <c r="B7" s="53">
        <v>0.12000000000000004</v>
      </c>
      <c r="C7" s="84">
        <v>0.10050000000000003</v>
      </c>
    </row>
    <row r="8" spans="1:9" x14ac:dyDescent="0.25">
      <c r="A8" s="51" t="s">
        <v>52</v>
      </c>
      <c r="B8" s="53">
        <v>0.13</v>
      </c>
      <c r="C8" s="84">
        <v>8.4899999999999989E-2</v>
      </c>
    </row>
    <row r="9" spans="1:9" x14ac:dyDescent="0.25">
      <c r="A9" s="51" t="s">
        <v>44</v>
      </c>
      <c r="B9" s="53">
        <v>0.11500000000000005</v>
      </c>
      <c r="C9" s="84">
        <v>8.8700000000000001E-2</v>
      </c>
    </row>
    <row r="10" spans="1:9" x14ac:dyDescent="0.25">
      <c r="A10" s="51" t="s">
        <v>43</v>
      </c>
      <c r="B10" s="53">
        <v>0.14000000000000001</v>
      </c>
      <c r="C10" s="84">
        <v>9.3835000000000016E-2</v>
      </c>
    </row>
    <row r="11" spans="1:9" x14ac:dyDescent="0.25">
      <c r="A11" s="51" t="s">
        <v>46</v>
      </c>
      <c r="B11" s="53">
        <v>9.0000000000000024E-2</v>
      </c>
      <c r="C11" s="84">
        <v>6.3000000000000014E-2</v>
      </c>
    </row>
    <row r="12" spans="1:9" x14ac:dyDescent="0.25">
      <c r="A12" s="51" t="s">
        <v>47</v>
      </c>
      <c r="B12" s="53">
        <v>0.16</v>
      </c>
      <c r="C12" s="84">
        <v>0.10069999999999996</v>
      </c>
    </row>
    <row r="13" spans="1:9" x14ac:dyDescent="0.25">
      <c r="A13" s="51" t="s">
        <v>208</v>
      </c>
      <c r="B13" s="53">
        <v>1</v>
      </c>
      <c r="C13" s="124">
        <v>0.62475999999999998</v>
      </c>
    </row>
    <row r="20" spans="1:8" x14ac:dyDescent="0.25">
      <c r="A20" s="64" t="s">
        <v>217</v>
      </c>
      <c r="B20" s="64" t="s">
        <v>210</v>
      </c>
      <c r="C20" s="64" t="s">
        <v>209</v>
      </c>
    </row>
    <row r="21" spans="1:8" x14ac:dyDescent="0.25">
      <c r="A21" s="135" t="s">
        <v>53</v>
      </c>
      <c r="B21" s="87">
        <v>4.5000000000000005E-2</v>
      </c>
      <c r="C21" s="87">
        <v>2.7525000000000001E-2</v>
      </c>
      <c r="D21" s="88">
        <f t="shared" ref="D21:D29" si="0">+B21-C21</f>
        <v>1.7475000000000004E-2</v>
      </c>
      <c r="E21" s="87"/>
      <c r="F21" s="54"/>
    </row>
    <row r="22" spans="1:8" x14ac:dyDescent="0.25">
      <c r="A22" s="135" t="s">
        <v>51</v>
      </c>
      <c r="B22" s="87">
        <v>0.2</v>
      </c>
      <c r="C22" s="87">
        <v>6.5600000000000019E-2</v>
      </c>
      <c r="D22" s="88">
        <f t="shared" si="0"/>
        <v>0.13439999999999999</v>
      </c>
      <c r="E22" s="87"/>
      <c r="F22" s="54"/>
    </row>
    <row r="23" spans="1:8" x14ac:dyDescent="0.25">
      <c r="A23" s="135" t="s">
        <v>45</v>
      </c>
      <c r="B23" s="87">
        <v>0.12000000000000004</v>
      </c>
      <c r="C23" s="87">
        <v>0.10050000000000003</v>
      </c>
      <c r="D23" s="88">
        <f t="shared" si="0"/>
        <v>1.9500000000000003E-2</v>
      </c>
      <c r="E23" s="87"/>
      <c r="F23" s="54"/>
    </row>
    <row r="24" spans="1:8" x14ac:dyDescent="0.25">
      <c r="A24" s="135" t="s">
        <v>52</v>
      </c>
      <c r="B24" s="87">
        <v>0.13</v>
      </c>
      <c r="C24" s="87">
        <v>8.4899999999999989E-2</v>
      </c>
      <c r="D24" s="88">
        <f t="shared" si="0"/>
        <v>4.5100000000000015E-2</v>
      </c>
      <c r="E24" s="87"/>
      <c r="F24" s="54"/>
    </row>
    <row r="25" spans="1:8" x14ac:dyDescent="0.25">
      <c r="A25" s="135" t="s">
        <v>44</v>
      </c>
      <c r="B25" s="87">
        <v>0.11500000000000005</v>
      </c>
      <c r="C25" s="87">
        <v>8.8700000000000001E-2</v>
      </c>
      <c r="D25" s="88">
        <f t="shared" si="0"/>
        <v>2.6300000000000046E-2</v>
      </c>
      <c r="E25" s="87"/>
      <c r="F25" s="141"/>
    </row>
    <row r="26" spans="1:8" x14ac:dyDescent="0.25">
      <c r="A26" s="135" t="s">
        <v>43</v>
      </c>
      <c r="B26" s="87">
        <v>0.14000000000000001</v>
      </c>
      <c r="C26" s="87">
        <v>9.3835000000000016E-2</v>
      </c>
      <c r="D26" s="88">
        <f t="shared" si="0"/>
        <v>4.6164999999999998E-2</v>
      </c>
      <c r="E26" s="87"/>
      <c r="F26" s="54"/>
    </row>
    <row r="27" spans="1:8" x14ac:dyDescent="0.25">
      <c r="A27" s="135" t="s">
        <v>46</v>
      </c>
      <c r="B27" s="87">
        <v>9.0000000000000024E-2</v>
      </c>
      <c r="C27" s="87">
        <v>6.3000000000000014E-2</v>
      </c>
      <c r="D27" s="88">
        <f t="shared" si="0"/>
        <v>2.700000000000001E-2</v>
      </c>
      <c r="E27" s="87"/>
      <c r="F27" s="54"/>
    </row>
    <row r="28" spans="1:8" x14ac:dyDescent="0.25">
      <c r="A28" s="135" t="s">
        <v>47</v>
      </c>
      <c r="B28" s="87">
        <v>0.16</v>
      </c>
      <c r="C28" s="87">
        <v>0.10069999999999996</v>
      </c>
      <c r="D28" s="88">
        <f t="shared" si="0"/>
        <v>5.9300000000000047E-2</v>
      </c>
      <c r="E28" s="87"/>
      <c r="F28" s="54"/>
    </row>
    <row r="29" spans="1:8" x14ac:dyDescent="0.25">
      <c r="A29" s="52" t="s">
        <v>208</v>
      </c>
      <c r="B29" s="55">
        <f>SUM(B21:B28)</f>
        <v>1</v>
      </c>
      <c r="C29" s="55">
        <f>SUM(C21:C28)</f>
        <v>0.62475999999999998</v>
      </c>
      <c r="D29" s="88">
        <f t="shared" si="0"/>
        <v>0.37524000000000002</v>
      </c>
      <c r="E29" s="87"/>
      <c r="F29" s="138"/>
    </row>
    <row r="31" spans="1:8" x14ac:dyDescent="0.25">
      <c r="A31" s="262" t="s">
        <v>218</v>
      </c>
      <c r="B31" s="262" t="s">
        <v>298</v>
      </c>
      <c r="C31" s="65" t="s">
        <v>219</v>
      </c>
      <c r="D31" s="134"/>
      <c r="E31" s="134"/>
      <c r="F31" s="139"/>
      <c r="G31" s="240"/>
      <c r="H31" s="155"/>
    </row>
    <row r="32" spans="1:8" x14ac:dyDescent="0.25">
      <c r="A32" s="263"/>
      <c r="B32" s="263"/>
      <c r="C32" s="66">
        <v>43921</v>
      </c>
      <c r="D32" s="66">
        <v>43951</v>
      </c>
      <c r="E32" s="66">
        <v>43982</v>
      </c>
      <c r="F32" s="66">
        <v>44012</v>
      </c>
      <c r="G32" s="66">
        <v>44043</v>
      </c>
      <c r="H32" s="66">
        <v>44062</v>
      </c>
    </row>
    <row r="33" spans="1:10" ht="30" x14ac:dyDescent="0.25">
      <c r="A33" s="8" t="s">
        <v>224</v>
      </c>
      <c r="B33" s="54">
        <f>+B25+B28</f>
        <v>0.27500000000000002</v>
      </c>
      <c r="C33" s="54">
        <v>9.0549999999999992E-2</v>
      </c>
      <c r="D33" s="138">
        <v>0.11817999999999998</v>
      </c>
      <c r="E33" s="54">
        <v>0.14856</v>
      </c>
      <c r="F33" s="138">
        <v>0.16955999999999999</v>
      </c>
      <c r="G33" s="138">
        <v>0.18659999999999996</v>
      </c>
      <c r="H33" s="88">
        <f>+C25+C28</f>
        <v>0.18939999999999996</v>
      </c>
    </row>
    <row r="34" spans="1:10" x14ac:dyDescent="0.25">
      <c r="A34" t="s">
        <v>220</v>
      </c>
      <c r="B34" s="54">
        <f>+B22</f>
        <v>0.2</v>
      </c>
      <c r="C34" s="54">
        <v>2.7050000000000001E-2</v>
      </c>
      <c r="D34" s="138">
        <v>4.3200000000000016E-2</v>
      </c>
      <c r="E34" s="54">
        <v>4.6900000000000011E-2</v>
      </c>
      <c r="F34" s="88">
        <v>5.0600000000000006E-2</v>
      </c>
      <c r="G34" s="88">
        <v>5.6000000000000015E-2</v>
      </c>
      <c r="H34" s="88">
        <f>+C22</f>
        <v>6.5600000000000019E-2</v>
      </c>
    </row>
    <row r="35" spans="1:10" x14ac:dyDescent="0.25">
      <c r="A35" t="s">
        <v>46</v>
      </c>
      <c r="B35" s="54">
        <f>+B27</f>
        <v>9.0000000000000024E-2</v>
      </c>
      <c r="C35" s="54">
        <v>2.1000000000000005E-2</v>
      </c>
      <c r="D35" s="138">
        <v>2.3000000000000007E-2</v>
      </c>
      <c r="E35" s="54">
        <v>3.3000000000000002E-2</v>
      </c>
      <c r="F35" s="88">
        <v>4.5400000000000003E-2</v>
      </c>
      <c r="G35" s="88">
        <v>5.1100000000000013E-2</v>
      </c>
      <c r="H35" s="88">
        <f>+C27</f>
        <v>6.3000000000000014E-2</v>
      </c>
    </row>
    <row r="36" spans="1:10" x14ac:dyDescent="0.25">
      <c r="A36" t="s">
        <v>52</v>
      </c>
      <c r="B36" s="54">
        <f>+B24</f>
        <v>0.13</v>
      </c>
      <c r="C36" s="54">
        <v>3.9999999999999994E-2</v>
      </c>
      <c r="D36" s="138">
        <v>4.1499999999999995E-2</v>
      </c>
      <c r="E36" s="54">
        <v>7.8499999999999986E-2</v>
      </c>
      <c r="F36" s="88">
        <v>8.3099999999999993E-2</v>
      </c>
      <c r="G36" s="88">
        <v>8.3099999999999993E-2</v>
      </c>
      <c r="H36" s="88">
        <f>+C24</f>
        <v>8.4899999999999989E-2</v>
      </c>
    </row>
    <row r="37" spans="1:10" x14ac:dyDescent="0.25">
      <c r="A37" t="s">
        <v>221</v>
      </c>
      <c r="B37" s="54">
        <f>+B23</f>
        <v>0.12000000000000004</v>
      </c>
      <c r="C37" s="54">
        <v>5.3800000000000001E-2</v>
      </c>
      <c r="D37" s="138">
        <v>5.6099999999999997E-2</v>
      </c>
      <c r="E37" s="54">
        <v>6.5299999999999997E-2</v>
      </c>
      <c r="F37" s="88">
        <v>6.83E-2</v>
      </c>
      <c r="G37" s="88">
        <v>7.8000000000000014E-2</v>
      </c>
      <c r="H37" s="88">
        <f>+C23</f>
        <v>0.10050000000000003</v>
      </c>
    </row>
    <row r="38" spans="1:10" x14ac:dyDescent="0.25">
      <c r="A38" t="s">
        <v>43</v>
      </c>
      <c r="B38" s="54">
        <f>+B26</f>
        <v>0.14000000000000001</v>
      </c>
      <c r="C38" s="54">
        <v>2.4930000000000004E-2</v>
      </c>
      <c r="D38" s="138">
        <v>3.6690000000000007E-2</v>
      </c>
      <c r="E38" s="54">
        <v>4.3290000000000009E-2</v>
      </c>
      <c r="F38" s="88">
        <v>6.1270000000000005E-2</v>
      </c>
      <c r="G38" s="88">
        <v>8.166000000000001E-2</v>
      </c>
      <c r="H38" s="88">
        <f>+C26</f>
        <v>9.3835000000000016E-2</v>
      </c>
    </row>
    <row r="39" spans="1:10" x14ac:dyDescent="0.25">
      <c r="A39" t="s">
        <v>222</v>
      </c>
      <c r="B39" s="54">
        <f>+B21</f>
        <v>4.5000000000000005E-2</v>
      </c>
      <c r="C39" s="54">
        <v>1.9105E-2</v>
      </c>
      <c r="D39" s="138">
        <v>1.7365000000000002E-2</v>
      </c>
      <c r="E39" s="54">
        <v>1.7170000000000001E-2</v>
      </c>
      <c r="F39" s="88">
        <v>2.0565000000000003E-2</v>
      </c>
      <c r="G39" s="88">
        <v>2.6575000000000001E-2</v>
      </c>
      <c r="H39" s="88">
        <f>+C21</f>
        <v>2.7525000000000001E-2</v>
      </c>
    </row>
    <row r="40" spans="1:10" x14ac:dyDescent="0.25">
      <c r="A40" s="67" t="s">
        <v>223</v>
      </c>
      <c r="B40" s="68">
        <f t="shared" ref="B40" si="1">SUM(B33:B39)</f>
        <v>1</v>
      </c>
      <c r="C40" s="68">
        <f t="shared" ref="C40:G40" si="2">SUM(C33:C39)</f>
        <v>0.27643499999999999</v>
      </c>
      <c r="D40" s="68">
        <f t="shared" si="2"/>
        <v>0.33603499999999997</v>
      </c>
      <c r="E40" s="68">
        <f t="shared" si="2"/>
        <v>0.43272000000000005</v>
      </c>
      <c r="F40" s="68">
        <f t="shared" si="2"/>
        <v>0.49879499999999999</v>
      </c>
      <c r="G40" s="68">
        <f t="shared" si="2"/>
        <v>0.56303500000000006</v>
      </c>
      <c r="H40" s="68">
        <f>SUM(H33:H39)</f>
        <v>0.62476000000000009</v>
      </c>
    </row>
    <row r="41" spans="1:10" x14ac:dyDescent="0.25">
      <c r="B41" s="54">
        <f t="shared" ref="B41" si="3">SUM(B33:B39)</f>
        <v>1</v>
      </c>
      <c r="C41" s="138">
        <f t="shared" ref="C41:G41" si="4">SUM(C33:C39)</f>
        <v>0.27643499999999999</v>
      </c>
      <c r="D41" s="138">
        <f t="shared" si="4"/>
        <v>0.33603499999999997</v>
      </c>
      <c r="E41" s="138">
        <f t="shared" si="4"/>
        <v>0.43272000000000005</v>
      </c>
      <c r="F41" s="138">
        <f t="shared" si="4"/>
        <v>0.49879499999999999</v>
      </c>
      <c r="G41" s="138">
        <f t="shared" si="4"/>
        <v>0.56303500000000006</v>
      </c>
      <c r="H41" s="143">
        <f>SUM(H33:H39)</f>
        <v>0.62476000000000009</v>
      </c>
      <c r="I41" s="142"/>
      <c r="J41" s="142"/>
    </row>
    <row r="43" spans="1:10" x14ac:dyDescent="0.25">
      <c r="A43" s="264" t="s">
        <v>330</v>
      </c>
      <c r="B43" s="265"/>
      <c r="C43" s="265"/>
      <c r="D43" s="265"/>
      <c r="E43" s="265"/>
      <c r="F43" s="265"/>
      <c r="G43" s="265"/>
      <c r="H43" s="265"/>
    </row>
    <row r="44" spans="1:10" x14ac:dyDescent="0.25">
      <c r="A44" s="136" t="s">
        <v>385</v>
      </c>
      <c r="B44" s="136" t="s">
        <v>386</v>
      </c>
      <c r="C44" s="136" t="s">
        <v>387</v>
      </c>
      <c r="D44" s="136" t="s">
        <v>388</v>
      </c>
      <c r="E44" s="136" t="s">
        <v>389</v>
      </c>
      <c r="F44" s="136" t="s">
        <v>397</v>
      </c>
      <c r="G44" s="136" t="s">
        <v>652</v>
      </c>
      <c r="H44" s="136" t="s">
        <v>653</v>
      </c>
    </row>
    <row r="45" spans="1:10" x14ac:dyDescent="0.25">
      <c r="A45" s="137">
        <v>0.95269999999999999</v>
      </c>
      <c r="B45" s="137">
        <v>0.99060000000000004</v>
      </c>
      <c r="C45" s="137">
        <v>0.92879999999999996</v>
      </c>
      <c r="D45" s="137">
        <v>0.90620000000000001</v>
      </c>
      <c r="E45" s="137">
        <v>0.88829999999999998</v>
      </c>
      <c r="F45" s="137">
        <v>0.88749999999999996</v>
      </c>
      <c r="G45" s="137">
        <v>0.91479999999999995</v>
      </c>
      <c r="H45" s="137">
        <v>0.91439999999999999</v>
      </c>
    </row>
    <row r="54" spans="1:7" ht="58.5" customHeight="1" x14ac:dyDescent="0.25">
      <c r="A54" s="261" t="s">
        <v>739</v>
      </c>
      <c r="B54" s="261"/>
      <c r="C54" s="261"/>
      <c r="D54" s="261"/>
    </row>
    <row r="55" spans="1:7" ht="90" x14ac:dyDescent="0.25">
      <c r="A55" s="146" t="s">
        <v>406</v>
      </c>
      <c r="B55" s="147" t="s">
        <v>210</v>
      </c>
      <c r="C55" s="149" t="s">
        <v>209</v>
      </c>
      <c r="D55" s="144" t="s">
        <v>398</v>
      </c>
      <c r="E55" s="144" t="s">
        <v>403</v>
      </c>
      <c r="F55" s="144" t="s">
        <v>404</v>
      </c>
      <c r="G55" s="144" t="s">
        <v>405</v>
      </c>
    </row>
    <row r="56" spans="1:7" x14ac:dyDescent="0.25">
      <c r="A56" s="51">
        <v>1</v>
      </c>
      <c r="B56" s="148">
        <v>0.13150000000000003</v>
      </c>
      <c r="C56" s="150">
        <v>0.13150000000000001</v>
      </c>
      <c r="D56" s="260" t="s">
        <v>399</v>
      </c>
      <c r="E56" s="260">
        <f>B56+B57+B58</f>
        <v>0.22525000000000003</v>
      </c>
      <c r="F56" s="260">
        <f>C56+C57+C58</f>
        <v>0.22525000000000001</v>
      </c>
      <c r="G56" s="260">
        <f>F56/E56</f>
        <v>0.99999999999999989</v>
      </c>
    </row>
    <row r="57" spans="1:7" x14ac:dyDescent="0.25">
      <c r="A57" s="51">
        <v>2</v>
      </c>
      <c r="B57" s="148">
        <v>5.8249999999999996E-2</v>
      </c>
      <c r="C57" s="150">
        <v>5.8249999999999996E-2</v>
      </c>
      <c r="D57" s="260"/>
      <c r="E57" s="260"/>
      <c r="F57" s="260"/>
      <c r="G57" s="266"/>
    </row>
    <row r="58" spans="1:7" x14ac:dyDescent="0.25">
      <c r="A58" s="51">
        <v>3</v>
      </c>
      <c r="B58" s="148">
        <v>3.5499999999999997E-2</v>
      </c>
      <c r="C58" s="150">
        <v>3.5499999999999997E-2</v>
      </c>
      <c r="D58" s="260"/>
      <c r="E58" s="260"/>
      <c r="F58" s="260"/>
      <c r="G58" s="266"/>
    </row>
    <row r="59" spans="1:7" x14ac:dyDescent="0.25">
      <c r="A59" s="51">
        <v>4</v>
      </c>
      <c r="B59" s="148">
        <v>9.35E-2</v>
      </c>
      <c r="C59" s="150">
        <v>9.35E-2</v>
      </c>
      <c r="D59" s="260" t="s">
        <v>400</v>
      </c>
      <c r="E59" s="260">
        <f>E56+B59+B60+B61</f>
        <v>0.44775000000000004</v>
      </c>
      <c r="F59" s="260">
        <f>F56+C59+C60+C61</f>
        <v>0.44490000000000002</v>
      </c>
      <c r="G59" s="260">
        <f t="shared" ref="G59" si="5">F59/E59</f>
        <v>0.99363484087102172</v>
      </c>
    </row>
    <row r="60" spans="1:7" x14ac:dyDescent="0.25">
      <c r="A60" s="51">
        <v>5</v>
      </c>
      <c r="B60" s="148">
        <v>9.2500000000000013E-2</v>
      </c>
      <c r="C60" s="150">
        <v>9.2499999999999999E-2</v>
      </c>
      <c r="D60" s="260"/>
      <c r="E60" s="260"/>
      <c r="F60" s="260"/>
      <c r="G60" s="266"/>
    </row>
    <row r="61" spans="1:7" x14ac:dyDescent="0.25">
      <c r="A61" s="51">
        <v>6</v>
      </c>
      <c r="B61" s="148">
        <v>3.6499999999999998E-2</v>
      </c>
      <c r="C61" s="150">
        <v>3.3649999999999999E-2</v>
      </c>
      <c r="D61" s="260"/>
      <c r="E61" s="260"/>
      <c r="F61" s="260"/>
      <c r="G61" s="266"/>
    </row>
    <row r="62" spans="1:7" x14ac:dyDescent="0.25">
      <c r="A62" s="51">
        <v>7</v>
      </c>
      <c r="B62" s="148">
        <v>4.0500000000000001E-2</v>
      </c>
      <c r="C62" s="150">
        <v>4.0499999999999994E-2</v>
      </c>
      <c r="D62" s="260" t="s">
        <v>401</v>
      </c>
      <c r="E62" s="260">
        <f>E59+B62+B63+B64</f>
        <v>0.60225000000000006</v>
      </c>
      <c r="F62" s="260">
        <f>F59+C62+C63+C64</f>
        <v>0.58894999999999997</v>
      </c>
      <c r="G62" s="260">
        <f t="shared" ref="G62" si="6">F62/E62</f>
        <v>0.97791614777916136</v>
      </c>
    </row>
    <row r="63" spans="1:7" x14ac:dyDescent="0.25">
      <c r="A63" s="51">
        <v>8</v>
      </c>
      <c r="B63" s="148">
        <v>5.7500000000000002E-2</v>
      </c>
      <c r="C63" s="150">
        <v>5.2749999999999998E-2</v>
      </c>
      <c r="D63" s="260"/>
      <c r="E63" s="260"/>
      <c r="F63" s="260"/>
      <c r="G63" s="266"/>
    </row>
    <row r="64" spans="1:7" x14ac:dyDescent="0.25">
      <c r="A64" s="51">
        <v>9</v>
      </c>
      <c r="B64" s="148">
        <v>5.6500000000000009E-2</v>
      </c>
      <c r="C64" s="150">
        <v>5.0799999999999998E-2</v>
      </c>
      <c r="D64" s="260"/>
      <c r="E64" s="260"/>
      <c r="F64" s="260"/>
      <c r="G64" s="266"/>
    </row>
    <row r="65" spans="1:7" x14ac:dyDescent="0.25">
      <c r="A65" s="51">
        <v>10</v>
      </c>
      <c r="B65" s="148">
        <v>0.12250000000000003</v>
      </c>
      <c r="C65" s="150">
        <v>8.1499999999999989E-2</v>
      </c>
      <c r="D65" s="260" t="s">
        <v>402</v>
      </c>
      <c r="E65" s="260">
        <f>E62+B65+B66+B67</f>
        <v>1</v>
      </c>
      <c r="F65" s="260"/>
      <c r="G65" s="260"/>
    </row>
    <row r="66" spans="1:7" x14ac:dyDescent="0.25">
      <c r="A66" s="51">
        <v>11</v>
      </c>
      <c r="B66" s="148">
        <v>8.6000000000000007E-2</v>
      </c>
      <c r="C66" s="150">
        <v>2.3999999999999997E-2</v>
      </c>
      <c r="D66" s="260"/>
      <c r="E66" s="260"/>
      <c r="F66" s="260"/>
      <c r="G66" s="266"/>
    </row>
    <row r="67" spans="1:7" x14ac:dyDescent="0.25">
      <c r="A67" s="51">
        <v>12</v>
      </c>
      <c r="B67" s="148">
        <v>0.18924999999999997</v>
      </c>
      <c r="C67" s="150">
        <v>4.7144999999999999E-2</v>
      </c>
      <c r="D67" s="260"/>
      <c r="E67" s="260"/>
      <c r="F67" s="260"/>
      <c r="G67" s="266"/>
    </row>
    <row r="68" spans="1:7" x14ac:dyDescent="0.25">
      <c r="A68" s="51" t="s">
        <v>208</v>
      </c>
      <c r="B68" s="148">
        <v>1</v>
      </c>
      <c r="C68" s="150">
        <v>0.741595</v>
      </c>
    </row>
    <row r="72" spans="1:7" ht="30" x14ac:dyDescent="0.25">
      <c r="A72" s="185" t="s">
        <v>568</v>
      </c>
      <c r="B72" s="192" t="s">
        <v>558</v>
      </c>
      <c r="C72" s="190" t="s">
        <v>432</v>
      </c>
      <c r="D72" s="191" t="s">
        <v>560</v>
      </c>
      <c r="E72" s="193" t="s">
        <v>559</v>
      </c>
      <c r="F72" s="185" t="s">
        <v>208</v>
      </c>
    </row>
    <row r="73" spans="1:7" ht="30" x14ac:dyDescent="0.25">
      <c r="A73" s="186" t="s">
        <v>567</v>
      </c>
      <c r="B73" s="187"/>
      <c r="C73" s="187">
        <v>22</v>
      </c>
      <c r="D73" s="187">
        <v>21</v>
      </c>
      <c r="E73" s="187"/>
      <c r="F73" s="187">
        <f t="shared" ref="F73:F79" si="7">SUM(B73:E73)</f>
        <v>43</v>
      </c>
    </row>
    <row r="74" spans="1:7" x14ac:dyDescent="0.25">
      <c r="A74" s="186" t="s">
        <v>561</v>
      </c>
      <c r="B74" s="188">
        <v>15</v>
      </c>
      <c r="C74" s="188">
        <v>2</v>
      </c>
      <c r="D74" s="188">
        <v>9</v>
      </c>
      <c r="E74" s="188">
        <v>4</v>
      </c>
      <c r="F74" s="187">
        <f t="shared" si="7"/>
        <v>30</v>
      </c>
    </row>
    <row r="75" spans="1:7" ht="30" x14ac:dyDescent="0.25">
      <c r="A75" s="186" t="s">
        <v>562</v>
      </c>
      <c r="B75" s="188">
        <v>1</v>
      </c>
      <c r="C75" s="188">
        <v>10</v>
      </c>
      <c r="D75" s="188">
        <v>10</v>
      </c>
      <c r="E75" s="188"/>
      <c r="F75" s="187">
        <f t="shared" si="7"/>
        <v>21</v>
      </c>
    </row>
    <row r="76" spans="1:7" ht="30" x14ac:dyDescent="0.25">
      <c r="A76" s="186" t="s">
        <v>563</v>
      </c>
      <c r="B76" s="188">
        <v>1</v>
      </c>
      <c r="C76" s="188">
        <v>6</v>
      </c>
      <c r="D76" s="188">
        <v>3</v>
      </c>
      <c r="E76" s="188"/>
      <c r="F76" s="187">
        <f t="shared" si="7"/>
        <v>10</v>
      </c>
    </row>
    <row r="77" spans="1:7" x14ac:dyDescent="0.25">
      <c r="A77" s="186" t="s">
        <v>564</v>
      </c>
      <c r="B77" s="188">
        <v>2</v>
      </c>
      <c r="C77" s="188">
        <v>20</v>
      </c>
      <c r="D77" s="188">
        <v>14</v>
      </c>
      <c r="E77" s="188"/>
      <c r="F77" s="187">
        <f t="shared" si="7"/>
        <v>36</v>
      </c>
    </row>
    <row r="78" spans="1:7" x14ac:dyDescent="0.25">
      <c r="A78" s="186" t="s">
        <v>565</v>
      </c>
      <c r="B78" s="188">
        <v>6</v>
      </c>
      <c r="C78" s="188">
        <v>4</v>
      </c>
      <c r="D78" s="188">
        <v>15</v>
      </c>
      <c r="E78" s="188"/>
      <c r="F78" s="187">
        <f t="shared" si="7"/>
        <v>25</v>
      </c>
    </row>
    <row r="79" spans="1:7" x14ac:dyDescent="0.25">
      <c r="A79" s="186" t="s">
        <v>566</v>
      </c>
      <c r="B79" s="188">
        <v>2</v>
      </c>
      <c r="C79" s="188">
        <v>3</v>
      </c>
      <c r="D79" s="188">
        <v>8</v>
      </c>
      <c r="E79" s="188"/>
      <c r="F79" s="187">
        <f t="shared" si="7"/>
        <v>13</v>
      </c>
    </row>
    <row r="80" spans="1:7" x14ac:dyDescent="0.25">
      <c r="A80" s="185" t="s">
        <v>208</v>
      </c>
      <c r="B80" s="192">
        <f>SUM(B73:B79)</f>
        <v>27</v>
      </c>
      <c r="C80" s="190">
        <f t="shared" ref="C80:E80" si="8">SUM(C73:C79)</f>
        <v>67</v>
      </c>
      <c r="D80" s="191">
        <f>SUM(D73:D79)</f>
        <v>80</v>
      </c>
      <c r="E80" s="193">
        <f t="shared" si="8"/>
        <v>4</v>
      </c>
      <c r="F80" s="189">
        <f>SUM(F73:F79)</f>
        <v>178</v>
      </c>
    </row>
    <row r="82" spans="1:7" ht="42" x14ac:dyDescent="0.25">
      <c r="A82" s="194" t="s">
        <v>569</v>
      </c>
      <c r="B82" s="196">
        <v>0</v>
      </c>
      <c r="C82" s="195">
        <v>0.36730000000000002</v>
      </c>
      <c r="D82" s="195">
        <v>0.1958</v>
      </c>
      <c r="E82" s="196">
        <v>0</v>
      </c>
      <c r="F82" s="195">
        <f>SUM(B82:E82)</f>
        <v>0.56310000000000004</v>
      </c>
    </row>
    <row r="86" spans="1:7" x14ac:dyDescent="0.25">
      <c r="A86" s="50" t="s">
        <v>660</v>
      </c>
      <c r="B86" s="50" t="s">
        <v>659</v>
      </c>
    </row>
    <row r="87" spans="1:7" x14ac:dyDescent="0.25">
      <c r="A87" s="145" t="s">
        <v>373</v>
      </c>
      <c r="B87" t="s">
        <v>655</v>
      </c>
      <c r="C87" t="s">
        <v>654</v>
      </c>
      <c r="D87" t="s">
        <v>657</v>
      </c>
      <c r="E87" t="s">
        <v>658</v>
      </c>
      <c r="F87" t="s">
        <v>656</v>
      </c>
      <c r="G87" t="s">
        <v>208</v>
      </c>
    </row>
    <row r="88" spans="1:7" x14ac:dyDescent="0.25">
      <c r="A88" s="51" t="s">
        <v>53</v>
      </c>
      <c r="B88" s="53">
        <v>3</v>
      </c>
      <c r="C88" s="53">
        <v>2</v>
      </c>
      <c r="D88" s="53">
        <v>7</v>
      </c>
      <c r="E88" s="53">
        <v>1</v>
      </c>
      <c r="F88" s="53"/>
      <c r="G88" s="53">
        <v>13</v>
      </c>
    </row>
    <row r="89" spans="1:7" x14ac:dyDescent="0.25">
      <c r="A89" s="51" t="s">
        <v>51</v>
      </c>
      <c r="B89" s="53">
        <v>3</v>
      </c>
      <c r="C89" s="53">
        <v>15</v>
      </c>
      <c r="D89" s="53">
        <v>11</v>
      </c>
      <c r="E89" s="53"/>
      <c r="F89" s="53">
        <v>1</v>
      </c>
      <c r="G89" s="53">
        <v>30</v>
      </c>
    </row>
    <row r="90" spans="1:7" x14ac:dyDescent="0.25">
      <c r="A90" s="51" t="s">
        <v>45</v>
      </c>
      <c r="B90" s="53">
        <v>24</v>
      </c>
      <c r="C90" s="53">
        <v>2</v>
      </c>
      <c r="D90" s="53"/>
      <c r="E90" s="53">
        <v>8</v>
      </c>
      <c r="F90" s="53">
        <v>2</v>
      </c>
      <c r="G90" s="53">
        <v>36</v>
      </c>
    </row>
    <row r="91" spans="1:7" x14ac:dyDescent="0.25">
      <c r="A91" s="51" t="s">
        <v>52</v>
      </c>
      <c r="B91" s="53">
        <v>6</v>
      </c>
      <c r="C91" s="53">
        <v>1</v>
      </c>
      <c r="D91" s="53"/>
      <c r="E91" s="53">
        <v>2</v>
      </c>
      <c r="F91" s="53">
        <v>1</v>
      </c>
      <c r="G91" s="53">
        <v>10</v>
      </c>
    </row>
    <row r="92" spans="1:7" x14ac:dyDescent="0.25">
      <c r="A92" s="51" t="s">
        <v>44</v>
      </c>
      <c r="B92" s="53">
        <v>24</v>
      </c>
      <c r="C92" s="53"/>
      <c r="D92" s="53"/>
      <c r="E92" s="53">
        <v>8</v>
      </c>
      <c r="F92" s="53">
        <v>2</v>
      </c>
      <c r="G92" s="53">
        <v>34</v>
      </c>
    </row>
    <row r="93" spans="1:7" x14ac:dyDescent="0.25">
      <c r="A93" s="51" t="s">
        <v>43</v>
      </c>
      <c r="B93" s="53">
        <v>7</v>
      </c>
      <c r="C93" s="53">
        <v>6</v>
      </c>
      <c r="D93" s="53">
        <v>6</v>
      </c>
      <c r="E93" s="53">
        <v>4</v>
      </c>
      <c r="F93" s="53">
        <v>2</v>
      </c>
      <c r="G93" s="53">
        <v>25</v>
      </c>
    </row>
    <row r="94" spans="1:7" x14ac:dyDescent="0.25">
      <c r="A94" s="51" t="s">
        <v>46</v>
      </c>
      <c r="B94" s="53">
        <v>14</v>
      </c>
      <c r="C94" s="53">
        <v>1</v>
      </c>
      <c r="D94" s="53">
        <v>1</v>
      </c>
      <c r="E94" s="53">
        <v>5</v>
      </c>
      <c r="F94" s="53"/>
      <c r="G94" s="53">
        <v>21</v>
      </c>
    </row>
    <row r="95" spans="1:7" x14ac:dyDescent="0.25">
      <c r="A95" s="51" t="s">
        <v>47</v>
      </c>
      <c r="B95" s="53">
        <v>5</v>
      </c>
      <c r="C95" s="53"/>
      <c r="D95" s="53">
        <v>1</v>
      </c>
      <c r="E95" s="53">
        <v>3</v>
      </c>
      <c r="F95" s="53"/>
      <c r="G95" s="53">
        <v>9</v>
      </c>
    </row>
    <row r="96" spans="1:7" x14ac:dyDescent="0.25">
      <c r="A96" s="51" t="s">
        <v>208</v>
      </c>
      <c r="B96" s="53">
        <v>86</v>
      </c>
      <c r="C96" s="53">
        <v>27</v>
      </c>
      <c r="D96" s="53">
        <v>26</v>
      </c>
      <c r="E96" s="53">
        <v>31</v>
      </c>
      <c r="F96" s="53">
        <v>8</v>
      </c>
      <c r="G96" s="53">
        <v>178</v>
      </c>
    </row>
    <row r="99" spans="1:7" ht="30" x14ac:dyDescent="0.25">
      <c r="A99" s="185" t="s">
        <v>568</v>
      </c>
      <c r="B99" s="190" t="s">
        <v>655</v>
      </c>
      <c r="C99" s="191" t="s">
        <v>657</v>
      </c>
      <c r="D99" s="242" t="s">
        <v>656</v>
      </c>
      <c r="E99" s="185" t="s">
        <v>661</v>
      </c>
    </row>
    <row r="100" spans="1:7" x14ac:dyDescent="0.25">
      <c r="A100" s="243" t="s">
        <v>45</v>
      </c>
      <c r="B100" s="188">
        <v>24</v>
      </c>
      <c r="C100" s="188"/>
      <c r="D100" s="188">
        <v>2</v>
      </c>
      <c r="E100" s="188">
        <f t="shared" ref="E100:E108" si="9">SUM(B100:D100)</f>
        <v>26</v>
      </c>
    </row>
    <row r="101" spans="1:7" x14ac:dyDescent="0.25">
      <c r="A101" s="243" t="s">
        <v>44</v>
      </c>
      <c r="B101" s="188">
        <v>24</v>
      </c>
      <c r="C101" s="188"/>
      <c r="D101" s="188">
        <v>2</v>
      </c>
      <c r="E101" s="188">
        <f t="shared" si="9"/>
        <v>26</v>
      </c>
    </row>
    <row r="102" spans="1:7" ht="30" x14ac:dyDescent="0.25">
      <c r="A102" s="243" t="s">
        <v>46</v>
      </c>
      <c r="B102" s="188">
        <v>14</v>
      </c>
      <c r="C102" s="188">
        <v>1</v>
      </c>
      <c r="D102" s="188"/>
      <c r="E102" s="188">
        <f t="shared" si="9"/>
        <v>15</v>
      </c>
    </row>
    <row r="103" spans="1:7" x14ac:dyDescent="0.25">
      <c r="A103" s="243" t="s">
        <v>43</v>
      </c>
      <c r="B103" s="188">
        <v>7</v>
      </c>
      <c r="C103" s="188">
        <v>6</v>
      </c>
      <c r="D103" s="188">
        <v>2</v>
      </c>
      <c r="E103" s="188">
        <f t="shared" si="9"/>
        <v>15</v>
      </c>
    </row>
    <row r="104" spans="1:7" x14ac:dyDescent="0.25">
      <c r="A104" s="243" t="s">
        <v>51</v>
      </c>
      <c r="B104" s="188">
        <v>3</v>
      </c>
      <c r="C104" s="188">
        <v>11</v>
      </c>
      <c r="D104" s="188">
        <v>1</v>
      </c>
      <c r="E104" s="188">
        <f t="shared" si="9"/>
        <v>15</v>
      </c>
    </row>
    <row r="105" spans="1:7" x14ac:dyDescent="0.25">
      <c r="A105" s="243" t="s">
        <v>53</v>
      </c>
      <c r="B105" s="188">
        <v>3</v>
      </c>
      <c r="C105" s="188">
        <v>7</v>
      </c>
      <c r="D105" s="188"/>
      <c r="E105" s="188">
        <f t="shared" si="9"/>
        <v>10</v>
      </c>
    </row>
    <row r="106" spans="1:7" ht="30" x14ac:dyDescent="0.25">
      <c r="A106" s="243" t="s">
        <v>52</v>
      </c>
      <c r="B106" s="188">
        <v>6</v>
      </c>
      <c r="C106" s="188"/>
      <c r="D106" s="188">
        <v>1</v>
      </c>
      <c r="E106" s="188">
        <f t="shared" si="9"/>
        <v>7</v>
      </c>
    </row>
    <row r="107" spans="1:7" ht="30" x14ac:dyDescent="0.25">
      <c r="A107" s="243" t="s">
        <v>47</v>
      </c>
      <c r="B107" s="188">
        <v>5</v>
      </c>
      <c r="C107" s="188">
        <v>1</v>
      </c>
      <c r="D107" s="188"/>
      <c r="E107" s="188">
        <f t="shared" si="9"/>
        <v>6</v>
      </c>
    </row>
    <row r="108" spans="1:7" x14ac:dyDescent="0.25">
      <c r="A108" s="185" t="s">
        <v>208</v>
      </c>
      <c r="B108" s="190">
        <v>86</v>
      </c>
      <c r="C108" s="191">
        <v>26</v>
      </c>
      <c r="D108" s="242">
        <v>8</v>
      </c>
      <c r="E108" s="185">
        <f t="shared" si="9"/>
        <v>120</v>
      </c>
    </row>
    <row r="109" spans="1:7" x14ac:dyDescent="0.25">
      <c r="B109" s="247">
        <f>+B108/$E$108</f>
        <v>0.71666666666666667</v>
      </c>
      <c r="C109" s="247">
        <f t="shared" ref="C109:E109" si="10">+C108/$E$108</f>
        <v>0.21666666666666667</v>
      </c>
      <c r="D109" s="247">
        <f t="shared" si="10"/>
        <v>6.6666666666666666E-2</v>
      </c>
      <c r="E109" s="247">
        <f t="shared" si="10"/>
        <v>1</v>
      </c>
      <c r="F109" s="241"/>
      <c r="G109" s="241"/>
    </row>
    <row r="110" spans="1:7" x14ac:dyDescent="0.25">
      <c r="B110" s="241"/>
      <c r="C110" s="241"/>
      <c r="D110" s="241"/>
      <c r="G110" s="241"/>
    </row>
  </sheetData>
  <mergeCells count="20">
    <mergeCell ref="G62:G64"/>
    <mergeCell ref="G65:G67"/>
    <mergeCell ref="E56:E58"/>
    <mergeCell ref="E59:E61"/>
    <mergeCell ref="E62:E64"/>
    <mergeCell ref="E65:E67"/>
    <mergeCell ref="A31:A32"/>
    <mergeCell ref="B31:B32"/>
    <mergeCell ref="D56:D58"/>
    <mergeCell ref="D59:D61"/>
    <mergeCell ref="A43:H43"/>
    <mergeCell ref="G56:G58"/>
    <mergeCell ref="G59:G61"/>
    <mergeCell ref="D62:D64"/>
    <mergeCell ref="D65:D67"/>
    <mergeCell ref="A54:D54"/>
    <mergeCell ref="F56:F58"/>
    <mergeCell ref="F59:F61"/>
    <mergeCell ref="F62:F64"/>
    <mergeCell ref="F65:F67"/>
  </mergeCells>
  <phoneticPr fontId="40" type="noConversion"/>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XEW1048574"/>
  <sheetViews>
    <sheetView showGridLines="0" tabSelected="1" topLeftCell="C1" zoomScaleNormal="100" zoomScaleSheetLayoutView="55" workbookViewId="0">
      <selection activeCell="C5" sqref="C5:G5"/>
    </sheetView>
  </sheetViews>
  <sheetFormatPr baseColWidth="10" defaultRowHeight="14.25" x14ac:dyDescent="0.2"/>
  <cols>
    <col min="1" max="1" width="14.7109375" style="1" hidden="1" customWidth="1"/>
    <col min="2" max="2" width="12.5703125" style="1" hidden="1" customWidth="1"/>
    <col min="3" max="3" width="13.28515625" style="1" customWidth="1"/>
    <col min="4" max="4" width="32.7109375" style="1" customWidth="1"/>
    <col min="5" max="5" width="19.5703125" style="1" customWidth="1"/>
    <col min="6" max="7" width="13.28515625" style="1" customWidth="1"/>
    <col min="8" max="8" width="16.42578125" style="1" customWidth="1"/>
    <col min="9" max="9" width="12.85546875" style="1" customWidth="1"/>
    <col min="10" max="11" width="10.140625" style="1" customWidth="1"/>
    <col min="12" max="23" width="4.7109375" style="1" customWidth="1"/>
    <col min="24" max="24" width="12.140625" style="1" customWidth="1"/>
    <col min="25" max="25" width="10.85546875" style="1" customWidth="1"/>
    <col min="26" max="26" width="10.7109375" style="1" customWidth="1"/>
    <col min="27" max="27" width="30.5703125" style="1" customWidth="1"/>
    <col min="28" max="28" width="31.140625" style="1" customWidth="1"/>
    <col min="29" max="29" width="18.140625" style="1" customWidth="1"/>
    <col min="30" max="30" width="11.140625" style="1" customWidth="1"/>
    <col min="31" max="31" width="9.7109375" style="1" customWidth="1"/>
    <col min="32" max="32" width="11" style="30" customWidth="1"/>
    <col min="33" max="33" width="12.140625" style="1" customWidth="1"/>
    <col min="34" max="34" width="14.5703125" style="1" customWidth="1"/>
    <col min="35" max="35" width="9.5703125" style="1" customWidth="1"/>
    <col min="36" max="36" width="12.28515625" style="1" customWidth="1"/>
    <col min="37" max="37" width="11.42578125" style="1" customWidth="1"/>
    <col min="38" max="38" width="41.140625" style="3" customWidth="1"/>
    <col min="39" max="41" width="11.42578125" style="1" customWidth="1"/>
    <col min="42" max="16384" width="11.42578125" style="1"/>
  </cols>
  <sheetData>
    <row r="1" spans="3:30" ht="22.5" customHeight="1" x14ac:dyDescent="0.2">
      <c r="C1" s="277"/>
      <c r="D1" s="277"/>
      <c r="E1" s="277"/>
      <c r="F1" s="277"/>
      <c r="G1" s="278" t="s">
        <v>39</v>
      </c>
      <c r="H1" s="278"/>
      <c r="I1" s="278"/>
      <c r="J1" s="278"/>
      <c r="K1" s="278"/>
      <c r="L1" s="278"/>
      <c r="M1" s="278"/>
      <c r="N1" s="278"/>
      <c r="O1" s="278"/>
      <c r="P1" s="278"/>
      <c r="Q1" s="278"/>
      <c r="R1" s="278"/>
      <c r="S1" s="278"/>
      <c r="T1" s="278"/>
      <c r="U1" s="278"/>
      <c r="V1" s="278"/>
      <c r="W1" s="278"/>
      <c r="X1" s="278"/>
      <c r="Y1" s="278"/>
      <c r="Z1" s="278"/>
      <c r="AA1" s="278"/>
      <c r="AB1" s="4" t="s">
        <v>6</v>
      </c>
      <c r="AC1" s="276" t="s">
        <v>7</v>
      </c>
      <c r="AD1" s="276"/>
    </row>
    <row r="2" spans="3:30" ht="22.5" customHeight="1" x14ac:dyDescent="0.2">
      <c r="C2" s="277"/>
      <c r="D2" s="277"/>
      <c r="E2" s="277"/>
      <c r="F2" s="277"/>
      <c r="G2" s="278"/>
      <c r="H2" s="278"/>
      <c r="I2" s="278"/>
      <c r="J2" s="278"/>
      <c r="K2" s="278"/>
      <c r="L2" s="278"/>
      <c r="M2" s="278"/>
      <c r="N2" s="278"/>
      <c r="O2" s="278"/>
      <c r="P2" s="278"/>
      <c r="Q2" s="278"/>
      <c r="R2" s="278"/>
      <c r="S2" s="278"/>
      <c r="T2" s="278"/>
      <c r="U2" s="278"/>
      <c r="V2" s="278"/>
      <c r="W2" s="278"/>
      <c r="X2" s="278"/>
      <c r="Y2" s="278"/>
      <c r="Z2" s="278"/>
      <c r="AA2" s="278"/>
      <c r="AB2" s="4" t="s">
        <v>8</v>
      </c>
      <c r="AC2" s="276">
        <v>6</v>
      </c>
      <c r="AD2" s="276"/>
    </row>
    <row r="3" spans="3:30" ht="22.5" customHeight="1" x14ac:dyDescent="0.2">
      <c r="C3" s="277"/>
      <c r="D3" s="277"/>
      <c r="E3" s="277"/>
      <c r="F3" s="277"/>
      <c r="G3" s="278"/>
      <c r="H3" s="278"/>
      <c r="I3" s="278"/>
      <c r="J3" s="278"/>
      <c r="K3" s="278"/>
      <c r="L3" s="278"/>
      <c r="M3" s="278"/>
      <c r="N3" s="278"/>
      <c r="O3" s="278"/>
      <c r="P3" s="278"/>
      <c r="Q3" s="278"/>
      <c r="R3" s="278"/>
      <c r="S3" s="278"/>
      <c r="T3" s="278"/>
      <c r="U3" s="278"/>
      <c r="V3" s="278"/>
      <c r="W3" s="278"/>
      <c r="X3" s="278"/>
      <c r="Y3" s="278"/>
      <c r="Z3" s="278"/>
      <c r="AA3" s="278"/>
      <c r="AB3" s="4" t="s">
        <v>9</v>
      </c>
      <c r="AC3" s="293">
        <v>43839</v>
      </c>
      <c r="AD3" s="293"/>
    </row>
    <row r="4" spans="3:30" ht="6" customHeight="1" x14ac:dyDescent="0.2">
      <c r="C4" s="2"/>
      <c r="D4" s="2"/>
      <c r="E4" s="2"/>
      <c r="F4" s="2"/>
      <c r="G4" s="2"/>
      <c r="H4" s="2"/>
      <c r="I4" s="2"/>
      <c r="J4" s="2"/>
      <c r="K4" s="2"/>
      <c r="L4" s="2"/>
      <c r="M4" s="2"/>
      <c r="N4" s="2"/>
    </row>
    <row r="5" spans="3:30" ht="25.5" customHeight="1" x14ac:dyDescent="0.2">
      <c r="C5" s="279" t="s">
        <v>0</v>
      </c>
      <c r="D5" s="280"/>
      <c r="E5" s="280"/>
      <c r="F5" s="280"/>
      <c r="G5" s="280"/>
      <c r="H5" s="284" t="s">
        <v>2</v>
      </c>
      <c r="I5" s="285"/>
      <c r="J5" s="285"/>
      <c r="K5" s="285"/>
      <c r="L5" s="285"/>
      <c r="M5" s="285"/>
      <c r="N5" s="285"/>
      <c r="O5" s="285"/>
      <c r="P5" s="285"/>
      <c r="Q5" s="285"/>
      <c r="R5" s="285"/>
      <c r="S5" s="286"/>
      <c r="T5" s="284" t="s">
        <v>3</v>
      </c>
      <c r="U5" s="285"/>
      <c r="V5" s="285"/>
      <c r="W5" s="285"/>
      <c r="X5" s="285"/>
      <c r="Y5" s="285"/>
      <c r="Z5" s="285"/>
      <c r="AA5" s="285"/>
      <c r="AB5" s="285"/>
      <c r="AC5" s="285"/>
      <c r="AD5" s="286"/>
    </row>
    <row r="6" spans="3:30" ht="25.5" customHeight="1" x14ac:dyDescent="0.2">
      <c r="C6" s="281" t="s">
        <v>41</v>
      </c>
      <c r="D6" s="282"/>
      <c r="E6" s="282"/>
      <c r="F6" s="282"/>
      <c r="G6" s="282"/>
      <c r="H6" s="287" t="s">
        <v>463</v>
      </c>
      <c r="I6" s="288"/>
      <c r="J6" s="288"/>
      <c r="K6" s="288"/>
      <c r="L6" s="288"/>
      <c r="M6" s="288"/>
      <c r="N6" s="288"/>
      <c r="O6" s="288"/>
      <c r="P6" s="288"/>
      <c r="Q6" s="288"/>
      <c r="R6" s="288"/>
      <c r="S6" s="289"/>
      <c r="T6" s="287" t="s">
        <v>464</v>
      </c>
      <c r="U6" s="288"/>
      <c r="V6" s="288"/>
      <c r="W6" s="288"/>
      <c r="X6" s="288"/>
      <c r="Y6" s="288"/>
      <c r="Z6" s="288"/>
      <c r="AA6" s="288"/>
      <c r="AB6" s="288"/>
      <c r="AC6" s="288"/>
      <c r="AD6" s="289"/>
    </row>
    <row r="7" spans="3:30" ht="25.5" customHeight="1" x14ac:dyDescent="0.2">
      <c r="C7" s="279" t="s">
        <v>1</v>
      </c>
      <c r="D7" s="280"/>
      <c r="E7" s="280"/>
      <c r="F7" s="280"/>
      <c r="G7" s="280"/>
      <c r="H7" s="287"/>
      <c r="I7" s="288"/>
      <c r="J7" s="288"/>
      <c r="K7" s="288"/>
      <c r="L7" s="288"/>
      <c r="M7" s="288"/>
      <c r="N7" s="288"/>
      <c r="O7" s="288"/>
      <c r="P7" s="288"/>
      <c r="Q7" s="288"/>
      <c r="R7" s="288"/>
      <c r="S7" s="289"/>
      <c r="T7" s="287"/>
      <c r="U7" s="288"/>
      <c r="V7" s="288"/>
      <c r="W7" s="288"/>
      <c r="X7" s="288"/>
      <c r="Y7" s="288"/>
      <c r="Z7" s="288"/>
      <c r="AA7" s="288"/>
      <c r="AB7" s="288"/>
      <c r="AC7" s="288"/>
      <c r="AD7" s="289"/>
    </row>
    <row r="8" spans="3:30" ht="25.5" customHeight="1" x14ac:dyDescent="0.2">
      <c r="C8" s="281" t="s">
        <v>42</v>
      </c>
      <c r="D8" s="282"/>
      <c r="E8" s="282"/>
      <c r="F8" s="282"/>
      <c r="G8" s="282"/>
      <c r="H8" s="290"/>
      <c r="I8" s="291"/>
      <c r="J8" s="291"/>
      <c r="K8" s="291"/>
      <c r="L8" s="291"/>
      <c r="M8" s="291"/>
      <c r="N8" s="291"/>
      <c r="O8" s="291"/>
      <c r="P8" s="291"/>
      <c r="Q8" s="291"/>
      <c r="R8" s="291"/>
      <c r="S8" s="292"/>
      <c r="T8" s="290"/>
      <c r="U8" s="291"/>
      <c r="V8" s="291"/>
      <c r="W8" s="291"/>
      <c r="X8" s="291"/>
      <c r="Y8" s="291"/>
      <c r="Z8" s="291"/>
      <c r="AA8" s="291"/>
      <c r="AB8" s="291"/>
      <c r="AC8" s="291"/>
      <c r="AD8" s="292"/>
    </row>
    <row r="9" spans="3:30" ht="16.5" customHeight="1" x14ac:dyDescent="0.2">
      <c r="C9" s="279" t="s">
        <v>40</v>
      </c>
      <c r="D9" s="280"/>
      <c r="E9" s="280"/>
      <c r="F9" s="280"/>
      <c r="G9" s="280"/>
      <c r="H9" s="279" t="s">
        <v>5</v>
      </c>
      <c r="I9" s="280"/>
      <c r="J9" s="280"/>
      <c r="K9" s="280"/>
      <c r="L9" s="280"/>
      <c r="M9" s="280"/>
      <c r="N9" s="280"/>
      <c r="O9" s="280"/>
      <c r="P9" s="280"/>
      <c r="Q9" s="280"/>
      <c r="R9" s="280"/>
      <c r="S9" s="283"/>
      <c r="T9" s="279" t="s">
        <v>4</v>
      </c>
      <c r="U9" s="280"/>
      <c r="V9" s="280"/>
      <c r="W9" s="280"/>
      <c r="X9" s="280"/>
      <c r="Y9" s="280"/>
      <c r="Z9" s="280"/>
      <c r="AA9" s="280"/>
      <c r="AB9" s="280"/>
      <c r="AC9" s="280"/>
      <c r="AD9" s="283"/>
    </row>
    <row r="10" spans="3:30" ht="16.5" customHeight="1" x14ac:dyDescent="0.2">
      <c r="C10" s="281" t="s">
        <v>157</v>
      </c>
      <c r="D10" s="282"/>
      <c r="E10" s="282"/>
      <c r="F10" s="282"/>
      <c r="G10" s="282"/>
      <c r="H10" s="298" t="s">
        <v>163</v>
      </c>
      <c r="I10" s="299"/>
      <c r="J10" s="299"/>
      <c r="K10" s="299"/>
      <c r="L10" s="299"/>
      <c r="M10" s="299"/>
      <c r="N10" s="299"/>
      <c r="O10" s="299"/>
      <c r="P10" s="299"/>
      <c r="Q10" s="299"/>
      <c r="R10" s="299"/>
      <c r="S10" s="300"/>
      <c r="T10" s="298" t="s">
        <v>465</v>
      </c>
      <c r="U10" s="299"/>
      <c r="V10" s="299"/>
      <c r="W10" s="299"/>
      <c r="X10" s="299"/>
      <c r="Y10" s="299"/>
      <c r="Z10" s="299"/>
      <c r="AA10" s="299"/>
      <c r="AB10" s="299"/>
      <c r="AC10" s="299"/>
      <c r="AD10" s="300"/>
    </row>
    <row r="11" spans="3:30" ht="16.5" customHeight="1" x14ac:dyDescent="0.2">
      <c r="C11" s="279" t="s">
        <v>461</v>
      </c>
      <c r="D11" s="280"/>
      <c r="E11" s="283"/>
      <c r="F11" s="5" t="s">
        <v>11</v>
      </c>
      <c r="G11" s="6" t="s">
        <v>10</v>
      </c>
      <c r="H11" s="298"/>
      <c r="I11" s="299"/>
      <c r="J11" s="299"/>
      <c r="K11" s="299"/>
      <c r="L11" s="299"/>
      <c r="M11" s="299"/>
      <c r="N11" s="299"/>
      <c r="O11" s="299"/>
      <c r="P11" s="299"/>
      <c r="Q11" s="299"/>
      <c r="R11" s="299"/>
      <c r="S11" s="300"/>
      <c r="T11" s="298"/>
      <c r="U11" s="299"/>
      <c r="V11" s="299"/>
      <c r="W11" s="299"/>
      <c r="X11" s="299"/>
      <c r="Y11" s="299"/>
      <c r="Z11" s="299"/>
      <c r="AA11" s="299"/>
      <c r="AB11" s="299"/>
      <c r="AC11" s="299"/>
      <c r="AD11" s="300"/>
    </row>
    <row r="12" spans="3:30" ht="16.5" customHeight="1" x14ac:dyDescent="0.2">
      <c r="C12" s="304" t="s">
        <v>240</v>
      </c>
      <c r="D12" s="305"/>
      <c r="E12" s="306"/>
      <c r="F12" s="23">
        <v>44042</v>
      </c>
      <c r="G12" s="24">
        <v>2020</v>
      </c>
      <c r="H12" s="301"/>
      <c r="I12" s="302"/>
      <c r="J12" s="302"/>
      <c r="K12" s="302"/>
      <c r="L12" s="302"/>
      <c r="M12" s="302"/>
      <c r="N12" s="302"/>
      <c r="O12" s="302"/>
      <c r="P12" s="302"/>
      <c r="Q12" s="302"/>
      <c r="R12" s="302"/>
      <c r="S12" s="303"/>
      <c r="T12" s="298"/>
      <c r="U12" s="299"/>
      <c r="V12" s="299"/>
      <c r="W12" s="299"/>
      <c r="X12" s="299"/>
      <c r="Y12" s="299"/>
      <c r="Z12" s="299"/>
      <c r="AA12" s="299"/>
      <c r="AB12" s="299"/>
      <c r="AC12" s="299"/>
      <c r="AD12" s="300"/>
    </row>
    <row r="13" spans="3:30" ht="27.75" customHeight="1" x14ac:dyDescent="0.2">
      <c r="C13" s="294" t="s">
        <v>131</v>
      </c>
      <c r="D13" s="295"/>
      <c r="E13" s="268" t="s">
        <v>124</v>
      </c>
      <c r="F13" s="270"/>
      <c r="G13" s="25" t="s">
        <v>125</v>
      </c>
      <c r="H13" s="25" t="s">
        <v>126</v>
      </c>
      <c r="I13" s="26" t="s">
        <v>127</v>
      </c>
      <c r="J13" s="268" t="s">
        <v>128</v>
      </c>
      <c r="K13" s="270"/>
      <c r="L13" s="268" t="s">
        <v>129</v>
      </c>
      <c r="M13" s="269"/>
      <c r="N13" s="269"/>
      <c r="O13" s="270"/>
      <c r="P13" s="268" t="s">
        <v>130</v>
      </c>
      <c r="Q13" s="269"/>
      <c r="R13" s="269"/>
      <c r="S13" s="270"/>
      <c r="T13" s="298"/>
      <c r="U13" s="299"/>
      <c r="V13" s="299"/>
      <c r="W13" s="299"/>
      <c r="X13" s="299"/>
      <c r="Y13" s="299"/>
      <c r="Z13" s="299"/>
      <c r="AA13" s="299"/>
      <c r="AB13" s="299"/>
      <c r="AC13" s="299"/>
      <c r="AD13" s="300"/>
    </row>
    <row r="14" spans="3:30" ht="27" customHeight="1" x14ac:dyDescent="0.2">
      <c r="C14" s="296"/>
      <c r="D14" s="297"/>
      <c r="E14" s="304" t="s">
        <v>462</v>
      </c>
      <c r="F14" s="306"/>
      <c r="G14" s="27">
        <v>9</v>
      </c>
      <c r="H14" s="28">
        <v>1</v>
      </c>
      <c r="I14" s="28">
        <v>1</v>
      </c>
      <c r="J14" s="271">
        <v>2</v>
      </c>
      <c r="K14" s="273"/>
      <c r="L14" s="271">
        <v>4</v>
      </c>
      <c r="M14" s="272"/>
      <c r="N14" s="272"/>
      <c r="O14" s="273"/>
      <c r="P14" s="271">
        <v>1</v>
      </c>
      <c r="Q14" s="272"/>
      <c r="R14" s="272"/>
      <c r="S14" s="273"/>
      <c r="T14" s="301"/>
      <c r="U14" s="302"/>
      <c r="V14" s="302"/>
      <c r="W14" s="302"/>
      <c r="X14" s="302"/>
      <c r="Y14" s="302"/>
      <c r="Z14" s="302"/>
      <c r="AA14" s="302"/>
      <c r="AB14" s="302"/>
      <c r="AC14" s="302"/>
      <c r="AD14" s="303"/>
    </row>
    <row r="15" spans="3:30" ht="7.5" customHeight="1" x14ac:dyDescent="0.2">
      <c r="D15" s="2"/>
      <c r="E15" s="73"/>
      <c r="F15" s="73"/>
      <c r="G15" s="73"/>
      <c r="H15" s="73"/>
      <c r="I15" s="73"/>
      <c r="J15" s="73"/>
      <c r="K15" s="73"/>
      <c r="L15" s="90"/>
      <c r="M15" s="90">
        <f>DATE($G$12,2,1)</f>
        <v>43862</v>
      </c>
      <c r="N15" s="90">
        <f>DATE($G$12,3,1)</f>
        <v>43891</v>
      </c>
      <c r="O15" s="90">
        <f>DATE($G$12,4,1)</f>
        <v>43922</v>
      </c>
      <c r="P15" s="90">
        <f>DATE($G$12,5,1)</f>
        <v>43952</v>
      </c>
      <c r="Q15" s="90">
        <f>DATE($G$12,6,1)</f>
        <v>43983</v>
      </c>
      <c r="R15" s="90">
        <f>DATE($G$12,7,1)</f>
        <v>44013</v>
      </c>
      <c r="S15" s="90">
        <f>DATE($G$12,8,1)</f>
        <v>44044</v>
      </c>
      <c r="T15" s="90">
        <f>DATE($G$12,9,1)</f>
        <v>44075</v>
      </c>
      <c r="U15" s="90">
        <f>DATE($G$12,10,1)</f>
        <v>44105</v>
      </c>
      <c r="V15" s="90">
        <f>DATE($G$12,11,1)</f>
        <v>44136</v>
      </c>
      <c r="W15" s="90">
        <f>DATE($G$12,12,1)</f>
        <v>44166</v>
      </c>
      <c r="X15" s="74"/>
      <c r="Y15" s="74"/>
      <c r="Z15" s="74"/>
      <c r="AA15" s="74"/>
      <c r="AB15" s="74"/>
      <c r="AC15" s="74"/>
    </row>
    <row r="16" spans="3:30" ht="7.5" customHeight="1" x14ac:dyDescent="0.2">
      <c r="D16" s="2"/>
      <c r="E16" s="73"/>
      <c r="F16" s="73"/>
      <c r="G16" s="73"/>
      <c r="H16" s="73"/>
      <c r="I16" s="73"/>
      <c r="J16" s="73"/>
      <c r="K16" s="73"/>
      <c r="L16" s="90">
        <f>DATE($G$12,1,31)</f>
        <v>43861</v>
      </c>
      <c r="M16" s="90">
        <f>DATE($G$12,2,29)</f>
        <v>43890</v>
      </c>
      <c r="N16" s="90">
        <f>DATE($G$12,3,31)</f>
        <v>43921</v>
      </c>
      <c r="O16" s="90">
        <f>DATE($G$12,4,30)</f>
        <v>43951</v>
      </c>
      <c r="P16" s="90">
        <f>DATE($G$12,5,31)</f>
        <v>43982</v>
      </c>
      <c r="Q16" s="90">
        <f>DATE($G$12,6,30)</f>
        <v>44012</v>
      </c>
      <c r="R16" s="90">
        <f>DATE($G$12,7,31)</f>
        <v>44043</v>
      </c>
      <c r="S16" s="90">
        <f>DATE($G$12,8,31)</f>
        <v>44074</v>
      </c>
      <c r="T16" s="90">
        <f>DATE($G$12,9,30)</f>
        <v>44104</v>
      </c>
      <c r="U16" s="90">
        <f>DATE($G$12,10,31)</f>
        <v>44135</v>
      </c>
      <c r="V16" s="90">
        <f>DATE($G$12,11,30)</f>
        <v>44165</v>
      </c>
      <c r="W16" s="90">
        <f>DATE($G$12,12,31)</f>
        <v>44196</v>
      </c>
      <c r="X16" s="74"/>
      <c r="Y16" s="74"/>
      <c r="Z16" s="74"/>
      <c r="AA16" s="74"/>
      <c r="AB16" s="74"/>
      <c r="AC16" s="74"/>
    </row>
    <row r="17" spans="1:62" s="3" customFormat="1" ht="48" x14ac:dyDescent="0.2">
      <c r="C17" s="31" t="s">
        <v>134</v>
      </c>
      <c r="D17" s="109" t="s">
        <v>18</v>
      </c>
      <c r="E17" s="109" t="s">
        <v>71</v>
      </c>
      <c r="F17" s="31" t="s">
        <v>12</v>
      </c>
      <c r="G17" s="31" t="s">
        <v>19</v>
      </c>
      <c r="H17" s="31" t="s">
        <v>20</v>
      </c>
      <c r="I17" s="31" t="s">
        <v>21</v>
      </c>
      <c r="J17" s="267" t="s">
        <v>13</v>
      </c>
      <c r="K17" s="267"/>
      <c r="L17" s="274" t="s">
        <v>14</v>
      </c>
      <c r="M17" s="274"/>
      <c r="N17" s="274"/>
      <c r="O17" s="274"/>
      <c r="P17" s="274"/>
      <c r="Q17" s="274"/>
      <c r="R17" s="274"/>
      <c r="S17" s="274"/>
      <c r="T17" s="274"/>
      <c r="U17" s="274"/>
      <c r="V17" s="274"/>
      <c r="W17" s="274"/>
      <c r="X17" s="31" t="s">
        <v>37</v>
      </c>
      <c r="Y17" s="31" t="s">
        <v>57</v>
      </c>
      <c r="Z17" s="275" t="s">
        <v>15</v>
      </c>
      <c r="AA17" s="275"/>
      <c r="AB17" s="275"/>
      <c r="AC17" s="32" t="s">
        <v>38</v>
      </c>
      <c r="AD17" s="32" t="s">
        <v>56</v>
      </c>
      <c r="AF17" s="198"/>
    </row>
    <row r="18" spans="1:62" s="3" customFormat="1" ht="46.5" customHeight="1" x14ac:dyDescent="0.2">
      <c r="A18" s="207" t="s">
        <v>570</v>
      </c>
      <c r="B18" s="177" t="s">
        <v>408</v>
      </c>
      <c r="C18" s="77" t="s">
        <v>134</v>
      </c>
      <c r="D18" s="77" t="s">
        <v>18</v>
      </c>
      <c r="E18" s="77" t="s">
        <v>71</v>
      </c>
      <c r="F18" s="77" t="s">
        <v>12</v>
      </c>
      <c r="G18" s="77" t="s">
        <v>19</v>
      </c>
      <c r="H18" s="77" t="s">
        <v>20</v>
      </c>
      <c r="I18" s="77" t="s">
        <v>21</v>
      </c>
      <c r="J18" s="77" t="s">
        <v>34</v>
      </c>
      <c r="K18" s="77" t="s">
        <v>35</v>
      </c>
      <c r="L18" s="78" t="s">
        <v>22</v>
      </c>
      <c r="M18" s="78" t="s">
        <v>23</v>
      </c>
      <c r="N18" s="78" t="s">
        <v>24</v>
      </c>
      <c r="O18" s="78" t="s">
        <v>25</v>
      </c>
      <c r="P18" s="78" t="s">
        <v>26</v>
      </c>
      <c r="Q18" s="78" t="s">
        <v>27</v>
      </c>
      <c r="R18" s="78" t="s">
        <v>28</v>
      </c>
      <c r="S18" s="78" t="s">
        <v>29</v>
      </c>
      <c r="T18" s="78" t="s">
        <v>30</v>
      </c>
      <c r="U18" s="78" t="s">
        <v>31</v>
      </c>
      <c r="V18" s="78" t="s">
        <v>32</v>
      </c>
      <c r="W18" s="78" t="s">
        <v>33</v>
      </c>
      <c r="X18" s="77" t="s">
        <v>37</v>
      </c>
      <c r="Y18" s="76" t="s">
        <v>57</v>
      </c>
      <c r="Z18" s="79" t="s">
        <v>36</v>
      </c>
      <c r="AA18" s="79" t="s">
        <v>16</v>
      </c>
      <c r="AB18" s="79" t="s">
        <v>17</v>
      </c>
      <c r="AC18" s="80" t="s">
        <v>38</v>
      </c>
      <c r="AD18" s="80" t="s">
        <v>56</v>
      </c>
      <c r="AE18" s="80" t="s">
        <v>207</v>
      </c>
      <c r="AF18" s="123" t="s">
        <v>571</v>
      </c>
      <c r="AG18" s="198"/>
      <c r="AH18" s="234">
        <v>44104</v>
      </c>
      <c r="AI18" s="198"/>
      <c r="AJ18" s="206" t="s">
        <v>572</v>
      </c>
      <c r="AK18" s="198" t="s">
        <v>330</v>
      </c>
      <c r="AL18" s="123"/>
    </row>
    <row r="19" spans="1:62" s="3" customFormat="1" ht="65.25" customHeight="1" x14ac:dyDescent="0.2">
      <c r="A19" s="235" t="s">
        <v>667</v>
      </c>
      <c r="B19" s="205" t="s">
        <v>409</v>
      </c>
      <c r="C19" s="60" t="s">
        <v>51</v>
      </c>
      <c r="D19" s="57" t="s">
        <v>291</v>
      </c>
      <c r="E19" s="107" t="s">
        <v>307</v>
      </c>
      <c r="F19" s="60" t="s">
        <v>99</v>
      </c>
      <c r="G19" s="56" t="s">
        <v>178</v>
      </c>
      <c r="H19" s="58" t="s">
        <v>170</v>
      </c>
      <c r="I19" s="106" t="s">
        <v>303</v>
      </c>
      <c r="J19" s="60">
        <v>43864</v>
      </c>
      <c r="K19" s="130">
        <v>44133</v>
      </c>
      <c r="L19" s="81"/>
      <c r="M19" s="81"/>
      <c r="N19" s="81"/>
      <c r="O19" s="81"/>
      <c r="P19" s="81"/>
      <c r="Q19" s="81"/>
      <c r="R19" s="81"/>
      <c r="S19" s="81"/>
      <c r="T19" s="81"/>
      <c r="U19" s="81"/>
      <c r="V19" s="81"/>
      <c r="W19" s="81"/>
      <c r="X19" s="56" t="s">
        <v>132</v>
      </c>
      <c r="Y19" s="82">
        <v>5.0000000000000001E-3</v>
      </c>
      <c r="Z19" s="60"/>
      <c r="AA19" s="108" t="s">
        <v>470</v>
      </c>
      <c r="AB19" s="108" t="s">
        <v>471</v>
      </c>
      <c r="AC19" s="56" t="s">
        <v>115</v>
      </c>
      <c r="AD19" s="100">
        <f t="shared" ref="AD19:AD26" ca="1" si="0">IF(ISERROR(VLOOKUP(AC19,INDIRECT(VLOOKUP(C19,ACTA,2,0)&amp;"A"),2,0))=TRUE,0,Y19*(VLOOKUP(AC19,INDIRECT(VLOOKUP(C19,ACTA,2,0)&amp;"A"),2,0)))</f>
        <v>4.7000000000000011E-3</v>
      </c>
      <c r="AE19" s="100">
        <f t="shared" ref="AE19:AE26" ca="1" si="1">+Y19-AD19</f>
        <v>2.9999999999999905E-4</v>
      </c>
      <c r="AF19" s="200">
        <f t="shared" ref="AF19:AF26" si="2">MONTH(K19)</f>
        <v>10</v>
      </c>
      <c r="AG19" s="201">
        <f t="shared" ref="AG19" si="3">+K19-J19</f>
        <v>269</v>
      </c>
      <c r="AH19" s="201">
        <f t="shared" ref="AH19" si="4">+$AH$18-J19</f>
        <v>240</v>
      </c>
      <c r="AI19" s="69">
        <f>+AH19/AG19</f>
        <v>0.89219330855018586</v>
      </c>
      <c r="AJ19" s="208">
        <f>+AI19*Y19</f>
        <v>4.4609665427509295E-3</v>
      </c>
      <c r="BJ19" s="3" t="s">
        <v>411</v>
      </c>
    </row>
    <row r="20" spans="1:62" s="3" customFormat="1" ht="65.25" customHeight="1" x14ac:dyDescent="0.2">
      <c r="A20" s="235" t="s">
        <v>665</v>
      </c>
      <c r="B20" s="205" t="s">
        <v>411</v>
      </c>
      <c r="C20" s="60" t="s">
        <v>51</v>
      </c>
      <c r="D20" s="57" t="s">
        <v>290</v>
      </c>
      <c r="E20" s="107" t="s">
        <v>308</v>
      </c>
      <c r="F20" s="60" t="s">
        <v>99</v>
      </c>
      <c r="G20" s="56" t="s">
        <v>178</v>
      </c>
      <c r="H20" s="58" t="s">
        <v>170</v>
      </c>
      <c r="I20" s="106" t="s">
        <v>304</v>
      </c>
      <c r="J20" s="60">
        <v>43955</v>
      </c>
      <c r="K20" s="60">
        <v>44027</v>
      </c>
      <c r="L20" s="81"/>
      <c r="M20" s="81"/>
      <c r="N20" s="81"/>
      <c r="O20" s="81"/>
      <c r="P20" s="81"/>
      <c r="Q20" s="81"/>
      <c r="R20" s="81"/>
      <c r="S20" s="81"/>
      <c r="T20" s="81"/>
      <c r="U20" s="81"/>
      <c r="V20" s="81"/>
      <c r="W20" s="81"/>
      <c r="X20" s="56" t="s">
        <v>132</v>
      </c>
      <c r="Y20" s="82"/>
      <c r="Z20" s="60"/>
      <c r="AA20" s="57" t="s">
        <v>407</v>
      </c>
      <c r="AB20" s="57" t="s">
        <v>472</v>
      </c>
      <c r="AC20" s="56"/>
      <c r="AD20" s="184">
        <f t="shared" ca="1" si="0"/>
        <v>0</v>
      </c>
      <c r="AE20" s="184">
        <f t="shared" ca="1" si="1"/>
        <v>0</v>
      </c>
      <c r="AF20" s="200">
        <f t="shared" si="2"/>
        <v>7</v>
      </c>
      <c r="AG20" s="201">
        <f t="shared" ref="AG20:AG26" si="5">+K20-J20</f>
        <v>72</v>
      </c>
      <c r="AH20" s="201">
        <f t="shared" ref="AH20:AH26" si="6">+$AH$18-J20</f>
        <v>149</v>
      </c>
      <c r="AI20" s="69">
        <f t="shared" ref="AI20:AI26" si="7">+AH20/AG20</f>
        <v>2.0694444444444446</v>
      </c>
      <c r="AJ20" s="208">
        <f t="shared" ref="AJ20:AJ26" si="8">+AI20*Y20</f>
        <v>0</v>
      </c>
      <c r="BJ20" s="3" t="s">
        <v>410</v>
      </c>
    </row>
    <row r="21" spans="1:62" ht="65.25" customHeight="1" x14ac:dyDescent="0.2">
      <c r="A21" s="235" t="s">
        <v>665</v>
      </c>
      <c r="B21" s="205" t="s">
        <v>411</v>
      </c>
      <c r="C21" s="60" t="s">
        <v>51</v>
      </c>
      <c r="D21" s="57" t="s">
        <v>292</v>
      </c>
      <c r="E21" s="107" t="s">
        <v>309</v>
      </c>
      <c r="F21" s="60" t="s">
        <v>99</v>
      </c>
      <c r="G21" s="56" t="s">
        <v>178</v>
      </c>
      <c r="H21" s="58" t="s">
        <v>170</v>
      </c>
      <c r="I21" s="106" t="s">
        <v>305</v>
      </c>
      <c r="J21" s="60">
        <v>44046</v>
      </c>
      <c r="K21" s="60">
        <v>44119</v>
      </c>
      <c r="L21" s="81"/>
      <c r="M21" s="81"/>
      <c r="N21" s="81"/>
      <c r="O21" s="81"/>
      <c r="P21" s="81"/>
      <c r="Q21" s="81"/>
      <c r="R21" s="81"/>
      <c r="S21" s="81"/>
      <c r="T21" s="81"/>
      <c r="U21" s="81"/>
      <c r="V21" s="81"/>
      <c r="W21" s="81"/>
      <c r="X21" s="56" t="s">
        <v>132</v>
      </c>
      <c r="Y21" s="82"/>
      <c r="Z21" s="60"/>
      <c r="AA21" s="57"/>
      <c r="AB21" s="57"/>
      <c r="AC21" s="56"/>
      <c r="AD21" s="184">
        <f t="shared" ca="1" si="0"/>
        <v>0</v>
      </c>
      <c r="AE21" s="184">
        <f t="shared" ca="1" si="1"/>
        <v>0</v>
      </c>
      <c r="AF21" s="200">
        <f t="shared" si="2"/>
        <v>10</v>
      </c>
      <c r="AG21" s="201">
        <f t="shared" si="5"/>
        <v>73</v>
      </c>
      <c r="AH21" s="201">
        <f t="shared" si="6"/>
        <v>58</v>
      </c>
      <c r="AI21" s="69">
        <f t="shared" si="7"/>
        <v>0.79452054794520544</v>
      </c>
      <c r="AJ21" s="208">
        <f t="shared" si="8"/>
        <v>0</v>
      </c>
      <c r="AK21" s="3"/>
      <c r="BJ21" s="151" t="s">
        <v>409</v>
      </c>
    </row>
    <row r="22" spans="1:62" ht="65.25" customHeight="1" x14ac:dyDescent="0.2">
      <c r="A22" s="235" t="s">
        <v>665</v>
      </c>
      <c r="B22" s="205" t="s">
        <v>411</v>
      </c>
      <c r="C22" s="60" t="s">
        <v>51</v>
      </c>
      <c r="D22" s="57" t="s">
        <v>293</v>
      </c>
      <c r="E22" s="107" t="s">
        <v>311</v>
      </c>
      <c r="F22" s="60" t="s">
        <v>99</v>
      </c>
      <c r="G22" s="56" t="s">
        <v>178</v>
      </c>
      <c r="H22" s="58" t="s">
        <v>170</v>
      </c>
      <c r="I22" s="106" t="s">
        <v>306</v>
      </c>
      <c r="J22" s="60">
        <v>44120</v>
      </c>
      <c r="K22" s="60">
        <v>44179</v>
      </c>
      <c r="L22" s="81"/>
      <c r="M22" s="81"/>
      <c r="N22" s="81"/>
      <c r="O22" s="81"/>
      <c r="P22" s="81"/>
      <c r="Q22" s="81"/>
      <c r="R22" s="81"/>
      <c r="S22" s="81"/>
      <c r="T22" s="81"/>
      <c r="U22" s="81"/>
      <c r="V22" s="81"/>
      <c r="W22" s="81"/>
      <c r="X22" s="56" t="s">
        <v>132</v>
      </c>
      <c r="Y22" s="82"/>
      <c r="Z22" s="60"/>
      <c r="AA22" s="57"/>
      <c r="AB22" s="57"/>
      <c r="AC22" s="56"/>
      <c r="AD22" s="184">
        <f t="shared" ca="1" si="0"/>
        <v>0</v>
      </c>
      <c r="AE22" s="184">
        <f t="shared" ca="1" si="1"/>
        <v>0</v>
      </c>
      <c r="AF22" s="200">
        <f t="shared" si="2"/>
        <v>12</v>
      </c>
      <c r="AG22" s="201">
        <f t="shared" si="5"/>
        <v>59</v>
      </c>
      <c r="AH22" s="201">
        <f t="shared" si="6"/>
        <v>-16</v>
      </c>
      <c r="AI22" s="69">
        <f t="shared" si="7"/>
        <v>-0.2711864406779661</v>
      </c>
      <c r="AJ22" s="208">
        <f t="shared" si="8"/>
        <v>0</v>
      </c>
      <c r="AK22" s="3"/>
      <c r="BJ22" s="151" t="s">
        <v>432</v>
      </c>
    </row>
    <row r="23" spans="1:62" ht="65.25" customHeight="1" x14ac:dyDescent="0.2">
      <c r="A23" s="235" t="s">
        <v>667</v>
      </c>
      <c r="B23" s="205" t="s">
        <v>409</v>
      </c>
      <c r="C23" s="56" t="s">
        <v>51</v>
      </c>
      <c r="D23" s="110" t="s">
        <v>473</v>
      </c>
      <c r="E23" s="102" t="s">
        <v>310</v>
      </c>
      <c r="F23" s="56" t="s">
        <v>103</v>
      </c>
      <c r="G23" s="56" t="s">
        <v>178</v>
      </c>
      <c r="H23" s="75" t="s">
        <v>169</v>
      </c>
      <c r="I23" s="106" t="s">
        <v>303</v>
      </c>
      <c r="J23" s="60">
        <v>43864</v>
      </c>
      <c r="K23" s="130">
        <v>44133</v>
      </c>
      <c r="L23" s="81"/>
      <c r="M23" s="81"/>
      <c r="N23" s="81"/>
      <c r="O23" s="81"/>
      <c r="P23" s="81"/>
      <c r="Q23" s="81"/>
      <c r="R23" s="81"/>
      <c r="S23" s="81"/>
      <c r="T23" s="81"/>
      <c r="U23" s="81"/>
      <c r="V23" s="81"/>
      <c r="W23" s="81"/>
      <c r="X23" s="56" t="s">
        <v>132</v>
      </c>
      <c r="Y23" s="82">
        <v>5.0000000000000001E-3</v>
      </c>
      <c r="Z23" s="60"/>
      <c r="AA23" s="108" t="s">
        <v>470</v>
      </c>
      <c r="AB23" s="108" t="s">
        <v>474</v>
      </c>
      <c r="AC23" s="56" t="s">
        <v>115</v>
      </c>
      <c r="AD23" s="100">
        <f t="shared" ca="1" si="0"/>
        <v>4.7000000000000011E-3</v>
      </c>
      <c r="AE23" s="100">
        <f t="shared" ca="1" si="1"/>
        <v>2.9999999999999905E-4</v>
      </c>
      <c r="AF23" s="200">
        <f t="shared" si="2"/>
        <v>10</v>
      </c>
      <c r="AG23" s="201">
        <f t="shared" si="5"/>
        <v>269</v>
      </c>
      <c r="AH23" s="201">
        <f t="shared" si="6"/>
        <v>240</v>
      </c>
      <c r="AI23" s="69">
        <f t="shared" si="7"/>
        <v>0.89219330855018586</v>
      </c>
      <c r="AJ23" s="208">
        <f t="shared" si="8"/>
        <v>4.4609665427509295E-3</v>
      </c>
      <c r="AK23" s="3"/>
    </row>
    <row r="24" spans="1:62" ht="65.25" customHeight="1" x14ac:dyDescent="0.2">
      <c r="A24" s="235" t="s">
        <v>665</v>
      </c>
      <c r="B24" s="205" t="s">
        <v>411</v>
      </c>
      <c r="C24" s="56" t="s">
        <v>51</v>
      </c>
      <c r="D24" s="108" t="s">
        <v>475</v>
      </c>
      <c r="E24" s="102" t="s">
        <v>312</v>
      </c>
      <c r="F24" s="56" t="s">
        <v>103</v>
      </c>
      <c r="G24" s="56" t="s">
        <v>178</v>
      </c>
      <c r="H24" s="75" t="s">
        <v>169</v>
      </c>
      <c r="I24" s="106" t="s">
        <v>304</v>
      </c>
      <c r="J24" s="60">
        <v>43955</v>
      </c>
      <c r="K24" s="60">
        <v>44027</v>
      </c>
      <c r="L24" s="81"/>
      <c r="M24" s="81"/>
      <c r="N24" s="81"/>
      <c r="O24" s="81"/>
      <c r="P24" s="81"/>
      <c r="Q24" s="81"/>
      <c r="R24" s="81"/>
      <c r="S24" s="81"/>
      <c r="T24" s="81"/>
      <c r="U24" s="81"/>
      <c r="V24" s="81"/>
      <c r="W24" s="81"/>
      <c r="X24" s="56" t="s">
        <v>132</v>
      </c>
      <c r="Y24" s="82"/>
      <c r="Z24" s="60"/>
      <c r="AA24" s="179" t="s">
        <v>378</v>
      </c>
      <c r="AB24" s="179" t="s">
        <v>469</v>
      </c>
      <c r="AC24" s="180" t="s">
        <v>106</v>
      </c>
      <c r="AD24" s="184">
        <f t="shared" ca="1" si="0"/>
        <v>0</v>
      </c>
      <c r="AE24" s="184">
        <f t="shared" ca="1" si="1"/>
        <v>0</v>
      </c>
      <c r="AF24" s="200">
        <f t="shared" si="2"/>
        <v>7</v>
      </c>
      <c r="AG24" s="201">
        <f t="shared" si="5"/>
        <v>72</v>
      </c>
      <c r="AH24" s="201">
        <f t="shared" si="6"/>
        <v>149</v>
      </c>
      <c r="AI24" s="69">
        <f t="shared" si="7"/>
        <v>2.0694444444444446</v>
      </c>
      <c r="AJ24" s="208">
        <f t="shared" si="8"/>
        <v>0</v>
      </c>
      <c r="AK24" s="3"/>
    </row>
    <row r="25" spans="1:62" ht="65.25" customHeight="1" x14ac:dyDescent="0.2">
      <c r="A25" s="235" t="s">
        <v>665</v>
      </c>
      <c r="B25" s="205" t="s">
        <v>411</v>
      </c>
      <c r="C25" s="56" t="s">
        <v>51</v>
      </c>
      <c r="D25" s="108" t="s">
        <v>476</v>
      </c>
      <c r="E25" s="102" t="s">
        <v>314</v>
      </c>
      <c r="F25" s="56" t="s">
        <v>103</v>
      </c>
      <c r="G25" s="56" t="s">
        <v>178</v>
      </c>
      <c r="H25" s="75" t="s">
        <v>169</v>
      </c>
      <c r="I25" s="106" t="s">
        <v>305</v>
      </c>
      <c r="J25" s="60">
        <v>44046</v>
      </c>
      <c r="K25" s="60">
        <v>44119</v>
      </c>
      <c r="L25" s="81"/>
      <c r="M25" s="81"/>
      <c r="N25" s="81"/>
      <c r="O25" s="81"/>
      <c r="P25" s="81"/>
      <c r="Q25" s="81"/>
      <c r="R25" s="81"/>
      <c r="S25" s="81"/>
      <c r="T25" s="81"/>
      <c r="U25" s="81"/>
      <c r="V25" s="81"/>
      <c r="W25" s="81"/>
      <c r="X25" s="56" t="s">
        <v>132</v>
      </c>
      <c r="Y25" s="82"/>
      <c r="Z25" s="60"/>
      <c r="AA25" s="57"/>
      <c r="AB25" s="57"/>
      <c r="AC25" s="56"/>
      <c r="AD25" s="184">
        <f t="shared" ca="1" si="0"/>
        <v>0</v>
      </c>
      <c r="AE25" s="184">
        <f t="shared" ca="1" si="1"/>
        <v>0</v>
      </c>
      <c r="AF25" s="200">
        <f t="shared" si="2"/>
        <v>10</v>
      </c>
      <c r="AG25" s="201">
        <f t="shared" si="5"/>
        <v>73</v>
      </c>
      <c r="AH25" s="201">
        <f t="shared" si="6"/>
        <v>58</v>
      </c>
      <c r="AI25" s="69">
        <f t="shared" si="7"/>
        <v>0.79452054794520544</v>
      </c>
      <c r="AJ25" s="208">
        <f t="shared" si="8"/>
        <v>0</v>
      </c>
      <c r="AK25" s="3"/>
    </row>
    <row r="26" spans="1:62" ht="65.25" customHeight="1" x14ac:dyDescent="0.2">
      <c r="A26" s="235" t="s">
        <v>665</v>
      </c>
      <c r="B26" s="205" t="s">
        <v>411</v>
      </c>
      <c r="C26" s="56" t="s">
        <v>51</v>
      </c>
      <c r="D26" s="108" t="s">
        <v>477</v>
      </c>
      <c r="E26" s="102" t="s">
        <v>313</v>
      </c>
      <c r="F26" s="56" t="s">
        <v>103</v>
      </c>
      <c r="G26" s="56" t="s">
        <v>178</v>
      </c>
      <c r="H26" s="75" t="s">
        <v>169</v>
      </c>
      <c r="I26" s="106" t="s">
        <v>306</v>
      </c>
      <c r="J26" s="60">
        <v>44120</v>
      </c>
      <c r="K26" s="60">
        <v>44179</v>
      </c>
      <c r="L26" s="81"/>
      <c r="M26" s="81"/>
      <c r="N26" s="81"/>
      <c r="O26" s="81"/>
      <c r="P26" s="81"/>
      <c r="Q26" s="81"/>
      <c r="R26" s="81"/>
      <c r="S26" s="81"/>
      <c r="T26" s="81"/>
      <c r="U26" s="81"/>
      <c r="V26" s="81"/>
      <c r="W26" s="81"/>
      <c r="X26" s="56" t="s">
        <v>132</v>
      </c>
      <c r="Y26" s="82"/>
      <c r="Z26" s="60"/>
      <c r="AA26" s="57"/>
      <c r="AB26" s="57"/>
      <c r="AC26" s="56"/>
      <c r="AD26" s="184">
        <f t="shared" ca="1" si="0"/>
        <v>0</v>
      </c>
      <c r="AE26" s="184">
        <f t="shared" ca="1" si="1"/>
        <v>0</v>
      </c>
      <c r="AF26" s="200">
        <f t="shared" si="2"/>
        <v>12</v>
      </c>
      <c r="AG26" s="201">
        <f t="shared" si="5"/>
        <v>59</v>
      </c>
      <c r="AH26" s="201">
        <f t="shared" si="6"/>
        <v>-16</v>
      </c>
      <c r="AI26" s="69">
        <f t="shared" si="7"/>
        <v>-0.2711864406779661</v>
      </c>
      <c r="AJ26" s="208">
        <f t="shared" si="8"/>
        <v>0</v>
      </c>
      <c r="AK26" s="3"/>
    </row>
    <row r="27" spans="1:62" ht="65.25" customHeight="1" x14ac:dyDescent="0.2">
      <c r="A27" s="235" t="s">
        <v>666</v>
      </c>
      <c r="B27" s="205" t="s">
        <v>432</v>
      </c>
      <c r="C27" s="56" t="s">
        <v>44</v>
      </c>
      <c r="D27" s="57" t="s">
        <v>247</v>
      </c>
      <c r="E27" s="102" t="s">
        <v>88</v>
      </c>
      <c r="F27" s="56" t="s">
        <v>99</v>
      </c>
      <c r="G27" s="56" t="s">
        <v>178</v>
      </c>
      <c r="H27" s="58" t="s">
        <v>48</v>
      </c>
      <c r="I27" s="59" t="str">
        <f t="shared" ref="I27:I58" si="9">IF(LEN(E27)&gt;0,VLOOKUP(E27,PROCESO2,3,0),"")</f>
        <v>Subdirector Administrativo</v>
      </c>
      <c r="J27" s="60">
        <v>43832</v>
      </c>
      <c r="K27" s="60">
        <v>43860</v>
      </c>
      <c r="L27" s="81"/>
      <c r="M27" s="81"/>
      <c r="N27" s="81"/>
      <c r="O27" s="81"/>
      <c r="P27" s="81"/>
      <c r="Q27" s="81"/>
      <c r="R27" s="81"/>
      <c r="S27" s="81"/>
      <c r="T27" s="81"/>
      <c r="U27" s="81"/>
      <c r="V27" s="81"/>
      <c r="W27" s="81"/>
      <c r="X27" s="56" t="s">
        <v>132</v>
      </c>
      <c r="Y27" s="82">
        <v>5.0000000000000001E-3</v>
      </c>
      <c r="Z27" s="60">
        <v>43861</v>
      </c>
      <c r="AA27" s="108" t="s">
        <v>478</v>
      </c>
      <c r="AB27" s="108" t="s">
        <v>479</v>
      </c>
      <c r="AC27" s="56" t="s">
        <v>189</v>
      </c>
      <c r="AD27" s="113">
        <f t="shared" ref="AD27:AD58" ca="1" si="10">IF(ISERROR(VLOOKUP(AC27,INDIRECT(VLOOKUP(C27,ACTA,2,0)&amp;"A"),2,0))=TRUE,0,Y27*(VLOOKUP(AC27,INDIRECT(VLOOKUP(C27,ACTA,2,0)&amp;"A"),2,0)))</f>
        <v>4.9999999999999992E-3</v>
      </c>
      <c r="AE27" s="113">
        <f t="shared" ref="AE27:AE58" ca="1" si="11">+Y27-AD27</f>
        <v>0</v>
      </c>
      <c r="AF27" s="200">
        <f t="shared" ref="AF27:AF58" si="12">MONTH(K27)</f>
        <v>1</v>
      </c>
      <c r="AG27" s="201">
        <f t="shared" ref="AG27:AG58" si="13">+K27-J27</f>
        <v>28</v>
      </c>
      <c r="AH27" s="201">
        <f t="shared" ref="AH27:AH58" si="14">+$AH$18-J27</f>
        <v>272</v>
      </c>
      <c r="AI27" s="69">
        <f t="shared" ref="AI27:AI58" si="15">+AH27/AG27</f>
        <v>9.7142857142857135</v>
      </c>
      <c r="AJ27" s="208">
        <f t="shared" ref="AJ27:AJ58" si="16">+AI27*Y27</f>
        <v>4.8571428571428571E-2</v>
      </c>
      <c r="AK27" s="3"/>
    </row>
    <row r="28" spans="1:62" ht="65.25" customHeight="1" x14ac:dyDescent="0.2">
      <c r="A28" s="235" t="s">
        <v>666</v>
      </c>
      <c r="B28" s="205" t="s">
        <v>432</v>
      </c>
      <c r="C28" s="56" t="s">
        <v>44</v>
      </c>
      <c r="D28" s="57" t="s">
        <v>247</v>
      </c>
      <c r="E28" s="102" t="s">
        <v>88</v>
      </c>
      <c r="F28" s="56" t="s">
        <v>99</v>
      </c>
      <c r="G28" s="56" t="s">
        <v>178</v>
      </c>
      <c r="H28" s="58" t="s">
        <v>48</v>
      </c>
      <c r="I28" s="59" t="str">
        <f t="shared" si="9"/>
        <v>Subdirector Administrativo</v>
      </c>
      <c r="J28" s="60">
        <v>43922</v>
      </c>
      <c r="K28" s="60">
        <v>43949</v>
      </c>
      <c r="L28" s="81"/>
      <c r="M28" s="81"/>
      <c r="N28" s="81"/>
      <c r="O28" s="81"/>
      <c r="P28" s="81"/>
      <c r="Q28" s="81"/>
      <c r="R28" s="81"/>
      <c r="S28" s="81"/>
      <c r="T28" s="81"/>
      <c r="U28" s="81"/>
      <c r="V28" s="81"/>
      <c r="W28" s="81"/>
      <c r="X28" s="56" t="s">
        <v>132</v>
      </c>
      <c r="Y28" s="82">
        <v>5.0000000000000001E-3</v>
      </c>
      <c r="Z28" s="60">
        <v>43951</v>
      </c>
      <c r="AA28" s="108" t="s">
        <v>361</v>
      </c>
      <c r="AB28" s="108" t="s">
        <v>362</v>
      </c>
      <c r="AC28" s="56" t="s">
        <v>189</v>
      </c>
      <c r="AD28" s="113">
        <f t="shared" ca="1" si="10"/>
        <v>4.9999999999999992E-3</v>
      </c>
      <c r="AE28" s="113">
        <f t="shared" ca="1" si="11"/>
        <v>0</v>
      </c>
      <c r="AF28" s="200">
        <f t="shared" si="12"/>
        <v>4</v>
      </c>
      <c r="AG28" s="201">
        <f t="shared" si="13"/>
        <v>27</v>
      </c>
      <c r="AH28" s="201">
        <f t="shared" si="14"/>
        <v>182</v>
      </c>
      <c r="AI28" s="69">
        <f t="shared" si="15"/>
        <v>6.7407407407407405</v>
      </c>
      <c r="AJ28" s="208">
        <f t="shared" si="16"/>
        <v>3.3703703703703701E-2</v>
      </c>
      <c r="AK28" s="3"/>
    </row>
    <row r="29" spans="1:62" ht="65.25" customHeight="1" x14ac:dyDescent="0.2">
      <c r="A29" s="235" t="s">
        <v>666</v>
      </c>
      <c r="B29" s="205" t="s">
        <v>409</v>
      </c>
      <c r="C29" s="56" t="s">
        <v>44</v>
      </c>
      <c r="D29" s="57" t="s">
        <v>247</v>
      </c>
      <c r="E29" s="102" t="s">
        <v>88</v>
      </c>
      <c r="F29" s="56" t="s">
        <v>99</v>
      </c>
      <c r="G29" s="56" t="s">
        <v>178</v>
      </c>
      <c r="H29" s="58" t="s">
        <v>48</v>
      </c>
      <c r="I29" s="59" t="str">
        <f t="shared" si="9"/>
        <v>Subdirector Administrativo</v>
      </c>
      <c r="J29" s="60">
        <v>44013</v>
      </c>
      <c r="K29" s="60">
        <v>44041</v>
      </c>
      <c r="L29" s="81"/>
      <c r="M29" s="81"/>
      <c r="N29" s="81"/>
      <c r="O29" s="81"/>
      <c r="P29" s="81"/>
      <c r="Q29" s="81"/>
      <c r="R29" s="81"/>
      <c r="S29" s="81"/>
      <c r="T29" s="81"/>
      <c r="U29" s="81"/>
      <c r="V29" s="81"/>
      <c r="W29" s="81"/>
      <c r="X29" s="56" t="s">
        <v>132</v>
      </c>
      <c r="Y29" s="82">
        <v>5.0000000000000001E-3</v>
      </c>
      <c r="Z29" s="60">
        <v>44043</v>
      </c>
      <c r="AA29" s="57" t="s">
        <v>592</v>
      </c>
      <c r="AB29" s="108" t="s">
        <v>593</v>
      </c>
      <c r="AC29" s="56" t="s">
        <v>189</v>
      </c>
      <c r="AD29" s="113">
        <f t="shared" ca="1" si="10"/>
        <v>4.9999999999999992E-3</v>
      </c>
      <c r="AE29" s="113">
        <f t="shared" ca="1" si="11"/>
        <v>0</v>
      </c>
      <c r="AF29" s="200">
        <f t="shared" si="12"/>
        <v>7</v>
      </c>
      <c r="AG29" s="201">
        <f t="shared" si="13"/>
        <v>28</v>
      </c>
      <c r="AH29" s="201">
        <f t="shared" si="14"/>
        <v>91</v>
      </c>
      <c r="AI29" s="69">
        <f t="shared" si="15"/>
        <v>3.25</v>
      </c>
      <c r="AJ29" s="208">
        <f t="shared" si="16"/>
        <v>1.6250000000000001E-2</v>
      </c>
      <c r="AK29" s="3"/>
    </row>
    <row r="30" spans="1:62" ht="65.25" customHeight="1" x14ac:dyDescent="0.2">
      <c r="A30" s="235" t="s">
        <v>666</v>
      </c>
      <c r="B30" s="205" t="s">
        <v>409</v>
      </c>
      <c r="C30" s="56" t="s">
        <v>44</v>
      </c>
      <c r="D30" s="57" t="s">
        <v>247</v>
      </c>
      <c r="E30" s="102" t="s">
        <v>88</v>
      </c>
      <c r="F30" s="56" t="s">
        <v>99</v>
      </c>
      <c r="G30" s="56" t="s">
        <v>178</v>
      </c>
      <c r="H30" s="58" t="s">
        <v>48</v>
      </c>
      <c r="I30" s="59" t="str">
        <f t="shared" si="9"/>
        <v>Subdirector Administrativo</v>
      </c>
      <c r="J30" s="60">
        <v>44105</v>
      </c>
      <c r="K30" s="60">
        <v>44132</v>
      </c>
      <c r="L30" s="81"/>
      <c r="M30" s="81"/>
      <c r="N30" s="81"/>
      <c r="O30" s="81"/>
      <c r="P30" s="81"/>
      <c r="Q30" s="81"/>
      <c r="R30" s="81"/>
      <c r="S30" s="81"/>
      <c r="T30" s="81"/>
      <c r="U30" s="81"/>
      <c r="V30" s="81"/>
      <c r="W30" s="81"/>
      <c r="X30" s="56" t="s">
        <v>132</v>
      </c>
      <c r="Y30" s="82">
        <v>5.0000000000000001E-3</v>
      </c>
      <c r="Z30" s="60"/>
      <c r="AA30" s="57"/>
      <c r="AB30" s="108"/>
      <c r="AC30" s="56"/>
      <c r="AD30" s="100">
        <f t="shared" ca="1" si="10"/>
        <v>0</v>
      </c>
      <c r="AE30" s="100">
        <f t="shared" ca="1" si="11"/>
        <v>5.0000000000000001E-3</v>
      </c>
      <c r="AF30" s="200">
        <f t="shared" si="12"/>
        <v>10</v>
      </c>
      <c r="AG30" s="201">
        <f t="shared" si="13"/>
        <v>27</v>
      </c>
      <c r="AH30" s="201">
        <f t="shared" si="14"/>
        <v>-1</v>
      </c>
      <c r="AI30" s="69">
        <f t="shared" si="15"/>
        <v>-3.7037037037037035E-2</v>
      </c>
      <c r="AJ30" s="208">
        <f t="shared" si="16"/>
        <v>-1.8518518518518518E-4</v>
      </c>
      <c r="AK30" s="3"/>
    </row>
    <row r="31" spans="1:62" s="3" customFormat="1" ht="65.25" customHeight="1" x14ac:dyDescent="0.2">
      <c r="A31" s="235" t="s">
        <v>667</v>
      </c>
      <c r="B31" s="205" t="s">
        <v>409</v>
      </c>
      <c r="C31" s="56" t="s">
        <v>53</v>
      </c>
      <c r="D31" s="57" t="s">
        <v>213</v>
      </c>
      <c r="E31" s="56" t="s">
        <v>91</v>
      </c>
      <c r="F31" s="56" t="s">
        <v>100</v>
      </c>
      <c r="G31" s="56" t="s">
        <v>178</v>
      </c>
      <c r="H31" s="58" t="s">
        <v>467</v>
      </c>
      <c r="I31" s="59" t="str">
        <f t="shared" si="9"/>
        <v>Asesor de Control Interno</v>
      </c>
      <c r="J31" s="60">
        <v>43832</v>
      </c>
      <c r="K31" s="60">
        <v>44196</v>
      </c>
      <c r="L31" s="81"/>
      <c r="M31" s="81"/>
      <c r="N31" s="81"/>
      <c r="O31" s="81"/>
      <c r="P31" s="81"/>
      <c r="Q31" s="81"/>
      <c r="R31" s="81"/>
      <c r="S31" s="81"/>
      <c r="T31" s="81"/>
      <c r="U31" s="81"/>
      <c r="V31" s="81"/>
      <c r="W31" s="81"/>
      <c r="X31" s="56" t="s">
        <v>273</v>
      </c>
      <c r="Y31" s="61">
        <v>1.5E-3</v>
      </c>
      <c r="Z31" s="60"/>
      <c r="AA31" s="57"/>
      <c r="AB31" s="108" t="s">
        <v>688</v>
      </c>
      <c r="AC31" s="56"/>
      <c r="AD31" s="112">
        <f t="shared" ca="1" si="10"/>
        <v>0</v>
      </c>
      <c r="AE31" s="112">
        <f t="shared" ca="1" si="11"/>
        <v>1.5E-3</v>
      </c>
      <c r="AF31" s="200">
        <f t="shared" si="12"/>
        <v>12</v>
      </c>
      <c r="AG31" s="201">
        <f t="shared" si="13"/>
        <v>364</v>
      </c>
      <c r="AH31" s="201">
        <f t="shared" si="14"/>
        <v>272</v>
      </c>
      <c r="AI31" s="69">
        <f t="shared" si="15"/>
        <v>0.74725274725274726</v>
      </c>
      <c r="AJ31" s="208">
        <f t="shared" si="16"/>
        <v>1.1208791208791209E-3</v>
      </c>
    </row>
    <row r="32" spans="1:62" s="3" customFormat="1" ht="65.25" customHeight="1" x14ac:dyDescent="0.2">
      <c r="A32" s="235" t="s">
        <v>666</v>
      </c>
      <c r="B32" s="205" t="s">
        <v>432</v>
      </c>
      <c r="C32" s="56" t="s">
        <v>53</v>
      </c>
      <c r="D32" s="108" t="s">
        <v>272</v>
      </c>
      <c r="E32" s="56" t="s">
        <v>91</v>
      </c>
      <c r="F32" s="56" t="s">
        <v>100</v>
      </c>
      <c r="G32" s="56" t="s">
        <v>178</v>
      </c>
      <c r="H32" s="75" t="s">
        <v>177</v>
      </c>
      <c r="I32" s="59" t="str">
        <f t="shared" si="9"/>
        <v>Asesor de Control Interno</v>
      </c>
      <c r="J32" s="60">
        <v>43832</v>
      </c>
      <c r="K32" s="60">
        <v>43868</v>
      </c>
      <c r="L32" s="81"/>
      <c r="M32" s="81"/>
      <c r="N32" s="81"/>
      <c r="O32" s="81"/>
      <c r="P32" s="81"/>
      <c r="Q32" s="81"/>
      <c r="R32" s="81"/>
      <c r="S32" s="81"/>
      <c r="T32" s="81"/>
      <c r="U32" s="81"/>
      <c r="V32" s="81"/>
      <c r="W32" s="81"/>
      <c r="X32" s="56" t="s">
        <v>132</v>
      </c>
      <c r="Y32" s="61">
        <v>3.2499999999999999E-3</v>
      </c>
      <c r="Z32" s="60">
        <v>43951</v>
      </c>
      <c r="AA32" s="108" t="s">
        <v>480</v>
      </c>
      <c r="AB32" s="108" t="s">
        <v>358</v>
      </c>
      <c r="AC32" s="56" t="s">
        <v>182</v>
      </c>
      <c r="AD32" s="113">
        <f t="shared" ca="1" si="10"/>
        <v>3.2499999999999999E-3</v>
      </c>
      <c r="AE32" s="113">
        <f t="shared" ca="1" si="11"/>
        <v>0</v>
      </c>
      <c r="AF32" s="200">
        <f t="shared" si="12"/>
        <v>2</v>
      </c>
      <c r="AG32" s="201">
        <f t="shared" si="13"/>
        <v>36</v>
      </c>
      <c r="AH32" s="201">
        <f t="shared" si="14"/>
        <v>272</v>
      </c>
      <c r="AI32" s="69">
        <f t="shared" si="15"/>
        <v>7.5555555555555554</v>
      </c>
      <c r="AJ32" s="208">
        <f t="shared" si="16"/>
        <v>2.4555555555555553E-2</v>
      </c>
      <c r="AM32" s="1"/>
    </row>
    <row r="33" spans="1:39" s="3" customFormat="1" ht="65.25" customHeight="1" x14ac:dyDescent="0.2">
      <c r="A33" s="235" t="s">
        <v>665</v>
      </c>
      <c r="B33" s="205" t="s">
        <v>411</v>
      </c>
      <c r="C33" s="56" t="s">
        <v>53</v>
      </c>
      <c r="D33" s="108" t="s">
        <v>272</v>
      </c>
      <c r="E33" s="56" t="s">
        <v>91</v>
      </c>
      <c r="F33" s="56" t="s">
        <v>100</v>
      </c>
      <c r="G33" s="56" t="s">
        <v>178</v>
      </c>
      <c r="H33" s="83" t="s">
        <v>177</v>
      </c>
      <c r="I33" s="59" t="str">
        <f t="shared" si="9"/>
        <v>Asesor de Control Interno</v>
      </c>
      <c r="J33" s="60">
        <v>44013</v>
      </c>
      <c r="K33" s="60">
        <v>44043</v>
      </c>
      <c r="L33" s="81"/>
      <c r="M33" s="81"/>
      <c r="N33" s="81"/>
      <c r="O33" s="81"/>
      <c r="P33" s="81"/>
      <c r="Q33" s="81"/>
      <c r="R33" s="81"/>
      <c r="S33" s="81"/>
      <c r="T33" s="81"/>
      <c r="U33" s="81"/>
      <c r="V33" s="81"/>
      <c r="W33" s="81"/>
      <c r="X33" s="56" t="s">
        <v>132</v>
      </c>
      <c r="Y33" s="61"/>
      <c r="Z33" s="60"/>
      <c r="AA33" s="57"/>
      <c r="AB33" s="108"/>
      <c r="AC33" s="56"/>
      <c r="AD33" s="184">
        <f t="shared" ca="1" si="10"/>
        <v>0</v>
      </c>
      <c r="AE33" s="184">
        <f t="shared" ca="1" si="11"/>
        <v>0</v>
      </c>
      <c r="AF33" s="200">
        <f t="shared" si="12"/>
        <v>7</v>
      </c>
      <c r="AG33" s="201">
        <f t="shared" si="13"/>
        <v>30</v>
      </c>
      <c r="AH33" s="201">
        <f t="shared" si="14"/>
        <v>91</v>
      </c>
      <c r="AI33" s="69">
        <f t="shared" si="15"/>
        <v>3.0333333333333332</v>
      </c>
      <c r="AJ33" s="208">
        <f t="shared" si="16"/>
        <v>0</v>
      </c>
    </row>
    <row r="34" spans="1:39" s="3" customFormat="1" ht="65.25" customHeight="1" x14ac:dyDescent="0.2">
      <c r="A34" s="235" t="s">
        <v>666</v>
      </c>
      <c r="B34" s="205" t="s">
        <v>409</v>
      </c>
      <c r="C34" s="56" t="s">
        <v>53</v>
      </c>
      <c r="D34" s="108" t="s">
        <v>272</v>
      </c>
      <c r="E34" s="56" t="s">
        <v>91</v>
      </c>
      <c r="F34" s="56" t="s">
        <v>100</v>
      </c>
      <c r="G34" s="56" t="s">
        <v>178</v>
      </c>
      <c r="H34" s="58" t="s">
        <v>467</v>
      </c>
      <c r="I34" s="59" t="str">
        <f t="shared" si="9"/>
        <v>Asesor de Control Interno</v>
      </c>
      <c r="J34" s="60">
        <v>44158</v>
      </c>
      <c r="K34" s="60">
        <v>44183</v>
      </c>
      <c r="L34" s="81"/>
      <c r="M34" s="81"/>
      <c r="N34" s="81"/>
      <c r="O34" s="81"/>
      <c r="P34" s="81"/>
      <c r="Q34" s="81"/>
      <c r="R34" s="81"/>
      <c r="S34" s="81"/>
      <c r="T34" s="81"/>
      <c r="U34" s="81"/>
      <c r="V34" s="81"/>
      <c r="W34" s="81"/>
      <c r="X34" s="56" t="s">
        <v>132</v>
      </c>
      <c r="Y34" s="61">
        <v>3.2499999999999999E-3</v>
      </c>
      <c r="Z34" s="60"/>
      <c r="AA34" s="57"/>
      <c r="AB34" s="108"/>
      <c r="AC34" s="56"/>
      <c r="AD34" s="100">
        <f t="shared" ca="1" si="10"/>
        <v>0</v>
      </c>
      <c r="AE34" s="100">
        <f t="shared" ca="1" si="11"/>
        <v>3.2499999999999999E-3</v>
      </c>
      <c r="AF34" s="200">
        <f t="shared" si="12"/>
        <v>12</v>
      </c>
      <c r="AG34" s="201">
        <f t="shared" si="13"/>
        <v>25</v>
      </c>
      <c r="AH34" s="201">
        <f t="shared" si="14"/>
        <v>-54</v>
      </c>
      <c r="AI34" s="69">
        <f t="shared" si="15"/>
        <v>-2.16</v>
      </c>
      <c r="AJ34" s="208">
        <f t="shared" si="16"/>
        <v>-7.0200000000000002E-3</v>
      </c>
    </row>
    <row r="35" spans="1:39" s="3" customFormat="1" ht="65.25" customHeight="1" x14ac:dyDescent="0.2">
      <c r="A35" s="235" t="s">
        <v>667</v>
      </c>
      <c r="B35" s="205" t="s">
        <v>409</v>
      </c>
      <c r="C35" s="56" t="s">
        <v>53</v>
      </c>
      <c r="D35" s="57" t="s">
        <v>213</v>
      </c>
      <c r="E35" s="56" t="s">
        <v>91</v>
      </c>
      <c r="F35" s="56" t="s">
        <v>100</v>
      </c>
      <c r="G35" s="56" t="s">
        <v>178</v>
      </c>
      <c r="H35" s="58" t="s">
        <v>170</v>
      </c>
      <c r="I35" s="59" t="str">
        <f t="shared" si="9"/>
        <v>Asesor de Control Interno</v>
      </c>
      <c r="J35" s="60">
        <v>43832</v>
      </c>
      <c r="K35" s="60">
        <v>44196</v>
      </c>
      <c r="L35" s="81"/>
      <c r="M35" s="81"/>
      <c r="N35" s="81"/>
      <c r="O35" s="81"/>
      <c r="P35" s="81"/>
      <c r="Q35" s="81"/>
      <c r="R35" s="81"/>
      <c r="S35" s="81"/>
      <c r="T35" s="81"/>
      <c r="U35" s="81"/>
      <c r="V35" s="81"/>
      <c r="W35" s="81"/>
      <c r="X35" s="56" t="s">
        <v>273</v>
      </c>
      <c r="Y35" s="61">
        <v>1.5E-3</v>
      </c>
      <c r="Z35" s="60"/>
      <c r="AA35" s="108" t="s">
        <v>705</v>
      </c>
      <c r="AB35" s="108" t="s">
        <v>706</v>
      </c>
      <c r="AC35" s="56" t="s">
        <v>181</v>
      </c>
      <c r="AD35" s="112">
        <f t="shared" ca="1" si="10"/>
        <v>1.4250000000000001E-3</v>
      </c>
      <c r="AE35" s="112">
        <f t="shared" ca="1" si="11"/>
        <v>7.499999999999998E-5</v>
      </c>
      <c r="AF35" s="200">
        <f t="shared" si="12"/>
        <v>12</v>
      </c>
      <c r="AG35" s="201">
        <f t="shared" si="13"/>
        <v>364</v>
      </c>
      <c r="AH35" s="201">
        <f t="shared" si="14"/>
        <v>272</v>
      </c>
      <c r="AI35" s="69">
        <f t="shared" si="15"/>
        <v>0.74725274725274726</v>
      </c>
      <c r="AJ35" s="208">
        <f t="shared" si="16"/>
        <v>1.1208791208791209E-3</v>
      </c>
    </row>
    <row r="36" spans="1:39" s="3" customFormat="1" ht="65.25" customHeight="1" x14ac:dyDescent="0.2">
      <c r="A36" s="235" t="s">
        <v>666</v>
      </c>
      <c r="B36" s="205" t="s">
        <v>432</v>
      </c>
      <c r="C36" s="56" t="s">
        <v>53</v>
      </c>
      <c r="D36" s="108" t="s">
        <v>214</v>
      </c>
      <c r="E36" s="56" t="s">
        <v>91</v>
      </c>
      <c r="F36" s="56" t="s">
        <v>100</v>
      </c>
      <c r="G36" s="56" t="s">
        <v>178</v>
      </c>
      <c r="H36" s="58" t="s">
        <v>170</v>
      </c>
      <c r="I36" s="59" t="str">
        <f t="shared" si="9"/>
        <v>Asesor de Control Interno</v>
      </c>
      <c r="J36" s="60">
        <v>43863</v>
      </c>
      <c r="K36" s="130">
        <v>43945</v>
      </c>
      <c r="L36" s="81"/>
      <c r="M36" s="81"/>
      <c r="N36" s="81"/>
      <c r="O36" s="81"/>
      <c r="P36" s="81"/>
      <c r="Q36" s="81"/>
      <c r="R36" s="81"/>
      <c r="S36" s="81"/>
      <c r="T36" s="81"/>
      <c r="U36" s="81"/>
      <c r="V36" s="81"/>
      <c r="W36" s="81"/>
      <c r="X36" s="56" t="s">
        <v>237</v>
      </c>
      <c r="Y36" s="61">
        <v>7.0000000000000001E-3</v>
      </c>
      <c r="Z36" s="60">
        <v>43992</v>
      </c>
      <c r="AA36" s="108" t="s">
        <v>481</v>
      </c>
      <c r="AB36" s="108" t="s">
        <v>482</v>
      </c>
      <c r="AC36" s="56" t="s">
        <v>182</v>
      </c>
      <c r="AD36" s="113">
        <f t="shared" ca="1" si="10"/>
        <v>7.0000000000000001E-3</v>
      </c>
      <c r="AE36" s="113">
        <f t="shared" ca="1" si="11"/>
        <v>0</v>
      </c>
      <c r="AF36" s="200">
        <f t="shared" si="12"/>
        <v>4</v>
      </c>
      <c r="AG36" s="201">
        <f t="shared" si="13"/>
        <v>82</v>
      </c>
      <c r="AH36" s="201">
        <f t="shared" si="14"/>
        <v>241</v>
      </c>
      <c r="AI36" s="69">
        <f t="shared" si="15"/>
        <v>2.9390243902439024</v>
      </c>
      <c r="AJ36" s="208">
        <f t="shared" si="16"/>
        <v>2.0573170731707318E-2</v>
      </c>
      <c r="AM36" s="1"/>
    </row>
    <row r="37" spans="1:39" s="3" customFormat="1" ht="65.25" customHeight="1" x14ac:dyDescent="0.2">
      <c r="A37" s="235" t="s">
        <v>667</v>
      </c>
      <c r="B37" s="205" t="s">
        <v>409</v>
      </c>
      <c r="C37" s="56" t="s">
        <v>53</v>
      </c>
      <c r="D37" s="57" t="s">
        <v>268</v>
      </c>
      <c r="E37" s="56" t="s">
        <v>91</v>
      </c>
      <c r="F37" s="56" t="s">
        <v>100</v>
      </c>
      <c r="G37" s="56" t="s">
        <v>178</v>
      </c>
      <c r="H37" s="58" t="s">
        <v>170</v>
      </c>
      <c r="I37" s="59" t="str">
        <f t="shared" si="9"/>
        <v>Asesor de Control Interno</v>
      </c>
      <c r="J37" s="60">
        <v>44046</v>
      </c>
      <c r="K37" s="130">
        <v>44070</v>
      </c>
      <c r="L37" s="81"/>
      <c r="M37" s="81"/>
      <c r="N37" s="81"/>
      <c r="O37" s="81"/>
      <c r="P37" s="81"/>
      <c r="Q37" s="81"/>
      <c r="R37" s="81"/>
      <c r="S37" s="81"/>
      <c r="T37" s="81"/>
      <c r="U37" s="81"/>
      <c r="V37" s="81"/>
      <c r="W37" s="81"/>
      <c r="X37" s="56" t="s">
        <v>238</v>
      </c>
      <c r="Y37" s="61">
        <v>7.0000000000000001E-3</v>
      </c>
      <c r="Z37" s="60"/>
      <c r="AA37" s="108" t="s">
        <v>707</v>
      </c>
      <c r="AB37" s="108" t="s">
        <v>708</v>
      </c>
      <c r="AC37" s="56" t="s">
        <v>181</v>
      </c>
      <c r="AD37" s="114">
        <f t="shared" ca="1" si="10"/>
        <v>6.6500000000000005E-3</v>
      </c>
      <c r="AE37" s="114">
        <f t="shared" ca="1" si="11"/>
        <v>3.4999999999999962E-4</v>
      </c>
      <c r="AF37" s="200">
        <f t="shared" si="12"/>
        <v>8</v>
      </c>
      <c r="AG37" s="201">
        <f t="shared" si="13"/>
        <v>24</v>
      </c>
      <c r="AH37" s="201">
        <f t="shared" si="14"/>
        <v>58</v>
      </c>
      <c r="AI37" s="69">
        <f t="shared" si="15"/>
        <v>2.4166666666666665</v>
      </c>
      <c r="AJ37" s="208">
        <f t="shared" si="16"/>
        <v>1.6916666666666667E-2</v>
      </c>
    </row>
    <row r="38" spans="1:39" s="3" customFormat="1" ht="65.25" customHeight="1" x14ac:dyDescent="0.2">
      <c r="A38" s="235" t="s">
        <v>667</v>
      </c>
      <c r="B38" s="205" t="s">
        <v>409</v>
      </c>
      <c r="C38" s="56" t="s">
        <v>53</v>
      </c>
      <c r="D38" s="57" t="s">
        <v>213</v>
      </c>
      <c r="E38" s="56" t="s">
        <v>91</v>
      </c>
      <c r="F38" s="56" t="s">
        <v>100</v>
      </c>
      <c r="G38" s="56" t="s">
        <v>178</v>
      </c>
      <c r="H38" s="58" t="s">
        <v>42</v>
      </c>
      <c r="I38" s="59" t="str">
        <f t="shared" si="9"/>
        <v>Asesor de Control Interno</v>
      </c>
      <c r="J38" s="60">
        <v>43832</v>
      </c>
      <c r="K38" s="60">
        <v>44196</v>
      </c>
      <c r="L38" s="81"/>
      <c r="M38" s="81"/>
      <c r="N38" s="81"/>
      <c r="O38" s="81"/>
      <c r="P38" s="81"/>
      <c r="Q38" s="81"/>
      <c r="R38" s="81"/>
      <c r="S38" s="81"/>
      <c r="T38" s="81"/>
      <c r="U38" s="81"/>
      <c r="V38" s="81"/>
      <c r="W38" s="81"/>
      <c r="X38" s="56" t="s">
        <v>273</v>
      </c>
      <c r="Y38" s="61">
        <v>1.5E-3</v>
      </c>
      <c r="Z38" s="60"/>
      <c r="AA38" s="57"/>
      <c r="AB38" s="108" t="s">
        <v>688</v>
      </c>
      <c r="AC38" s="56"/>
      <c r="AD38" s="100">
        <f t="shared" ca="1" si="10"/>
        <v>0</v>
      </c>
      <c r="AE38" s="100">
        <f t="shared" ca="1" si="11"/>
        <v>1.5E-3</v>
      </c>
      <c r="AF38" s="200">
        <f t="shared" si="12"/>
        <v>12</v>
      </c>
      <c r="AG38" s="201">
        <f t="shared" si="13"/>
        <v>364</v>
      </c>
      <c r="AH38" s="201">
        <f t="shared" si="14"/>
        <v>272</v>
      </c>
      <c r="AI38" s="69">
        <f t="shared" si="15"/>
        <v>0.74725274725274726</v>
      </c>
      <c r="AJ38" s="208">
        <f t="shared" si="16"/>
        <v>1.1208791208791209E-3</v>
      </c>
    </row>
    <row r="39" spans="1:39" s="3" customFormat="1" ht="65.25" customHeight="1" x14ac:dyDescent="0.2">
      <c r="A39" s="235" t="s">
        <v>665</v>
      </c>
      <c r="B39" s="205" t="s">
        <v>411</v>
      </c>
      <c r="C39" s="56" t="s">
        <v>53</v>
      </c>
      <c r="D39" s="57" t="s">
        <v>270</v>
      </c>
      <c r="E39" s="56" t="s">
        <v>91</v>
      </c>
      <c r="F39" s="56" t="s">
        <v>100</v>
      </c>
      <c r="G39" s="56" t="s">
        <v>178</v>
      </c>
      <c r="H39" s="83" t="s">
        <v>42</v>
      </c>
      <c r="I39" s="59" t="str">
        <f t="shared" si="9"/>
        <v>Asesor de Control Interno</v>
      </c>
      <c r="J39" s="60">
        <v>43983</v>
      </c>
      <c r="K39" s="60">
        <v>44074</v>
      </c>
      <c r="L39" s="81"/>
      <c r="M39" s="81"/>
      <c r="N39" s="81"/>
      <c r="O39" s="81"/>
      <c r="P39" s="81"/>
      <c r="Q39" s="81"/>
      <c r="R39" s="81"/>
      <c r="S39" s="81"/>
      <c r="T39" s="81"/>
      <c r="U39" s="81"/>
      <c r="V39" s="81"/>
      <c r="W39" s="81"/>
      <c r="X39" s="56" t="s">
        <v>271</v>
      </c>
      <c r="Y39" s="61"/>
      <c r="Z39" s="60"/>
      <c r="AA39" s="57"/>
      <c r="AB39" s="108"/>
      <c r="AC39" s="56"/>
      <c r="AD39" s="184">
        <f t="shared" ca="1" si="10"/>
        <v>0</v>
      </c>
      <c r="AE39" s="184">
        <f t="shared" ca="1" si="11"/>
        <v>0</v>
      </c>
      <c r="AF39" s="200">
        <f t="shared" si="12"/>
        <v>8</v>
      </c>
      <c r="AG39" s="201">
        <f t="shared" si="13"/>
        <v>91</v>
      </c>
      <c r="AH39" s="201">
        <f t="shared" si="14"/>
        <v>121</v>
      </c>
      <c r="AI39" s="69">
        <f t="shared" si="15"/>
        <v>1.3296703296703296</v>
      </c>
      <c r="AJ39" s="208">
        <f t="shared" si="16"/>
        <v>0</v>
      </c>
    </row>
    <row r="40" spans="1:39" s="3" customFormat="1" ht="65.25" customHeight="1" x14ac:dyDescent="0.2">
      <c r="A40" s="235" t="s">
        <v>667</v>
      </c>
      <c r="B40" s="205" t="s">
        <v>409</v>
      </c>
      <c r="C40" s="56" t="s">
        <v>53</v>
      </c>
      <c r="D40" s="57" t="s">
        <v>213</v>
      </c>
      <c r="E40" s="56" t="s">
        <v>91</v>
      </c>
      <c r="F40" s="56" t="s">
        <v>100</v>
      </c>
      <c r="G40" s="56" t="s">
        <v>178</v>
      </c>
      <c r="H40" s="58" t="s">
        <v>48</v>
      </c>
      <c r="I40" s="59" t="str">
        <f t="shared" si="9"/>
        <v>Asesor de Control Interno</v>
      </c>
      <c r="J40" s="60">
        <v>43832</v>
      </c>
      <c r="K40" s="60">
        <v>44196</v>
      </c>
      <c r="L40" s="81"/>
      <c r="M40" s="81"/>
      <c r="N40" s="81"/>
      <c r="O40" s="81"/>
      <c r="P40" s="81"/>
      <c r="Q40" s="81"/>
      <c r="R40" s="81"/>
      <c r="S40" s="81"/>
      <c r="T40" s="81"/>
      <c r="U40" s="81"/>
      <c r="V40" s="81"/>
      <c r="W40" s="81"/>
      <c r="X40" s="56" t="s">
        <v>273</v>
      </c>
      <c r="Y40" s="61">
        <v>1.5E-3</v>
      </c>
      <c r="Z40" s="60"/>
      <c r="AA40" s="108" t="s">
        <v>716</v>
      </c>
      <c r="AB40" s="108" t="s">
        <v>717</v>
      </c>
      <c r="AC40" s="56" t="s">
        <v>179</v>
      </c>
      <c r="AD40" s="112">
        <f t="shared" ca="1" si="10"/>
        <v>8.250000000000001E-4</v>
      </c>
      <c r="AE40" s="112">
        <f t="shared" ca="1" si="11"/>
        <v>6.7499999999999993E-4</v>
      </c>
      <c r="AF40" s="200">
        <f t="shared" si="12"/>
        <v>12</v>
      </c>
      <c r="AG40" s="201">
        <f t="shared" si="13"/>
        <v>364</v>
      </c>
      <c r="AH40" s="201">
        <f t="shared" si="14"/>
        <v>272</v>
      </c>
      <c r="AI40" s="69">
        <f t="shared" si="15"/>
        <v>0.74725274725274726</v>
      </c>
      <c r="AJ40" s="208">
        <f t="shared" si="16"/>
        <v>1.1208791208791209E-3</v>
      </c>
    </row>
    <row r="41" spans="1:39" s="3" customFormat="1" ht="65.25" customHeight="1" x14ac:dyDescent="0.2">
      <c r="A41" s="235" t="s">
        <v>667</v>
      </c>
      <c r="B41" s="205" t="s">
        <v>409</v>
      </c>
      <c r="C41" s="56" t="s">
        <v>53</v>
      </c>
      <c r="D41" s="57" t="s">
        <v>277</v>
      </c>
      <c r="E41" s="56" t="s">
        <v>91</v>
      </c>
      <c r="F41" s="56" t="s">
        <v>100</v>
      </c>
      <c r="G41" s="56" t="s">
        <v>178</v>
      </c>
      <c r="H41" s="58" t="s">
        <v>48</v>
      </c>
      <c r="I41" s="59" t="str">
        <f t="shared" si="9"/>
        <v>Asesor de Control Interno</v>
      </c>
      <c r="J41" s="60">
        <v>43845</v>
      </c>
      <c r="K41" s="60">
        <v>44196</v>
      </c>
      <c r="L41" s="81"/>
      <c r="M41" s="81"/>
      <c r="N41" s="81"/>
      <c r="O41" s="81"/>
      <c r="P41" s="81"/>
      <c r="Q41" s="81"/>
      <c r="R41" s="81"/>
      <c r="S41" s="81"/>
      <c r="T41" s="81"/>
      <c r="U41" s="81"/>
      <c r="V41" s="81"/>
      <c r="W41" s="81"/>
      <c r="X41" s="56" t="s">
        <v>273</v>
      </c>
      <c r="Y41" s="61">
        <v>7.0000000000000001E-3</v>
      </c>
      <c r="Z41" s="60"/>
      <c r="AA41" s="108" t="s">
        <v>718</v>
      </c>
      <c r="AB41" s="108" t="s">
        <v>719</v>
      </c>
      <c r="AC41" s="56" t="s">
        <v>179</v>
      </c>
      <c r="AD41" s="112">
        <f t="shared" ca="1" si="10"/>
        <v>3.8500000000000006E-3</v>
      </c>
      <c r="AE41" s="112">
        <f t="shared" ca="1" si="11"/>
        <v>3.1499999999999996E-3</v>
      </c>
      <c r="AF41" s="200">
        <f t="shared" si="12"/>
        <v>12</v>
      </c>
      <c r="AG41" s="201">
        <f t="shared" si="13"/>
        <v>351</v>
      </c>
      <c r="AH41" s="201">
        <f t="shared" si="14"/>
        <v>259</v>
      </c>
      <c r="AI41" s="69">
        <f t="shared" si="15"/>
        <v>0.7378917378917379</v>
      </c>
      <c r="AJ41" s="208">
        <f t="shared" si="16"/>
        <v>5.165242165242165E-3</v>
      </c>
    </row>
    <row r="42" spans="1:39" s="3" customFormat="1" ht="65.25" customHeight="1" x14ac:dyDescent="0.2">
      <c r="A42" s="235" t="s">
        <v>667</v>
      </c>
      <c r="B42" s="205" t="s">
        <v>409</v>
      </c>
      <c r="C42" s="56" t="s">
        <v>53</v>
      </c>
      <c r="D42" s="57" t="s">
        <v>213</v>
      </c>
      <c r="E42" s="56" t="s">
        <v>91</v>
      </c>
      <c r="F42" s="56" t="s">
        <v>100</v>
      </c>
      <c r="G42" s="56" t="s">
        <v>178</v>
      </c>
      <c r="H42" s="58" t="s">
        <v>169</v>
      </c>
      <c r="I42" s="59" t="str">
        <f t="shared" si="9"/>
        <v>Asesor de Control Interno</v>
      </c>
      <c r="J42" s="60">
        <v>43832</v>
      </c>
      <c r="K42" s="60">
        <v>44196</v>
      </c>
      <c r="L42" s="81"/>
      <c r="M42" s="81"/>
      <c r="N42" s="81"/>
      <c r="O42" s="81"/>
      <c r="P42" s="81"/>
      <c r="Q42" s="81"/>
      <c r="R42" s="81"/>
      <c r="S42" s="81"/>
      <c r="T42" s="81"/>
      <c r="U42" s="81"/>
      <c r="V42" s="81"/>
      <c r="W42" s="81"/>
      <c r="X42" s="56" t="s">
        <v>273</v>
      </c>
      <c r="Y42" s="61">
        <v>1.5E-3</v>
      </c>
      <c r="Z42" s="60"/>
      <c r="AA42" s="108" t="s">
        <v>695</v>
      </c>
      <c r="AB42" s="108" t="s">
        <v>696</v>
      </c>
      <c r="AC42" s="56" t="s">
        <v>179</v>
      </c>
      <c r="AD42" s="112">
        <f t="shared" ca="1" si="10"/>
        <v>8.250000000000001E-4</v>
      </c>
      <c r="AE42" s="112">
        <f t="shared" ca="1" si="11"/>
        <v>6.7499999999999993E-4</v>
      </c>
      <c r="AF42" s="200">
        <f t="shared" si="12"/>
        <v>12</v>
      </c>
      <c r="AG42" s="201">
        <f t="shared" si="13"/>
        <v>364</v>
      </c>
      <c r="AH42" s="201">
        <f t="shared" si="14"/>
        <v>272</v>
      </c>
      <c r="AI42" s="69">
        <f t="shared" si="15"/>
        <v>0.74725274725274726</v>
      </c>
      <c r="AJ42" s="208">
        <f t="shared" si="16"/>
        <v>1.1208791208791209E-3</v>
      </c>
    </row>
    <row r="43" spans="1:39" s="3" customFormat="1" ht="65.25" customHeight="1" x14ac:dyDescent="0.2">
      <c r="A43" s="235" t="s">
        <v>667</v>
      </c>
      <c r="B43" s="205" t="s">
        <v>409</v>
      </c>
      <c r="C43" s="56" t="s">
        <v>51</v>
      </c>
      <c r="D43" s="108" t="s">
        <v>483</v>
      </c>
      <c r="E43" s="56" t="s">
        <v>84</v>
      </c>
      <c r="F43" s="56" t="s">
        <v>103</v>
      </c>
      <c r="G43" s="56" t="s">
        <v>178</v>
      </c>
      <c r="H43" s="58" t="s">
        <v>467</v>
      </c>
      <c r="I43" s="59" t="str">
        <f t="shared" si="9"/>
        <v>Director de Mejoramiento de Vivienda</v>
      </c>
      <c r="J43" s="60">
        <v>43864</v>
      </c>
      <c r="K43" s="130">
        <v>44133</v>
      </c>
      <c r="L43" s="81"/>
      <c r="M43" s="81"/>
      <c r="N43" s="81"/>
      <c r="O43" s="81"/>
      <c r="P43" s="81"/>
      <c r="Q43" s="81"/>
      <c r="R43" s="81"/>
      <c r="S43" s="81"/>
      <c r="T43" s="81"/>
      <c r="U43" s="81"/>
      <c r="V43" s="81"/>
      <c r="W43" s="81"/>
      <c r="X43" s="56" t="s">
        <v>132</v>
      </c>
      <c r="Y43" s="82">
        <v>5.0000000000000001E-3</v>
      </c>
      <c r="Z43" s="60"/>
      <c r="AA43" s="108" t="s">
        <v>470</v>
      </c>
      <c r="AB43" s="108" t="s">
        <v>484</v>
      </c>
      <c r="AC43" s="56" t="s">
        <v>115</v>
      </c>
      <c r="AD43" s="100">
        <f t="shared" ca="1" si="10"/>
        <v>4.7000000000000011E-3</v>
      </c>
      <c r="AE43" s="100">
        <f t="shared" ca="1" si="11"/>
        <v>2.9999999999999905E-4</v>
      </c>
      <c r="AF43" s="200">
        <f t="shared" si="12"/>
        <v>10</v>
      </c>
      <c r="AG43" s="201">
        <f t="shared" si="13"/>
        <v>269</v>
      </c>
      <c r="AH43" s="201">
        <f t="shared" si="14"/>
        <v>240</v>
      </c>
      <c r="AI43" s="69">
        <f t="shared" si="15"/>
        <v>0.89219330855018586</v>
      </c>
      <c r="AJ43" s="208">
        <f t="shared" si="16"/>
        <v>4.4609665427509295E-3</v>
      </c>
    </row>
    <row r="44" spans="1:39" s="3" customFormat="1" ht="65.25" customHeight="1" x14ac:dyDescent="0.2">
      <c r="A44" s="235" t="s">
        <v>665</v>
      </c>
      <c r="B44" s="205" t="s">
        <v>411</v>
      </c>
      <c r="C44" s="56" t="s">
        <v>51</v>
      </c>
      <c r="D44" s="108" t="s">
        <v>485</v>
      </c>
      <c r="E44" s="56" t="s">
        <v>83</v>
      </c>
      <c r="F44" s="56" t="s">
        <v>103</v>
      </c>
      <c r="G44" s="56" t="s">
        <v>178</v>
      </c>
      <c r="H44" s="83" t="s">
        <v>177</v>
      </c>
      <c r="I44" s="59" t="str">
        <f t="shared" si="9"/>
        <v>Director de Mejoramiento de Barrios</v>
      </c>
      <c r="J44" s="60">
        <v>43955</v>
      </c>
      <c r="K44" s="60">
        <v>44027</v>
      </c>
      <c r="L44" s="81"/>
      <c r="M44" s="81"/>
      <c r="N44" s="81"/>
      <c r="O44" s="81"/>
      <c r="P44" s="81"/>
      <c r="Q44" s="81"/>
      <c r="R44" s="81"/>
      <c r="S44" s="81"/>
      <c r="T44" s="81"/>
      <c r="U44" s="81"/>
      <c r="V44" s="81"/>
      <c r="W44" s="81"/>
      <c r="X44" s="56" t="s">
        <v>132</v>
      </c>
      <c r="Y44" s="82"/>
      <c r="Z44" s="60"/>
      <c r="AA44" s="179" t="s">
        <v>486</v>
      </c>
      <c r="AB44" s="181" t="s">
        <v>487</v>
      </c>
      <c r="AC44" s="180" t="s">
        <v>106</v>
      </c>
      <c r="AD44" s="184">
        <f t="shared" ca="1" si="10"/>
        <v>0</v>
      </c>
      <c r="AE44" s="184">
        <f t="shared" ca="1" si="11"/>
        <v>0</v>
      </c>
      <c r="AF44" s="200">
        <f t="shared" si="12"/>
        <v>7</v>
      </c>
      <c r="AG44" s="201">
        <f t="shared" si="13"/>
        <v>72</v>
      </c>
      <c r="AH44" s="201">
        <f t="shared" si="14"/>
        <v>149</v>
      </c>
      <c r="AI44" s="69">
        <f t="shared" si="15"/>
        <v>2.0694444444444446</v>
      </c>
      <c r="AJ44" s="208">
        <f t="shared" si="16"/>
        <v>0</v>
      </c>
    </row>
    <row r="45" spans="1:39" s="3" customFormat="1" ht="65.25" customHeight="1" x14ac:dyDescent="0.2">
      <c r="A45" s="235" t="s">
        <v>665</v>
      </c>
      <c r="B45" s="205" t="s">
        <v>411</v>
      </c>
      <c r="C45" s="56" t="s">
        <v>51</v>
      </c>
      <c r="D45" s="57" t="s">
        <v>488</v>
      </c>
      <c r="E45" s="56" t="s">
        <v>81</v>
      </c>
      <c r="F45" s="56" t="s">
        <v>103</v>
      </c>
      <c r="G45" s="56" t="s">
        <v>178</v>
      </c>
      <c r="H45" s="83" t="s">
        <v>177</v>
      </c>
      <c r="I45" s="59" t="str">
        <f t="shared" si="9"/>
        <v>Director de Reasentamientos Humanos</v>
      </c>
      <c r="J45" s="60">
        <v>44046</v>
      </c>
      <c r="K45" s="60">
        <v>44119</v>
      </c>
      <c r="L45" s="81"/>
      <c r="M45" s="81"/>
      <c r="N45" s="81"/>
      <c r="O45" s="81"/>
      <c r="P45" s="81"/>
      <c r="Q45" s="81"/>
      <c r="R45" s="81"/>
      <c r="S45" s="81"/>
      <c r="T45" s="81"/>
      <c r="U45" s="81"/>
      <c r="V45" s="81"/>
      <c r="W45" s="81"/>
      <c r="X45" s="56" t="s">
        <v>132</v>
      </c>
      <c r="Y45" s="82"/>
      <c r="Z45" s="60"/>
      <c r="AA45" s="57"/>
      <c r="AB45" s="108"/>
      <c r="AC45" s="56"/>
      <c r="AD45" s="184">
        <f t="shared" ca="1" si="10"/>
        <v>0</v>
      </c>
      <c r="AE45" s="184">
        <f t="shared" ca="1" si="11"/>
        <v>0</v>
      </c>
      <c r="AF45" s="200">
        <f t="shared" si="12"/>
        <v>10</v>
      </c>
      <c r="AG45" s="201">
        <f t="shared" si="13"/>
        <v>73</v>
      </c>
      <c r="AH45" s="201">
        <f t="shared" si="14"/>
        <v>58</v>
      </c>
      <c r="AI45" s="69">
        <f t="shared" si="15"/>
        <v>0.79452054794520544</v>
      </c>
      <c r="AJ45" s="208">
        <f t="shared" si="16"/>
        <v>0</v>
      </c>
    </row>
    <row r="46" spans="1:39" s="3" customFormat="1" ht="65.25" customHeight="1" x14ac:dyDescent="0.2">
      <c r="A46" s="235" t="s">
        <v>665</v>
      </c>
      <c r="B46" s="205" t="s">
        <v>411</v>
      </c>
      <c r="C46" s="56" t="s">
        <v>51</v>
      </c>
      <c r="D46" s="57" t="s">
        <v>489</v>
      </c>
      <c r="E46" s="56" t="s">
        <v>82</v>
      </c>
      <c r="F46" s="56" t="s">
        <v>103</v>
      </c>
      <c r="G46" s="56" t="s">
        <v>178</v>
      </c>
      <c r="H46" s="83" t="s">
        <v>177</v>
      </c>
      <c r="I46" s="59" t="str">
        <f t="shared" si="9"/>
        <v>Director de Urbanizaciones y Titulación</v>
      </c>
      <c r="J46" s="60">
        <v>44120</v>
      </c>
      <c r="K46" s="60">
        <v>44179</v>
      </c>
      <c r="L46" s="81"/>
      <c r="M46" s="81"/>
      <c r="N46" s="81"/>
      <c r="O46" s="81"/>
      <c r="P46" s="81"/>
      <c r="Q46" s="81"/>
      <c r="R46" s="81"/>
      <c r="S46" s="81"/>
      <c r="T46" s="81"/>
      <c r="U46" s="81"/>
      <c r="V46" s="81"/>
      <c r="W46" s="81"/>
      <c r="X46" s="56" t="s">
        <v>132</v>
      </c>
      <c r="Y46" s="82"/>
      <c r="Z46" s="60"/>
      <c r="AA46" s="57"/>
      <c r="AB46" s="108"/>
      <c r="AC46" s="56"/>
      <c r="AD46" s="184">
        <f t="shared" ca="1" si="10"/>
        <v>0</v>
      </c>
      <c r="AE46" s="184">
        <f t="shared" ca="1" si="11"/>
        <v>0</v>
      </c>
      <c r="AF46" s="200">
        <f t="shared" si="12"/>
        <v>12</v>
      </c>
      <c r="AG46" s="201">
        <f t="shared" si="13"/>
        <v>59</v>
      </c>
      <c r="AH46" s="201">
        <f t="shared" si="14"/>
        <v>-16</v>
      </c>
      <c r="AI46" s="69">
        <f t="shared" si="15"/>
        <v>-0.2711864406779661</v>
      </c>
      <c r="AJ46" s="208">
        <f t="shared" si="16"/>
        <v>0</v>
      </c>
    </row>
    <row r="47" spans="1:39" s="3" customFormat="1" ht="65.25" customHeight="1" x14ac:dyDescent="0.2">
      <c r="A47" s="235" t="s">
        <v>666</v>
      </c>
      <c r="B47" s="205" t="s">
        <v>409</v>
      </c>
      <c r="C47" s="56" t="s">
        <v>51</v>
      </c>
      <c r="D47" s="57" t="s">
        <v>297</v>
      </c>
      <c r="E47" s="56" t="s">
        <v>136</v>
      </c>
      <c r="F47" s="56" t="s">
        <v>98</v>
      </c>
      <c r="G47" s="56" t="s">
        <v>178</v>
      </c>
      <c r="H47" s="58" t="s">
        <v>170</v>
      </c>
      <c r="I47" s="59" t="str">
        <f t="shared" si="9"/>
        <v xml:space="preserve">Director Jurídico </v>
      </c>
      <c r="J47" s="60">
        <v>43955</v>
      </c>
      <c r="K47" s="60">
        <v>44006</v>
      </c>
      <c r="L47" s="81"/>
      <c r="M47" s="81"/>
      <c r="N47" s="81"/>
      <c r="O47" s="81"/>
      <c r="P47" s="81"/>
      <c r="Q47" s="81"/>
      <c r="R47" s="81"/>
      <c r="S47" s="81"/>
      <c r="T47" s="81"/>
      <c r="U47" s="81"/>
      <c r="V47" s="81"/>
      <c r="W47" s="81"/>
      <c r="X47" s="56" t="s">
        <v>132</v>
      </c>
      <c r="Y47" s="82">
        <v>0.01</v>
      </c>
      <c r="Z47" s="60">
        <v>44054</v>
      </c>
      <c r="AA47" s="108" t="s">
        <v>490</v>
      </c>
      <c r="AB47" s="108" t="s">
        <v>673</v>
      </c>
      <c r="AC47" s="56" t="s">
        <v>190</v>
      </c>
      <c r="AD47" s="113">
        <f t="shared" ca="1" si="10"/>
        <v>1.0000000000000002E-2</v>
      </c>
      <c r="AE47" s="113">
        <f t="shared" ca="1" si="11"/>
        <v>0</v>
      </c>
      <c r="AF47" s="200">
        <f t="shared" si="12"/>
        <v>6</v>
      </c>
      <c r="AG47" s="201">
        <f t="shared" si="13"/>
        <v>51</v>
      </c>
      <c r="AH47" s="201">
        <f t="shared" si="14"/>
        <v>149</v>
      </c>
      <c r="AI47" s="69">
        <f t="shared" si="15"/>
        <v>2.9215686274509802</v>
      </c>
      <c r="AJ47" s="208">
        <f t="shared" si="16"/>
        <v>2.9215686274509801E-2</v>
      </c>
    </row>
    <row r="48" spans="1:39" ht="65.25" customHeight="1" x14ac:dyDescent="0.2">
      <c r="A48" s="235" t="s">
        <v>667</v>
      </c>
      <c r="B48" s="205" t="s">
        <v>409</v>
      </c>
      <c r="C48" s="56" t="s">
        <v>51</v>
      </c>
      <c r="D48" s="57" t="s">
        <v>374</v>
      </c>
      <c r="E48" s="56" t="s">
        <v>84</v>
      </c>
      <c r="F48" s="56" t="s">
        <v>103</v>
      </c>
      <c r="G48" s="56" t="s">
        <v>178</v>
      </c>
      <c r="H48" s="58" t="s">
        <v>242</v>
      </c>
      <c r="I48" s="59" t="str">
        <f t="shared" si="9"/>
        <v>Director de Mejoramiento de Vivienda</v>
      </c>
      <c r="J48" s="60">
        <v>43864</v>
      </c>
      <c r="K48" s="130">
        <v>44133</v>
      </c>
      <c r="L48" s="81"/>
      <c r="M48" s="81"/>
      <c r="N48" s="81"/>
      <c r="O48" s="81"/>
      <c r="P48" s="81"/>
      <c r="Q48" s="81"/>
      <c r="R48" s="81"/>
      <c r="S48" s="81"/>
      <c r="T48" s="81"/>
      <c r="U48" s="81"/>
      <c r="V48" s="81"/>
      <c r="W48" s="81"/>
      <c r="X48" s="56" t="s">
        <v>132</v>
      </c>
      <c r="Y48" s="82">
        <v>5.0000000000000001E-3</v>
      </c>
      <c r="Z48" s="60"/>
      <c r="AA48" s="108" t="s">
        <v>470</v>
      </c>
      <c r="AB48" s="108" t="s">
        <v>491</v>
      </c>
      <c r="AC48" s="56" t="s">
        <v>115</v>
      </c>
      <c r="AD48" s="100">
        <f t="shared" ca="1" si="10"/>
        <v>4.7000000000000011E-3</v>
      </c>
      <c r="AE48" s="100">
        <f t="shared" ca="1" si="11"/>
        <v>2.9999999999999905E-4</v>
      </c>
      <c r="AF48" s="200">
        <f t="shared" si="12"/>
        <v>10</v>
      </c>
      <c r="AG48" s="201">
        <f t="shared" si="13"/>
        <v>269</v>
      </c>
      <c r="AH48" s="201">
        <f t="shared" si="14"/>
        <v>240</v>
      </c>
      <c r="AI48" s="69">
        <f t="shared" si="15"/>
        <v>0.89219330855018586</v>
      </c>
      <c r="AJ48" s="208">
        <f t="shared" si="16"/>
        <v>4.4609665427509295E-3</v>
      </c>
      <c r="AK48" s="3"/>
    </row>
    <row r="49" spans="1:37" ht="65.25" customHeight="1" x14ac:dyDescent="0.2">
      <c r="A49" s="235" t="s">
        <v>665</v>
      </c>
      <c r="B49" s="205" t="s">
        <v>411</v>
      </c>
      <c r="C49" s="56" t="s">
        <v>51</v>
      </c>
      <c r="D49" s="57" t="s">
        <v>199</v>
      </c>
      <c r="E49" s="56" t="s">
        <v>101</v>
      </c>
      <c r="F49" s="56" t="s">
        <v>101</v>
      </c>
      <c r="G49" s="56" t="s">
        <v>178</v>
      </c>
      <c r="H49" s="75" t="s">
        <v>241</v>
      </c>
      <c r="I49" s="59" t="str">
        <f t="shared" si="9"/>
        <v>Líderes de Cada Proceso</v>
      </c>
      <c r="J49" s="60">
        <v>43922</v>
      </c>
      <c r="K49" s="60">
        <v>43951</v>
      </c>
      <c r="L49" s="81"/>
      <c r="M49" s="81"/>
      <c r="N49" s="81"/>
      <c r="O49" s="81"/>
      <c r="P49" s="81"/>
      <c r="Q49" s="81"/>
      <c r="R49" s="81"/>
      <c r="S49" s="81"/>
      <c r="T49" s="81"/>
      <c r="U49" s="81"/>
      <c r="V49" s="81"/>
      <c r="W49" s="81"/>
      <c r="X49" s="56" t="s">
        <v>132</v>
      </c>
      <c r="Y49" s="133"/>
      <c r="Z49" s="60"/>
      <c r="AA49" s="57"/>
      <c r="AB49" s="108"/>
      <c r="AC49" s="56"/>
      <c r="AD49" s="184">
        <f t="shared" ca="1" si="10"/>
        <v>0</v>
      </c>
      <c r="AE49" s="184">
        <f t="shared" ca="1" si="11"/>
        <v>0</v>
      </c>
      <c r="AF49" s="200">
        <f t="shared" si="12"/>
        <v>4</v>
      </c>
      <c r="AG49" s="201">
        <f t="shared" si="13"/>
        <v>29</v>
      </c>
      <c r="AH49" s="201">
        <f t="shared" si="14"/>
        <v>182</v>
      </c>
      <c r="AI49" s="69">
        <f t="shared" si="15"/>
        <v>6.2758620689655169</v>
      </c>
      <c r="AJ49" s="208">
        <f t="shared" si="16"/>
        <v>0</v>
      </c>
      <c r="AK49" s="3"/>
    </row>
    <row r="50" spans="1:37" ht="65.25" customHeight="1" x14ac:dyDescent="0.2">
      <c r="A50" s="235" t="s">
        <v>665</v>
      </c>
      <c r="B50" s="205" t="s">
        <v>411</v>
      </c>
      <c r="C50" s="56" t="s">
        <v>51</v>
      </c>
      <c r="D50" s="105" t="s">
        <v>97</v>
      </c>
      <c r="E50" s="56" t="s">
        <v>74</v>
      </c>
      <c r="F50" s="56" t="s">
        <v>98</v>
      </c>
      <c r="G50" s="56" t="s">
        <v>178</v>
      </c>
      <c r="H50" s="75" t="s">
        <v>241</v>
      </c>
      <c r="I50" s="59" t="str">
        <f t="shared" si="9"/>
        <v xml:space="preserve">Jefe Oficina Asesora de Planeación </v>
      </c>
      <c r="J50" s="60">
        <v>44013</v>
      </c>
      <c r="K50" s="60">
        <v>44062</v>
      </c>
      <c r="L50" s="81"/>
      <c r="M50" s="81"/>
      <c r="N50" s="81"/>
      <c r="O50" s="81"/>
      <c r="P50" s="81"/>
      <c r="Q50" s="81"/>
      <c r="R50" s="81"/>
      <c r="S50" s="81"/>
      <c r="T50" s="81"/>
      <c r="U50" s="81"/>
      <c r="V50" s="81"/>
      <c r="W50" s="81"/>
      <c r="X50" s="56" t="s">
        <v>132</v>
      </c>
      <c r="Y50" s="82"/>
      <c r="Z50" s="60"/>
      <c r="AA50" s="57"/>
      <c r="AB50" s="108"/>
      <c r="AC50" s="56"/>
      <c r="AD50" s="184">
        <f t="shared" ca="1" si="10"/>
        <v>0</v>
      </c>
      <c r="AE50" s="184">
        <f t="shared" ca="1" si="11"/>
        <v>0</v>
      </c>
      <c r="AF50" s="200">
        <f t="shared" si="12"/>
        <v>8</v>
      </c>
      <c r="AG50" s="201">
        <f t="shared" si="13"/>
        <v>49</v>
      </c>
      <c r="AH50" s="201">
        <f t="shared" si="14"/>
        <v>91</v>
      </c>
      <c r="AI50" s="69">
        <f t="shared" si="15"/>
        <v>1.8571428571428572</v>
      </c>
      <c r="AJ50" s="208">
        <f t="shared" si="16"/>
        <v>0</v>
      </c>
      <c r="AK50" s="3"/>
    </row>
    <row r="51" spans="1:37" ht="65.25" customHeight="1" x14ac:dyDescent="0.2">
      <c r="A51" s="235" t="s">
        <v>665</v>
      </c>
      <c r="B51" s="205" t="s">
        <v>411</v>
      </c>
      <c r="C51" s="56" t="s">
        <v>51</v>
      </c>
      <c r="D51" s="105" t="s">
        <v>201</v>
      </c>
      <c r="E51" s="56" t="s">
        <v>74</v>
      </c>
      <c r="F51" s="56" t="s">
        <v>98</v>
      </c>
      <c r="G51" s="56" t="s">
        <v>178</v>
      </c>
      <c r="H51" s="75" t="s">
        <v>241</v>
      </c>
      <c r="I51" s="59" t="str">
        <f t="shared" si="9"/>
        <v xml:space="preserve">Jefe Oficina Asesora de Planeación </v>
      </c>
      <c r="J51" s="60">
        <v>44089</v>
      </c>
      <c r="K51" s="60">
        <v>44104</v>
      </c>
      <c r="L51" s="81"/>
      <c r="M51" s="81"/>
      <c r="N51" s="81"/>
      <c r="O51" s="81"/>
      <c r="P51" s="81"/>
      <c r="Q51" s="81"/>
      <c r="R51" s="81"/>
      <c r="S51" s="81"/>
      <c r="T51" s="81"/>
      <c r="U51" s="81"/>
      <c r="V51" s="81"/>
      <c r="W51" s="81"/>
      <c r="X51" s="56" t="s">
        <v>132</v>
      </c>
      <c r="Y51" s="82"/>
      <c r="Z51" s="60"/>
      <c r="AA51" s="57"/>
      <c r="AB51" s="108"/>
      <c r="AC51" s="56"/>
      <c r="AD51" s="184">
        <f t="shared" ca="1" si="10"/>
        <v>0</v>
      </c>
      <c r="AE51" s="184">
        <f t="shared" ca="1" si="11"/>
        <v>0</v>
      </c>
      <c r="AF51" s="200">
        <f t="shared" si="12"/>
        <v>9</v>
      </c>
      <c r="AG51" s="201">
        <f t="shared" si="13"/>
        <v>15</v>
      </c>
      <c r="AH51" s="201">
        <f t="shared" si="14"/>
        <v>15</v>
      </c>
      <c r="AI51" s="69">
        <f t="shared" si="15"/>
        <v>1</v>
      </c>
      <c r="AJ51" s="208">
        <f t="shared" si="16"/>
        <v>0</v>
      </c>
      <c r="AK51" s="3"/>
    </row>
    <row r="52" spans="1:37" ht="65.25" customHeight="1" x14ac:dyDescent="0.2">
      <c r="A52" s="235" t="s">
        <v>665</v>
      </c>
      <c r="B52" s="178" t="s">
        <v>411</v>
      </c>
      <c r="C52" s="56" t="s">
        <v>51</v>
      </c>
      <c r="D52" s="57" t="s">
        <v>118</v>
      </c>
      <c r="E52" s="56" t="s">
        <v>88</v>
      </c>
      <c r="F52" s="56" t="s">
        <v>99</v>
      </c>
      <c r="G52" s="56" t="s">
        <v>178</v>
      </c>
      <c r="H52" s="58" t="s">
        <v>48</v>
      </c>
      <c r="I52" s="59" t="str">
        <f t="shared" si="9"/>
        <v>Subdirector Administrativo</v>
      </c>
      <c r="J52" s="104">
        <v>43831</v>
      </c>
      <c r="K52" s="104">
        <v>43889</v>
      </c>
      <c r="L52" s="81"/>
      <c r="M52" s="81"/>
      <c r="N52" s="81"/>
      <c r="O52" s="81"/>
      <c r="P52" s="81"/>
      <c r="Q52" s="81"/>
      <c r="R52" s="81"/>
      <c r="S52" s="81"/>
      <c r="T52" s="81"/>
      <c r="U52" s="81"/>
      <c r="V52" s="81"/>
      <c r="W52" s="81"/>
      <c r="X52" s="56" t="s">
        <v>132</v>
      </c>
      <c r="Y52" s="82"/>
      <c r="Z52" s="60"/>
      <c r="AA52" s="57"/>
      <c r="AB52" s="108"/>
      <c r="AC52" s="56"/>
      <c r="AD52" s="184">
        <f t="shared" ca="1" si="10"/>
        <v>0</v>
      </c>
      <c r="AE52" s="184">
        <f t="shared" ca="1" si="11"/>
        <v>0</v>
      </c>
      <c r="AF52" s="200">
        <f t="shared" si="12"/>
        <v>2</v>
      </c>
      <c r="AG52" s="201">
        <f t="shared" si="13"/>
        <v>58</v>
      </c>
      <c r="AH52" s="201">
        <f t="shared" si="14"/>
        <v>273</v>
      </c>
      <c r="AI52" s="69">
        <f t="shared" si="15"/>
        <v>4.7068965517241379</v>
      </c>
      <c r="AJ52" s="208">
        <f t="shared" si="16"/>
        <v>0</v>
      </c>
      <c r="AK52" s="3"/>
    </row>
    <row r="53" spans="1:37" ht="65.25" customHeight="1" x14ac:dyDescent="0.2">
      <c r="A53" s="235" t="s">
        <v>665</v>
      </c>
      <c r="B53" s="178" t="s">
        <v>411</v>
      </c>
      <c r="C53" s="56" t="s">
        <v>51</v>
      </c>
      <c r="D53" s="57" t="s">
        <v>119</v>
      </c>
      <c r="E53" s="56" t="s">
        <v>90</v>
      </c>
      <c r="F53" s="56" t="s">
        <v>99</v>
      </c>
      <c r="G53" s="56" t="s">
        <v>178</v>
      </c>
      <c r="H53" s="58" t="s">
        <v>48</v>
      </c>
      <c r="I53" s="59" t="str">
        <f t="shared" si="9"/>
        <v>Subdirector Financiero</v>
      </c>
      <c r="J53" s="104">
        <v>43831</v>
      </c>
      <c r="K53" s="104">
        <v>43889</v>
      </c>
      <c r="L53" s="81"/>
      <c r="M53" s="81"/>
      <c r="N53" s="81"/>
      <c r="O53" s="81"/>
      <c r="P53" s="81"/>
      <c r="Q53" s="81"/>
      <c r="R53" s="81"/>
      <c r="S53" s="81"/>
      <c r="T53" s="81"/>
      <c r="U53" s="81"/>
      <c r="V53" s="81"/>
      <c r="W53" s="81"/>
      <c r="X53" s="56" t="s">
        <v>132</v>
      </c>
      <c r="Y53" s="82"/>
      <c r="Z53" s="60"/>
      <c r="AA53" s="57"/>
      <c r="AB53" s="108"/>
      <c r="AC53" s="56"/>
      <c r="AD53" s="184">
        <f t="shared" ca="1" si="10"/>
        <v>0</v>
      </c>
      <c r="AE53" s="184">
        <f t="shared" ca="1" si="11"/>
        <v>0</v>
      </c>
      <c r="AF53" s="200">
        <f t="shared" si="12"/>
        <v>2</v>
      </c>
      <c r="AG53" s="201">
        <f t="shared" si="13"/>
        <v>58</v>
      </c>
      <c r="AH53" s="201">
        <f t="shared" si="14"/>
        <v>273</v>
      </c>
      <c r="AI53" s="69">
        <f t="shared" si="15"/>
        <v>4.7068965517241379</v>
      </c>
      <c r="AJ53" s="208">
        <f t="shared" si="16"/>
        <v>0</v>
      </c>
      <c r="AK53" s="3"/>
    </row>
    <row r="54" spans="1:37" ht="65.25" customHeight="1" x14ac:dyDescent="0.2">
      <c r="A54" s="235" t="s">
        <v>667</v>
      </c>
      <c r="B54" s="178" t="s">
        <v>409</v>
      </c>
      <c r="C54" s="56" t="s">
        <v>51</v>
      </c>
      <c r="D54" s="57" t="s">
        <v>118</v>
      </c>
      <c r="E54" s="56" t="s">
        <v>88</v>
      </c>
      <c r="F54" s="56" t="s">
        <v>99</v>
      </c>
      <c r="G54" s="56" t="s">
        <v>178</v>
      </c>
      <c r="H54" s="58" t="s">
        <v>48</v>
      </c>
      <c r="I54" s="59" t="str">
        <f t="shared" si="9"/>
        <v>Subdirector Administrativo</v>
      </c>
      <c r="J54" s="104">
        <v>44048</v>
      </c>
      <c r="K54" s="104">
        <v>44078</v>
      </c>
      <c r="L54" s="81"/>
      <c r="M54" s="81"/>
      <c r="N54" s="81"/>
      <c r="O54" s="81"/>
      <c r="P54" s="81"/>
      <c r="Q54" s="81"/>
      <c r="R54" s="81"/>
      <c r="S54" s="81"/>
      <c r="T54" s="81"/>
      <c r="U54" s="81"/>
      <c r="V54" s="81"/>
      <c r="W54" s="81"/>
      <c r="X54" s="56" t="s">
        <v>132</v>
      </c>
      <c r="Y54" s="82">
        <v>0.01</v>
      </c>
      <c r="Z54" s="60">
        <v>44092</v>
      </c>
      <c r="AA54" s="108" t="s">
        <v>720</v>
      </c>
      <c r="AB54" s="57" t="s">
        <v>721</v>
      </c>
      <c r="AC54" s="56" t="s">
        <v>190</v>
      </c>
      <c r="AD54" s="113">
        <f t="shared" ca="1" si="10"/>
        <v>1.0000000000000002E-2</v>
      </c>
      <c r="AE54" s="113">
        <f t="shared" ca="1" si="11"/>
        <v>0</v>
      </c>
      <c r="AF54" s="200">
        <f t="shared" si="12"/>
        <v>9</v>
      </c>
      <c r="AG54" s="201">
        <f t="shared" si="13"/>
        <v>30</v>
      </c>
      <c r="AH54" s="201">
        <f t="shared" si="14"/>
        <v>56</v>
      </c>
      <c r="AI54" s="69">
        <f t="shared" si="15"/>
        <v>1.8666666666666667</v>
      </c>
      <c r="AJ54" s="208">
        <f t="shared" si="16"/>
        <v>1.8666666666666668E-2</v>
      </c>
      <c r="AK54" s="3"/>
    </row>
    <row r="55" spans="1:37" ht="65.25" customHeight="1" x14ac:dyDescent="0.2">
      <c r="A55" s="235" t="s">
        <v>665</v>
      </c>
      <c r="B55" s="205" t="s">
        <v>411</v>
      </c>
      <c r="C55" s="56" t="s">
        <v>51</v>
      </c>
      <c r="D55" s="105" t="s">
        <v>289</v>
      </c>
      <c r="E55" s="56" t="s">
        <v>77</v>
      </c>
      <c r="F55" s="56" t="s">
        <v>98</v>
      </c>
      <c r="G55" s="56" t="s">
        <v>178</v>
      </c>
      <c r="H55" s="83" t="s">
        <v>42</v>
      </c>
      <c r="I55" s="59" t="str">
        <f t="shared" si="9"/>
        <v>Subdirector Administrativo</v>
      </c>
      <c r="J55" s="60">
        <v>43955</v>
      </c>
      <c r="K55" s="130">
        <v>44165</v>
      </c>
      <c r="L55" s="81"/>
      <c r="M55" s="81"/>
      <c r="N55" s="81"/>
      <c r="O55" s="81"/>
      <c r="P55" s="81"/>
      <c r="Q55" s="81"/>
      <c r="R55" s="81"/>
      <c r="S55" s="81"/>
      <c r="T55" s="81"/>
      <c r="U55" s="81"/>
      <c r="V55" s="81"/>
      <c r="W55" s="81"/>
      <c r="X55" s="56" t="s">
        <v>132</v>
      </c>
      <c r="Y55" s="82"/>
      <c r="Z55" s="81"/>
      <c r="AA55" s="57"/>
      <c r="AB55" s="108"/>
      <c r="AC55" s="56"/>
      <c r="AD55" s="184">
        <f t="shared" ca="1" si="10"/>
        <v>0</v>
      </c>
      <c r="AE55" s="184">
        <f t="shared" ca="1" si="11"/>
        <v>0</v>
      </c>
      <c r="AF55" s="200">
        <f t="shared" si="12"/>
        <v>11</v>
      </c>
      <c r="AG55" s="201">
        <f t="shared" si="13"/>
        <v>210</v>
      </c>
      <c r="AH55" s="201">
        <f t="shared" si="14"/>
        <v>149</v>
      </c>
      <c r="AI55" s="69">
        <f t="shared" si="15"/>
        <v>0.70952380952380956</v>
      </c>
      <c r="AJ55" s="208">
        <f t="shared" si="16"/>
        <v>0</v>
      </c>
      <c r="AK55" s="3"/>
    </row>
    <row r="56" spans="1:37" ht="65.25" customHeight="1" x14ac:dyDescent="0.2">
      <c r="A56" s="235" t="s">
        <v>666</v>
      </c>
      <c r="B56" s="205" t="s">
        <v>432</v>
      </c>
      <c r="C56" s="56" t="s">
        <v>51</v>
      </c>
      <c r="D56" s="57" t="s">
        <v>120</v>
      </c>
      <c r="E56" s="56" t="s">
        <v>149</v>
      </c>
      <c r="F56" s="56" t="s">
        <v>99</v>
      </c>
      <c r="G56" s="56" t="s">
        <v>178</v>
      </c>
      <c r="H56" s="75" t="s">
        <v>169</v>
      </c>
      <c r="I56" s="59" t="str">
        <f t="shared" si="9"/>
        <v>Director de Gestión Corporativa y CID</v>
      </c>
      <c r="J56" s="60">
        <v>43832</v>
      </c>
      <c r="K56" s="60">
        <v>43860</v>
      </c>
      <c r="L56" s="81"/>
      <c r="M56" s="81"/>
      <c r="N56" s="81"/>
      <c r="O56" s="81"/>
      <c r="P56" s="81"/>
      <c r="Q56" s="81"/>
      <c r="R56" s="81"/>
      <c r="S56" s="81"/>
      <c r="T56" s="81"/>
      <c r="U56" s="81"/>
      <c r="V56" s="81"/>
      <c r="W56" s="81"/>
      <c r="X56" s="56" t="s">
        <v>132</v>
      </c>
      <c r="Y56" s="82">
        <v>0.01</v>
      </c>
      <c r="Z56" s="60">
        <v>43861</v>
      </c>
      <c r="AA56" s="108" t="s">
        <v>318</v>
      </c>
      <c r="AB56" s="108" t="s">
        <v>492</v>
      </c>
      <c r="AC56" s="56" t="s">
        <v>190</v>
      </c>
      <c r="AD56" s="113">
        <f t="shared" ca="1" si="10"/>
        <v>1.0000000000000002E-2</v>
      </c>
      <c r="AE56" s="113">
        <f t="shared" ca="1" si="11"/>
        <v>0</v>
      </c>
      <c r="AF56" s="200">
        <f t="shared" si="12"/>
        <v>1</v>
      </c>
      <c r="AG56" s="201">
        <f t="shared" si="13"/>
        <v>28</v>
      </c>
      <c r="AH56" s="201">
        <f t="shared" si="14"/>
        <v>272</v>
      </c>
      <c r="AI56" s="69">
        <f t="shared" si="15"/>
        <v>9.7142857142857135</v>
      </c>
      <c r="AJ56" s="208">
        <f t="shared" si="16"/>
        <v>9.7142857142857142E-2</v>
      </c>
      <c r="AK56" s="3"/>
    </row>
    <row r="57" spans="1:37" ht="65.25" customHeight="1" x14ac:dyDescent="0.2">
      <c r="A57" s="235" t="s">
        <v>666</v>
      </c>
      <c r="B57" s="205" t="s">
        <v>432</v>
      </c>
      <c r="C57" s="56" t="s">
        <v>51</v>
      </c>
      <c r="D57" s="57" t="s">
        <v>300</v>
      </c>
      <c r="E57" s="56" t="s">
        <v>101</v>
      </c>
      <c r="F57" s="56" t="s">
        <v>101</v>
      </c>
      <c r="G57" s="56" t="s">
        <v>178</v>
      </c>
      <c r="H57" s="75" t="s">
        <v>169</v>
      </c>
      <c r="I57" s="59" t="str">
        <f t="shared" si="9"/>
        <v>Líderes de Cada Proceso</v>
      </c>
      <c r="J57" s="89">
        <v>43838</v>
      </c>
      <c r="K57" s="89">
        <v>43847</v>
      </c>
      <c r="L57" s="81"/>
      <c r="M57" s="81"/>
      <c r="N57" s="81"/>
      <c r="O57" s="81"/>
      <c r="P57" s="81"/>
      <c r="Q57" s="81"/>
      <c r="R57" s="81"/>
      <c r="S57" s="81"/>
      <c r="T57" s="81"/>
      <c r="U57" s="81"/>
      <c r="V57" s="81"/>
      <c r="W57" s="81"/>
      <c r="X57" s="56" t="s">
        <v>132</v>
      </c>
      <c r="Y57" s="82">
        <v>0.01</v>
      </c>
      <c r="Z57" s="60">
        <v>43847</v>
      </c>
      <c r="AA57" s="108" t="s">
        <v>319</v>
      </c>
      <c r="AB57" s="108" t="s">
        <v>345</v>
      </c>
      <c r="AC57" s="56" t="s">
        <v>190</v>
      </c>
      <c r="AD57" s="113">
        <f t="shared" ca="1" si="10"/>
        <v>1.0000000000000002E-2</v>
      </c>
      <c r="AE57" s="113">
        <f t="shared" ca="1" si="11"/>
        <v>0</v>
      </c>
      <c r="AF57" s="200">
        <f t="shared" si="12"/>
        <v>1</v>
      </c>
      <c r="AG57" s="201">
        <f t="shared" si="13"/>
        <v>9</v>
      </c>
      <c r="AH57" s="201">
        <f t="shared" si="14"/>
        <v>266</v>
      </c>
      <c r="AI57" s="69">
        <f t="shared" si="15"/>
        <v>29.555555555555557</v>
      </c>
      <c r="AJ57" s="208">
        <f t="shared" si="16"/>
        <v>0.29555555555555557</v>
      </c>
      <c r="AK57" s="3"/>
    </row>
    <row r="58" spans="1:37" ht="52.5" customHeight="1" x14ac:dyDescent="0.2">
      <c r="A58" s="235" t="s">
        <v>667</v>
      </c>
      <c r="B58" s="205" t="s">
        <v>409</v>
      </c>
      <c r="C58" s="56" t="s">
        <v>51</v>
      </c>
      <c r="D58" s="57" t="s">
        <v>120</v>
      </c>
      <c r="E58" s="56" t="s">
        <v>149</v>
      </c>
      <c r="F58" s="56" t="s">
        <v>99</v>
      </c>
      <c r="G58" s="56" t="s">
        <v>178</v>
      </c>
      <c r="H58" s="75" t="s">
        <v>169</v>
      </c>
      <c r="I58" s="59" t="str">
        <f t="shared" si="9"/>
        <v>Director de Gestión Corporativa y CID</v>
      </c>
      <c r="J58" s="60">
        <v>44013</v>
      </c>
      <c r="K58" s="130">
        <v>44078</v>
      </c>
      <c r="L58" s="81"/>
      <c r="M58" s="81"/>
      <c r="N58" s="81"/>
      <c r="O58" s="81"/>
      <c r="P58" s="81"/>
      <c r="Q58" s="81"/>
      <c r="R58" s="81"/>
      <c r="S58" s="81"/>
      <c r="T58" s="81"/>
      <c r="U58" s="81"/>
      <c r="V58" s="81"/>
      <c r="W58" s="81"/>
      <c r="X58" s="56" t="s">
        <v>132</v>
      </c>
      <c r="Y58" s="82">
        <v>0.01</v>
      </c>
      <c r="Z58" s="60"/>
      <c r="AA58" s="108" t="s">
        <v>697</v>
      </c>
      <c r="AB58" s="108" t="s">
        <v>700</v>
      </c>
      <c r="AC58" s="56" t="s">
        <v>115</v>
      </c>
      <c r="AD58" s="114">
        <f t="shared" ca="1" si="10"/>
        <v>9.4000000000000021E-3</v>
      </c>
      <c r="AE58" s="114">
        <f t="shared" ca="1" si="11"/>
        <v>5.999999999999981E-4</v>
      </c>
      <c r="AF58" s="200">
        <f t="shared" si="12"/>
        <v>9</v>
      </c>
      <c r="AG58" s="201">
        <f t="shared" si="13"/>
        <v>65</v>
      </c>
      <c r="AH58" s="201">
        <f t="shared" si="14"/>
        <v>91</v>
      </c>
      <c r="AI58" s="69">
        <f t="shared" si="15"/>
        <v>1.4</v>
      </c>
      <c r="AJ58" s="208">
        <f t="shared" si="16"/>
        <v>1.3999999999999999E-2</v>
      </c>
      <c r="AK58" s="3"/>
    </row>
    <row r="59" spans="1:37" ht="65.25" customHeight="1" x14ac:dyDescent="0.2">
      <c r="A59" s="235" t="s">
        <v>666</v>
      </c>
      <c r="B59" s="205" t="s">
        <v>432</v>
      </c>
      <c r="C59" s="56" t="s">
        <v>45</v>
      </c>
      <c r="D59" s="57" t="s">
        <v>258</v>
      </c>
      <c r="E59" s="56" t="s">
        <v>91</v>
      </c>
      <c r="F59" s="56" t="s">
        <v>100</v>
      </c>
      <c r="G59" s="56" t="s">
        <v>178</v>
      </c>
      <c r="H59" s="75" t="s">
        <v>177</v>
      </c>
      <c r="I59" s="59" t="str">
        <f t="shared" ref="I59:I90" si="17">IF(LEN(E59)&gt;0,VLOOKUP(E59,PROCESO2,3,0),"")</f>
        <v>Asesor de Control Interno</v>
      </c>
      <c r="J59" s="60">
        <v>43864</v>
      </c>
      <c r="K59" s="60">
        <v>43882</v>
      </c>
      <c r="L59" s="81"/>
      <c r="M59" s="81"/>
      <c r="N59" s="81"/>
      <c r="O59" s="81"/>
      <c r="P59" s="81"/>
      <c r="Q59" s="81"/>
      <c r="R59" s="81"/>
      <c r="S59" s="81"/>
      <c r="T59" s="81"/>
      <c r="U59" s="81"/>
      <c r="V59" s="81"/>
      <c r="W59" s="81"/>
      <c r="X59" s="56" t="s">
        <v>260</v>
      </c>
      <c r="Y59" s="61">
        <v>5.0000000000000001E-3</v>
      </c>
      <c r="Z59" s="60">
        <v>43880</v>
      </c>
      <c r="AA59" s="108" t="s">
        <v>493</v>
      </c>
      <c r="AB59" s="108" t="s">
        <v>346</v>
      </c>
      <c r="AC59" s="56" t="s">
        <v>58</v>
      </c>
      <c r="AD59" s="113">
        <f t="shared" ref="AD59:AD90" ca="1" si="18">IF(ISERROR(VLOOKUP(AC59,INDIRECT(VLOOKUP(C59,ACTA,2,0)&amp;"A"),2,0))=TRUE,0,Y59*(VLOOKUP(AC59,INDIRECT(VLOOKUP(C59,ACTA,2,0)&amp;"A"),2,0)))</f>
        <v>5.0000000000000001E-3</v>
      </c>
      <c r="AE59" s="113">
        <f t="shared" ref="AE59:AE90" ca="1" si="19">+Y59-AD59</f>
        <v>0</v>
      </c>
      <c r="AF59" s="200">
        <f t="shared" ref="AF59:AF90" si="20">MONTH(K59)</f>
        <v>2</v>
      </c>
      <c r="AG59" s="201">
        <f t="shared" ref="AG59:AG90" si="21">+K59-J59</f>
        <v>18</v>
      </c>
      <c r="AH59" s="201">
        <f t="shared" ref="AH59:AH90" si="22">+$AH$18-J59</f>
        <v>240</v>
      </c>
      <c r="AI59" s="69">
        <f t="shared" ref="AI59:AI90" si="23">+AH59/AG59</f>
        <v>13.333333333333334</v>
      </c>
      <c r="AJ59" s="208">
        <f t="shared" ref="AJ59:AJ90" si="24">+AI59*Y59</f>
        <v>6.6666666666666666E-2</v>
      </c>
      <c r="AK59" s="3"/>
    </row>
    <row r="60" spans="1:37" ht="65.25" customHeight="1" x14ac:dyDescent="0.2">
      <c r="A60" s="235" t="s">
        <v>666</v>
      </c>
      <c r="B60" s="205" t="s">
        <v>432</v>
      </c>
      <c r="C60" s="56" t="s">
        <v>45</v>
      </c>
      <c r="D60" s="57" t="s">
        <v>204</v>
      </c>
      <c r="E60" s="56" t="s">
        <v>91</v>
      </c>
      <c r="F60" s="56" t="s">
        <v>100</v>
      </c>
      <c r="G60" s="56" t="s">
        <v>178</v>
      </c>
      <c r="H60" s="58" t="s">
        <v>170</v>
      </c>
      <c r="I60" s="59" t="str">
        <f t="shared" si="17"/>
        <v>Asesor de Control Interno</v>
      </c>
      <c r="J60" s="60">
        <v>43832</v>
      </c>
      <c r="K60" s="60">
        <v>43839</v>
      </c>
      <c r="L60" s="81"/>
      <c r="M60" s="81"/>
      <c r="N60" s="81"/>
      <c r="O60" s="81"/>
      <c r="P60" s="81"/>
      <c r="Q60" s="81"/>
      <c r="R60" s="81"/>
      <c r="S60" s="81"/>
      <c r="T60" s="81"/>
      <c r="U60" s="81"/>
      <c r="V60" s="81"/>
      <c r="W60" s="81"/>
      <c r="X60" s="56" t="s">
        <v>244</v>
      </c>
      <c r="Y60" s="82">
        <v>1.5E-3</v>
      </c>
      <c r="Z60" s="60">
        <v>43839</v>
      </c>
      <c r="AA60" s="108" t="s">
        <v>315</v>
      </c>
      <c r="AB60" s="57" t="s">
        <v>363</v>
      </c>
      <c r="AC60" s="56" t="s">
        <v>58</v>
      </c>
      <c r="AD60" s="113">
        <f t="shared" ca="1" si="18"/>
        <v>1.5E-3</v>
      </c>
      <c r="AE60" s="113">
        <f t="shared" ca="1" si="19"/>
        <v>0</v>
      </c>
      <c r="AF60" s="200">
        <f t="shared" si="20"/>
        <v>1</v>
      </c>
      <c r="AG60" s="201">
        <f t="shared" si="21"/>
        <v>7</v>
      </c>
      <c r="AH60" s="201">
        <f t="shared" si="22"/>
        <v>272</v>
      </c>
      <c r="AI60" s="69">
        <f t="shared" si="23"/>
        <v>38.857142857142854</v>
      </c>
      <c r="AJ60" s="208">
        <f t="shared" si="24"/>
        <v>5.8285714285714281E-2</v>
      </c>
      <c r="AK60" s="3"/>
    </row>
    <row r="61" spans="1:37" ht="65.25" customHeight="1" x14ac:dyDescent="0.2">
      <c r="A61" s="235" t="s">
        <v>666</v>
      </c>
      <c r="B61" s="205" t="s">
        <v>432</v>
      </c>
      <c r="C61" s="56" t="s">
        <v>45</v>
      </c>
      <c r="D61" s="57" t="s">
        <v>204</v>
      </c>
      <c r="E61" s="56" t="s">
        <v>91</v>
      </c>
      <c r="F61" s="56" t="s">
        <v>100</v>
      </c>
      <c r="G61" s="56" t="s">
        <v>178</v>
      </c>
      <c r="H61" s="58" t="s">
        <v>170</v>
      </c>
      <c r="I61" s="59" t="str">
        <f t="shared" si="17"/>
        <v>Asesor de Control Interno</v>
      </c>
      <c r="J61" s="60">
        <v>43864</v>
      </c>
      <c r="K61" s="60">
        <v>43868</v>
      </c>
      <c r="L61" s="81"/>
      <c r="M61" s="81"/>
      <c r="N61" s="81"/>
      <c r="O61" s="81"/>
      <c r="P61" s="81"/>
      <c r="Q61" s="81"/>
      <c r="R61" s="81"/>
      <c r="S61" s="81"/>
      <c r="T61" s="81"/>
      <c r="U61" s="81"/>
      <c r="V61" s="81"/>
      <c r="W61" s="81"/>
      <c r="X61" s="56" t="s">
        <v>244</v>
      </c>
      <c r="Y61" s="82">
        <v>1.5E-3</v>
      </c>
      <c r="Z61" s="60">
        <v>43871</v>
      </c>
      <c r="AA61" s="108" t="s">
        <v>316</v>
      </c>
      <c r="AB61" s="57" t="s">
        <v>364</v>
      </c>
      <c r="AC61" s="56" t="s">
        <v>58</v>
      </c>
      <c r="AD61" s="113">
        <f t="shared" ca="1" si="18"/>
        <v>1.5E-3</v>
      </c>
      <c r="AE61" s="113">
        <f t="shared" ca="1" si="19"/>
        <v>0</v>
      </c>
      <c r="AF61" s="200">
        <f t="shared" si="20"/>
        <v>2</v>
      </c>
      <c r="AG61" s="201">
        <f t="shared" si="21"/>
        <v>4</v>
      </c>
      <c r="AH61" s="201">
        <f t="shared" si="22"/>
        <v>240</v>
      </c>
      <c r="AI61" s="69">
        <f t="shared" si="23"/>
        <v>60</v>
      </c>
      <c r="AJ61" s="208">
        <f t="shared" si="24"/>
        <v>0.09</v>
      </c>
      <c r="AK61" s="3"/>
    </row>
    <row r="62" spans="1:37" ht="65.25" customHeight="1" x14ac:dyDescent="0.2">
      <c r="A62" s="235" t="s">
        <v>666</v>
      </c>
      <c r="B62" s="205" t="s">
        <v>432</v>
      </c>
      <c r="C62" s="56" t="s">
        <v>45</v>
      </c>
      <c r="D62" s="57" t="s">
        <v>204</v>
      </c>
      <c r="E62" s="56" t="s">
        <v>91</v>
      </c>
      <c r="F62" s="56" t="s">
        <v>100</v>
      </c>
      <c r="G62" s="56" t="s">
        <v>178</v>
      </c>
      <c r="H62" s="58" t="s">
        <v>170</v>
      </c>
      <c r="I62" s="59" t="str">
        <f t="shared" si="17"/>
        <v>Asesor de Control Interno</v>
      </c>
      <c r="J62" s="60">
        <v>43892</v>
      </c>
      <c r="K62" s="60">
        <v>43896</v>
      </c>
      <c r="L62" s="81"/>
      <c r="M62" s="81"/>
      <c r="N62" s="81"/>
      <c r="O62" s="81"/>
      <c r="P62" s="81"/>
      <c r="Q62" s="81"/>
      <c r="R62" s="81"/>
      <c r="S62" s="81"/>
      <c r="T62" s="81"/>
      <c r="U62" s="81"/>
      <c r="V62" s="81"/>
      <c r="W62" s="81"/>
      <c r="X62" s="56" t="s">
        <v>244</v>
      </c>
      <c r="Y62" s="82">
        <v>1.5E-3</v>
      </c>
      <c r="Z62" s="60">
        <v>43899</v>
      </c>
      <c r="AA62" s="108" t="s">
        <v>316</v>
      </c>
      <c r="AB62" s="57" t="s">
        <v>365</v>
      </c>
      <c r="AC62" s="56" t="s">
        <v>58</v>
      </c>
      <c r="AD62" s="113">
        <f t="shared" ca="1" si="18"/>
        <v>1.5E-3</v>
      </c>
      <c r="AE62" s="113">
        <f t="shared" ca="1" si="19"/>
        <v>0</v>
      </c>
      <c r="AF62" s="200">
        <f t="shared" si="20"/>
        <v>3</v>
      </c>
      <c r="AG62" s="201">
        <f t="shared" si="21"/>
        <v>4</v>
      </c>
      <c r="AH62" s="201">
        <f t="shared" si="22"/>
        <v>212</v>
      </c>
      <c r="AI62" s="69">
        <f t="shared" si="23"/>
        <v>53</v>
      </c>
      <c r="AJ62" s="208">
        <f t="shared" si="24"/>
        <v>7.9500000000000001E-2</v>
      </c>
      <c r="AK62" s="3"/>
    </row>
    <row r="63" spans="1:37" ht="65.25" customHeight="1" x14ac:dyDescent="0.2">
      <c r="A63" s="235" t="s">
        <v>666</v>
      </c>
      <c r="B63" s="205" t="s">
        <v>432</v>
      </c>
      <c r="C63" s="56" t="s">
        <v>45</v>
      </c>
      <c r="D63" s="57" t="s">
        <v>204</v>
      </c>
      <c r="E63" s="56" t="s">
        <v>91</v>
      </c>
      <c r="F63" s="56" t="s">
        <v>100</v>
      </c>
      <c r="G63" s="56" t="s">
        <v>178</v>
      </c>
      <c r="H63" s="58" t="s">
        <v>170</v>
      </c>
      <c r="I63" s="59" t="str">
        <f t="shared" si="17"/>
        <v>Asesor de Control Interno</v>
      </c>
      <c r="J63" s="60">
        <v>43922</v>
      </c>
      <c r="K63" s="60">
        <v>43928</v>
      </c>
      <c r="L63" s="81"/>
      <c r="M63" s="81"/>
      <c r="N63" s="81"/>
      <c r="O63" s="81"/>
      <c r="P63" s="81"/>
      <c r="Q63" s="81"/>
      <c r="R63" s="81"/>
      <c r="S63" s="81"/>
      <c r="T63" s="81"/>
      <c r="U63" s="81"/>
      <c r="V63" s="81"/>
      <c r="W63" s="81"/>
      <c r="X63" s="56" t="s">
        <v>244</v>
      </c>
      <c r="Y63" s="82">
        <v>1.5E-3</v>
      </c>
      <c r="Z63" s="60">
        <v>43929</v>
      </c>
      <c r="AA63" s="108" t="s">
        <v>316</v>
      </c>
      <c r="AB63" s="57" t="s">
        <v>366</v>
      </c>
      <c r="AC63" s="56" t="s">
        <v>58</v>
      </c>
      <c r="AD63" s="113">
        <f t="shared" ca="1" si="18"/>
        <v>1.5E-3</v>
      </c>
      <c r="AE63" s="113">
        <f t="shared" ca="1" si="19"/>
        <v>0</v>
      </c>
      <c r="AF63" s="200">
        <f t="shared" si="20"/>
        <v>4</v>
      </c>
      <c r="AG63" s="201">
        <f t="shared" si="21"/>
        <v>6</v>
      </c>
      <c r="AH63" s="201">
        <f t="shared" si="22"/>
        <v>182</v>
      </c>
      <c r="AI63" s="69">
        <f t="shared" si="23"/>
        <v>30.333333333333332</v>
      </c>
      <c r="AJ63" s="208">
        <f t="shared" si="24"/>
        <v>4.5499999999999999E-2</v>
      </c>
      <c r="AK63" s="3"/>
    </row>
    <row r="64" spans="1:37" ht="65.25" customHeight="1" x14ac:dyDescent="0.2">
      <c r="A64" s="235" t="s">
        <v>666</v>
      </c>
      <c r="B64" s="205" t="s">
        <v>432</v>
      </c>
      <c r="C64" s="56" t="s">
        <v>45</v>
      </c>
      <c r="D64" s="57" t="s">
        <v>204</v>
      </c>
      <c r="E64" s="56" t="s">
        <v>91</v>
      </c>
      <c r="F64" s="56" t="s">
        <v>100</v>
      </c>
      <c r="G64" s="56" t="s">
        <v>178</v>
      </c>
      <c r="H64" s="58" t="s">
        <v>170</v>
      </c>
      <c r="I64" s="59" t="str">
        <f t="shared" si="17"/>
        <v>Asesor de Control Interno</v>
      </c>
      <c r="J64" s="60">
        <v>43955</v>
      </c>
      <c r="K64" s="60">
        <v>43959</v>
      </c>
      <c r="L64" s="81"/>
      <c r="M64" s="81"/>
      <c r="N64" s="81"/>
      <c r="O64" s="81"/>
      <c r="P64" s="81"/>
      <c r="Q64" s="81"/>
      <c r="R64" s="81"/>
      <c r="S64" s="81"/>
      <c r="T64" s="81"/>
      <c r="U64" s="81"/>
      <c r="V64" s="81"/>
      <c r="W64" s="81"/>
      <c r="X64" s="56" t="s">
        <v>244</v>
      </c>
      <c r="Y64" s="82">
        <v>1.5E-3</v>
      </c>
      <c r="Z64" s="60">
        <v>43956</v>
      </c>
      <c r="AA64" s="108" t="s">
        <v>381</v>
      </c>
      <c r="AB64" s="108" t="s">
        <v>494</v>
      </c>
      <c r="AC64" s="56" t="s">
        <v>58</v>
      </c>
      <c r="AD64" s="113">
        <f t="shared" ca="1" si="18"/>
        <v>1.5E-3</v>
      </c>
      <c r="AE64" s="113">
        <f t="shared" ca="1" si="19"/>
        <v>0</v>
      </c>
      <c r="AF64" s="200">
        <f t="shared" si="20"/>
        <v>5</v>
      </c>
      <c r="AG64" s="201">
        <f t="shared" si="21"/>
        <v>4</v>
      </c>
      <c r="AH64" s="201">
        <f t="shared" si="22"/>
        <v>149</v>
      </c>
      <c r="AI64" s="69">
        <f t="shared" si="23"/>
        <v>37.25</v>
      </c>
      <c r="AJ64" s="208">
        <f t="shared" si="24"/>
        <v>5.5875000000000001E-2</v>
      </c>
      <c r="AK64" s="3"/>
    </row>
    <row r="65" spans="1:37" ht="65.25" customHeight="1" x14ac:dyDescent="0.2">
      <c r="A65" s="235" t="s">
        <v>666</v>
      </c>
      <c r="B65" s="205" t="s">
        <v>432</v>
      </c>
      <c r="C65" s="56" t="s">
        <v>45</v>
      </c>
      <c r="D65" s="57" t="s">
        <v>204</v>
      </c>
      <c r="E65" s="56" t="s">
        <v>91</v>
      </c>
      <c r="F65" s="56" t="s">
        <v>100</v>
      </c>
      <c r="G65" s="56" t="s">
        <v>178</v>
      </c>
      <c r="H65" s="58" t="s">
        <v>170</v>
      </c>
      <c r="I65" s="59" t="str">
        <f t="shared" si="17"/>
        <v>Asesor de Control Interno</v>
      </c>
      <c r="J65" s="60">
        <v>43983</v>
      </c>
      <c r="K65" s="60">
        <v>43987</v>
      </c>
      <c r="L65" s="81"/>
      <c r="M65" s="81"/>
      <c r="N65" s="81"/>
      <c r="O65" s="81"/>
      <c r="P65" s="81"/>
      <c r="Q65" s="81"/>
      <c r="R65" s="81"/>
      <c r="S65" s="81"/>
      <c r="T65" s="81"/>
      <c r="U65" s="81"/>
      <c r="V65" s="81"/>
      <c r="W65" s="81"/>
      <c r="X65" s="56" t="s">
        <v>244</v>
      </c>
      <c r="Y65" s="82">
        <v>1.5E-3</v>
      </c>
      <c r="Z65" s="60">
        <v>43991</v>
      </c>
      <c r="AA65" s="108" t="s">
        <v>381</v>
      </c>
      <c r="AB65" s="108" t="s">
        <v>495</v>
      </c>
      <c r="AC65" s="56" t="s">
        <v>58</v>
      </c>
      <c r="AD65" s="113">
        <f t="shared" ca="1" si="18"/>
        <v>1.5E-3</v>
      </c>
      <c r="AE65" s="113">
        <f t="shared" ca="1" si="19"/>
        <v>0</v>
      </c>
      <c r="AF65" s="200">
        <f t="shared" si="20"/>
        <v>6</v>
      </c>
      <c r="AG65" s="201">
        <f t="shared" si="21"/>
        <v>4</v>
      </c>
      <c r="AH65" s="201">
        <f t="shared" si="22"/>
        <v>121</v>
      </c>
      <c r="AI65" s="69">
        <f t="shared" si="23"/>
        <v>30.25</v>
      </c>
      <c r="AJ65" s="208">
        <f t="shared" si="24"/>
        <v>4.5374999999999999E-2</v>
      </c>
      <c r="AK65" s="3"/>
    </row>
    <row r="66" spans="1:37" ht="65.25" customHeight="1" x14ac:dyDescent="0.2">
      <c r="A66" s="235" t="s">
        <v>666</v>
      </c>
      <c r="B66" s="205" t="s">
        <v>409</v>
      </c>
      <c r="C66" s="56" t="s">
        <v>45</v>
      </c>
      <c r="D66" s="57" t="s">
        <v>204</v>
      </c>
      <c r="E66" s="56" t="s">
        <v>91</v>
      </c>
      <c r="F66" s="56" t="s">
        <v>100</v>
      </c>
      <c r="G66" s="56" t="s">
        <v>178</v>
      </c>
      <c r="H66" s="58" t="s">
        <v>170</v>
      </c>
      <c r="I66" s="59" t="str">
        <f t="shared" si="17"/>
        <v>Asesor de Control Interno</v>
      </c>
      <c r="J66" s="60">
        <v>44013</v>
      </c>
      <c r="K66" s="60">
        <v>44019</v>
      </c>
      <c r="L66" s="81"/>
      <c r="M66" s="81"/>
      <c r="N66" s="81"/>
      <c r="O66" s="81"/>
      <c r="P66" s="81"/>
      <c r="Q66" s="81"/>
      <c r="R66" s="81"/>
      <c r="S66" s="81"/>
      <c r="T66" s="81"/>
      <c r="U66" s="81"/>
      <c r="V66" s="81"/>
      <c r="W66" s="81"/>
      <c r="X66" s="56" t="s">
        <v>244</v>
      </c>
      <c r="Y66" s="82">
        <v>1.5E-3</v>
      </c>
      <c r="Z66" s="60">
        <v>44020</v>
      </c>
      <c r="AA66" s="57" t="s">
        <v>590</v>
      </c>
      <c r="AB66" s="108" t="s">
        <v>591</v>
      </c>
      <c r="AC66" s="56" t="s">
        <v>58</v>
      </c>
      <c r="AD66" s="113">
        <f t="shared" ca="1" si="18"/>
        <v>1.5E-3</v>
      </c>
      <c r="AE66" s="113">
        <f t="shared" ca="1" si="19"/>
        <v>0</v>
      </c>
      <c r="AF66" s="200">
        <f t="shared" si="20"/>
        <v>7</v>
      </c>
      <c r="AG66" s="201">
        <f t="shared" si="21"/>
        <v>6</v>
      </c>
      <c r="AH66" s="201">
        <f t="shared" si="22"/>
        <v>91</v>
      </c>
      <c r="AI66" s="69">
        <f t="shared" si="23"/>
        <v>15.166666666666666</v>
      </c>
      <c r="AJ66" s="208">
        <f t="shared" si="24"/>
        <v>2.2749999999999999E-2</v>
      </c>
      <c r="AK66" s="3"/>
    </row>
    <row r="67" spans="1:37" ht="90" customHeight="1" x14ac:dyDescent="0.2">
      <c r="A67" s="235" t="s">
        <v>667</v>
      </c>
      <c r="B67" s="205" t="s">
        <v>409</v>
      </c>
      <c r="C67" s="56" t="s">
        <v>45</v>
      </c>
      <c r="D67" s="108" t="s">
        <v>664</v>
      </c>
      <c r="E67" s="56" t="s">
        <v>91</v>
      </c>
      <c r="F67" s="56" t="s">
        <v>100</v>
      </c>
      <c r="G67" s="56" t="s">
        <v>178</v>
      </c>
      <c r="H67" s="58" t="s">
        <v>170</v>
      </c>
      <c r="I67" s="59" t="str">
        <f t="shared" si="17"/>
        <v>Asesor de Control Interno</v>
      </c>
      <c r="J67" s="130">
        <v>44039</v>
      </c>
      <c r="K67" s="130">
        <v>44109</v>
      </c>
      <c r="L67" s="81"/>
      <c r="M67" s="81"/>
      <c r="N67" s="81"/>
      <c r="O67" s="81"/>
      <c r="P67" s="81"/>
      <c r="Q67" s="81"/>
      <c r="R67" s="81"/>
      <c r="S67" s="81"/>
      <c r="T67" s="81"/>
      <c r="U67" s="81"/>
      <c r="V67" s="81"/>
      <c r="W67" s="81"/>
      <c r="X67" s="56" t="s">
        <v>244</v>
      </c>
      <c r="Y67" s="82">
        <v>7.4999999999999997E-3</v>
      </c>
      <c r="Z67" s="60"/>
      <c r="AA67" s="57" t="s">
        <v>674</v>
      </c>
      <c r="AB67" s="108" t="s">
        <v>709</v>
      </c>
      <c r="AC67" s="56" t="s">
        <v>61</v>
      </c>
      <c r="AD67" s="100">
        <f t="shared" ca="1" si="18"/>
        <v>5.9999999999999993E-3</v>
      </c>
      <c r="AE67" s="100">
        <f t="shared" ca="1" si="19"/>
        <v>1.5000000000000005E-3</v>
      </c>
      <c r="AF67" s="200">
        <f t="shared" si="20"/>
        <v>10</v>
      </c>
      <c r="AG67" s="201">
        <f t="shared" si="21"/>
        <v>70</v>
      </c>
      <c r="AH67" s="201">
        <f t="shared" si="22"/>
        <v>65</v>
      </c>
      <c r="AI67" s="69">
        <f t="shared" si="23"/>
        <v>0.9285714285714286</v>
      </c>
      <c r="AJ67" s="208">
        <f t="shared" si="24"/>
        <v>6.9642857142857145E-3</v>
      </c>
      <c r="AK67" s="3"/>
    </row>
    <row r="68" spans="1:37" ht="65.25" customHeight="1" x14ac:dyDescent="0.2">
      <c r="A68" s="235" t="s">
        <v>665</v>
      </c>
      <c r="B68" s="205" t="s">
        <v>411</v>
      </c>
      <c r="C68" s="56" t="s">
        <v>45</v>
      </c>
      <c r="D68" s="57" t="s">
        <v>204</v>
      </c>
      <c r="E68" s="56" t="s">
        <v>91</v>
      </c>
      <c r="F68" s="56" t="s">
        <v>100</v>
      </c>
      <c r="G68" s="56" t="s">
        <v>178</v>
      </c>
      <c r="H68" s="58" t="s">
        <v>170</v>
      </c>
      <c r="I68" s="59" t="str">
        <f t="shared" si="17"/>
        <v>Asesor de Control Interno</v>
      </c>
      <c r="J68" s="60">
        <v>44075</v>
      </c>
      <c r="K68" s="60">
        <v>44081</v>
      </c>
      <c r="L68" s="81"/>
      <c r="M68" s="81"/>
      <c r="N68" s="81"/>
      <c r="O68" s="81"/>
      <c r="P68" s="81"/>
      <c r="Q68" s="81"/>
      <c r="R68" s="81"/>
      <c r="S68" s="81"/>
      <c r="T68" s="81"/>
      <c r="U68" s="81"/>
      <c r="V68" s="81"/>
      <c r="W68" s="81"/>
      <c r="X68" s="56" t="s">
        <v>244</v>
      </c>
      <c r="Y68" s="82"/>
      <c r="Z68" s="60"/>
      <c r="AA68" s="57"/>
      <c r="AB68" s="108"/>
      <c r="AC68" s="56"/>
      <c r="AD68" s="100">
        <f t="shared" ca="1" si="18"/>
        <v>0</v>
      </c>
      <c r="AE68" s="100">
        <f t="shared" ca="1" si="19"/>
        <v>0</v>
      </c>
      <c r="AF68" s="200">
        <f t="shared" si="20"/>
        <v>9</v>
      </c>
      <c r="AG68" s="201">
        <f t="shared" si="21"/>
        <v>6</v>
      </c>
      <c r="AH68" s="201">
        <f t="shared" si="22"/>
        <v>29</v>
      </c>
      <c r="AI68" s="69">
        <f t="shared" si="23"/>
        <v>4.833333333333333</v>
      </c>
      <c r="AJ68" s="208">
        <f t="shared" si="24"/>
        <v>0</v>
      </c>
      <c r="AK68" s="3"/>
    </row>
    <row r="69" spans="1:37" ht="65.25" customHeight="1" x14ac:dyDescent="0.2">
      <c r="A69" s="235" t="s">
        <v>665</v>
      </c>
      <c r="B69" s="205" t="s">
        <v>411</v>
      </c>
      <c r="C69" s="56" t="s">
        <v>45</v>
      </c>
      <c r="D69" s="57" t="s">
        <v>204</v>
      </c>
      <c r="E69" s="56" t="s">
        <v>91</v>
      </c>
      <c r="F69" s="56" t="s">
        <v>100</v>
      </c>
      <c r="G69" s="56" t="s">
        <v>178</v>
      </c>
      <c r="H69" s="58" t="s">
        <v>170</v>
      </c>
      <c r="I69" s="59" t="str">
        <f t="shared" si="17"/>
        <v>Asesor de Control Interno</v>
      </c>
      <c r="J69" s="60">
        <v>44105</v>
      </c>
      <c r="K69" s="60">
        <v>44111</v>
      </c>
      <c r="L69" s="81"/>
      <c r="M69" s="81"/>
      <c r="N69" s="81"/>
      <c r="O69" s="81"/>
      <c r="P69" s="81"/>
      <c r="Q69" s="81"/>
      <c r="R69" s="81"/>
      <c r="S69" s="81"/>
      <c r="T69" s="81"/>
      <c r="U69" s="81"/>
      <c r="V69" s="81"/>
      <c r="W69" s="81"/>
      <c r="X69" s="56" t="s">
        <v>244</v>
      </c>
      <c r="Y69" s="82"/>
      <c r="Z69" s="60"/>
      <c r="AA69" s="57"/>
      <c r="AB69" s="108"/>
      <c r="AC69" s="56"/>
      <c r="AD69" s="100">
        <f t="shared" ca="1" si="18"/>
        <v>0</v>
      </c>
      <c r="AE69" s="100">
        <f t="shared" ca="1" si="19"/>
        <v>0</v>
      </c>
      <c r="AF69" s="200">
        <f t="shared" si="20"/>
        <v>10</v>
      </c>
      <c r="AG69" s="201">
        <f t="shared" si="21"/>
        <v>6</v>
      </c>
      <c r="AH69" s="201">
        <f t="shared" si="22"/>
        <v>-1</v>
      </c>
      <c r="AI69" s="69">
        <f t="shared" si="23"/>
        <v>-0.16666666666666666</v>
      </c>
      <c r="AJ69" s="208">
        <f t="shared" si="24"/>
        <v>0</v>
      </c>
      <c r="AK69" s="3"/>
    </row>
    <row r="70" spans="1:37" ht="65.25" customHeight="1" x14ac:dyDescent="0.2">
      <c r="A70" s="235" t="s">
        <v>665</v>
      </c>
      <c r="B70" s="205" t="s">
        <v>411</v>
      </c>
      <c r="C70" s="56" t="s">
        <v>45</v>
      </c>
      <c r="D70" s="57" t="s">
        <v>204</v>
      </c>
      <c r="E70" s="56" t="s">
        <v>91</v>
      </c>
      <c r="F70" s="56" t="s">
        <v>100</v>
      </c>
      <c r="G70" s="56" t="s">
        <v>178</v>
      </c>
      <c r="H70" s="58" t="s">
        <v>170</v>
      </c>
      <c r="I70" s="59" t="str">
        <f t="shared" si="17"/>
        <v>Asesor de Control Interno</v>
      </c>
      <c r="J70" s="60">
        <v>44138</v>
      </c>
      <c r="K70" s="60">
        <v>44144</v>
      </c>
      <c r="L70" s="81"/>
      <c r="M70" s="81"/>
      <c r="N70" s="81"/>
      <c r="O70" s="81"/>
      <c r="P70" s="81"/>
      <c r="Q70" s="81"/>
      <c r="R70" s="81"/>
      <c r="S70" s="81"/>
      <c r="T70" s="81"/>
      <c r="U70" s="81"/>
      <c r="V70" s="81"/>
      <c r="W70" s="81"/>
      <c r="X70" s="56" t="s">
        <v>244</v>
      </c>
      <c r="Y70" s="82"/>
      <c r="Z70" s="60"/>
      <c r="AA70" s="57"/>
      <c r="AB70" s="108"/>
      <c r="AC70" s="56"/>
      <c r="AD70" s="100">
        <f t="shared" ca="1" si="18"/>
        <v>0</v>
      </c>
      <c r="AE70" s="100">
        <f t="shared" ca="1" si="19"/>
        <v>0</v>
      </c>
      <c r="AF70" s="200">
        <f t="shared" si="20"/>
        <v>11</v>
      </c>
      <c r="AG70" s="201">
        <f t="shared" si="21"/>
        <v>6</v>
      </c>
      <c r="AH70" s="201">
        <f t="shared" si="22"/>
        <v>-34</v>
      </c>
      <c r="AI70" s="69">
        <f t="shared" si="23"/>
        <v>-5.666666666666667</v>
      </c>
      <c r="AJ70" s="208">
        <f t="shared" si="24"/>
        <v>0</v>
      </c>
      <c r="AK70" s="3"/>
    </row>
    <row r="71" spans="1:37" ht="65.25" customHeight="1" x14ac:dyDescent="0.2">
      <c r="A71" s="235" t="s">
        <v>665</v>
      </c>
      <c r="B71" s="205" t="s">
        <v>411</v>
      </c>
      <c r="C71" s="56" t="s">
        <v>45</v>
      </c>
      <c r="D71" s="57" t="s">
        <v>204</v>
      </c>
      <c r="E71" s="56" t="s">
        <v>91</v>
      </c>
      <c r="F71" s="56" t="s">
        <v>100</v>
      </c>
      <c r="G71" s="56" t="s">
        <v>178</v>
      </c>
      <c r="H71" s="58" t="s">
        <v>170</v>
      </c>
      <c r="I71" s="59" t="str">
        <f t="shared" si="17"/>
        <v>Asesor de Control Interno</v>
      </c>
      <c r="J71" s="60">
        <v>44166</v>
      </c>
      <c r="K71" s="60">
        <v>44172</v>
      </c>
      <c r="L71" s="81"/>
      <c r="M71" s="81"/>
      <c r="N71" s="81"/>
      <c r="O71" s="81"/>
      <c r="P71" s="81"/>
      <c r="Q71" s="81"/>
      <c r="R71" s="81"/>
      <c r="S71" s="81"/>
      <c r="T71" s="81"/>
      <c r="U71" s="81"/>
      <c r="V71" s="81"/>
      <c r="W71" s="81"/>
      <c r="X71" s="56" t="s">
        <v>244</v>
      </c>
      <c r="Y71" s="82"/>
      <c r="Z71" s="60"/>
      <c r="AA71" s="57"/>
      <c r="AB71" s="108"/>
      <c r="AC71" s="56"/>
      <c r="AD71" s="100">
        <f t="shared" ca="1" si="18"/>
        <v>0</v>
      </c>
      <c r="AE71" s="100">
        <f t="shared" ca="1" si="19"/>
        <v>0</v>
      </c>
      <c r="AF71" s="200">
        <f t="shared" si="20"/>
        <v>12</v>
      </c>
      <c r="AG71" s="201">
        <f t="shared" si="21"/>
        <v>6</v>
      </c>
      <c r="AH71" s="201">
        <f t="shared" si="22"/>
        <v>-62</v>
      </c>
      <c r="AI71" s="69">
        <f t="shared" si="23"/>
        <v>-10.333333333333334</v>
      </c>
      <c r="AJ71" s="208">
        <f t="shared" si="24"/>
        <v>0</v>
      </c>
      <c r="AK71" s="3"/>
    </row>
    <row r="72" spans="1:37" ht="65.25" customHeight="1" x14ac:dyDescent="0.2">
      <c r="A72" s="235" t="s">
        <v>666</v>
      </c>
      <c r="B72" s="205" t="s">
        <v>432</v>
      </c>
      <c r="C72" s="56" t="s">
        <v>45</v>
      </c>
      <c r="D72" s="57" t="s">
        <v>117</v>
      </c>
      <c r="E72" s="56" t="s">
        <v>91</v>
      </c>
      <c r="F72" s="56" t="s">
        <v>100</v>
      </c>
      <c r="G72" s="56" t="s">
        <v>178</v>
      </c>
      <c r="H72" s="75" t="s">
        <v>242</v>
      </c>
      <c r="I72" s="59" t="str">
        <f t="shared" si="17"/>
        <v>Asesor de Control Interno</v>
      </c>
      <c r="J72" s="60">
        <v>43832</v>
      </c>
      <c r="K72" s="60">
        <v>43839</v>
      </c>
      <c r="L72" s="81"/>
      <c r="M72" s="81"/>
      <c r="N72" s="81"/>
      <c r="O72" s="81"/>
      <c r="P72" s="81"/>
      <c r="Q72" s="81"/>
      <c r="R72" s="81"/>
      <c r="S72" s="81"/>
      <c r="T72" s="81"/>
      <c r="U72" s="81"/>
      <c r="V72" s="81"/>
      <c r="W72" s="81"/>
      <c r="X72" s="56" t="s">
        <v>243</v>
      </c>
      <c r="Y72" s="82">
        <v>1.5E-3</v>
      </c>
      <c r="Z72" s="60">
        <v>43843</v>
      </c>
      <c r="AA72" s="108" t="s">
        <v>496</v>
      </c>
      <c r="AB72" s="108" t="s">
        <v>497</v>
      </c>
      <c r="AC72" s="56" t="s">
        <v>58</v>
      </c>
      <c r="AD72" s="113">
        <f t="shared" ca="1" si="18"/>
        <v>1.5E-3</v>
      </c>
      <c r="AE72" s="113">
        <f t="shared" ca="1" si="19"/>
        <v>0</v>
      </c>
      <c r="AF72" s="200">
        <f t="shared" si="20"/>
        <v>1</v>
      </c>
      <c r="AG72" s="201">
        <f t="shared" si="21"/>
        <v>7</v>
      </c>
      <c r="AH72" s="201">
        <f t="shared" si="22"/>
        <v>272</v>
      </c>
      <c r="AI72" s="69">
        <f t="shared" si="23"/>
        <v>38.857142857142854</v>
      </c>
      <c r="AJ72" s="208">
        <f t="shared" si="24"/>
        <v>5.8285714285714281E-2</v>
      </c>
      <c r="AK72" s="3"/>
    </row>
    <row r="73" spans="1:37" ht="65.25" customHeight="1" x14ac:dyDescent="0.2">
      <c r="A73" s="235" t="s">
        <v>666</v>
      </c>
      <c r="B73" s="205" t="s">
        <v>432</v>
      </c>
      <c r="C73" s="56" t="s">
        <v>45</v>
      </c>
      <c r="D73" s="57" t="s">
        <v>368</v>
      </c>
      <c r="E73" s="56" t="s">
        <v>91</v>
      </c>
      <c r="F73" s="56" t="s">
        <v>100</v>
      </c>
      <c r="G73" s="56" t="s">
        <v>178</v>
      </c>
      <c r="H73" s="75" t="s">
        <v>242</v>
      </c>
      <c r="I73" s="59" t="str">
        <f t="shared" si="17"/>
        <v>Asesor de Control Interno</v>
      </c>
      <c r="J73" s="60">
        <v>43844</v>
      </c>
      <c r="K73" s="60">
        <v>43868</v>
      </c>
      <c r="L73" s="81"/>
      <c r="M73" s="81"/>
      <c r="N73" s="81"/>
      <c r="O73" s="81"/>
      <c r="P73" s="81"/>
      <c r="Q73" s="81"/>
      <c r="R73" s="81"/>
      <c r="S73" s="81"/>
      <c r="T73" s="81"/>
      <c r="U73" s="81"/>
      <c r="V73" s="81"/>
      <c r="W73" s="81"/>
      <c r="X73" s="56" t="s">
        <v>206</v>
      </c>
      <c r="Y73" s="82">
        <v>6.0000000000000001E-3</v>
      </c>
      <c r="Z73" s="60">
        <v>43861</v>
      </c>
      <c r="AA73" s="108" t="s">
        <v>498</v>
      </c>
      <c r="AB73" s="108" t="s">
        <v>499</v>
      </c>
      <c r="AC73" s="56" t="s">
        <v>58</v>
      </c>
      <c r="AD73" s="113">
        <f t="shared" ca="1" si="18"/>
        <v>6.0000000000000001E-3</v>
      </c>
      <c r="AE73" s="113">
        <f t="shared" ca="1" si="19"/>
        <v>0</v>
      </c>
      <c r="AF73" s="200">
        <f t="shared" si="20"/>
        <v>2</v>
      </c>
      <c r="AG73" s="201">
        <f t="shared" si="21"/>
        <v>24</v>
      </c>
      <c r="AH73" s="201">
        <f t="shared" si="22"/>
        <v>260</v>
      </c>
      <c r="AI73" s="69">
        <f t="shared" si="23"/>
        <v>10.833333333333334</v>
      </c>
      <c r="AJ73" s="208">
        <f t="shared" si="24"/>
        <v>6.5000000000000002E-2</v>
      </c>
      <c r="AK73" s="3"/>
    </row>
    <row r="74" spans="1:37" ht="65.25" customHeight="1" x14ac:dyDescent="0.2">
      <c r="A74" s="235" t="s">
        <v>666</v>
      </c>
      <c r="B74" s="205" t="s">
        <v>432</v>
      </c>
      <c r="C74" s="56" t="s">
        <v>45</v>
      </c>
      <c r="D74" s="57" t="s">
        <v>200</v>
      </c>
      <c r="E74" s="56" t="s">
        <v>91</v>
      </c>
      <c r="F74" s="56" t="s">
        <v>100</v>
      </c>
      <c r="G74" s="56" t="s">
        <v>178</v>
      </c>
      <c r="H74" s="75" t="s">
        <v>242</v>
      </c>
      <c r="I74" s="59" t="str">
        <f t="shared" si="17"/>
        <v>Asesor de Control Interno</v>
      </c>
      <c r="J74" s="60">
        <v>43850</v>
      </c>
      <c r="K74" s="60">
        <v>43920</v>
      </c>
      <c r="L74" s="81"/>
      <c r="M74" s="81"/>
      <c r="N74" s="81"/>
      <c r="O74" s="81"/>
      <c r="P74" s="81"/>
      <c r="Q74" s="81"/>
      <c r="R74" s="81"/>
      <c r="S74" s="81"/>
      <c r="T74" s="81"/>
      <c r="U74" s="81"/>
      <c r="V74" s="81"/>
      <c r="W74" s="81"/>
      <c r="X74" s="56" t="s">
        <v>206</v>
      </c>
      <c r="Y74" s="82">
        <v>8.9999999999999993E-3</v>
      </c>
      <c r="Z74" s="60">
        <v>43909</v>
      </c>
      <c r="AA74" s="108" t="s">
        <v>500</v>
      </c>
      <c r="AB74" s="108" t="s">
        <v>501</v>
      </c>
      <c r="AC74" s="56" t="s">
        <v>58</v>
      </c>
      <c r="AD74" s="113">
        <f t="shared" ca="1" si="18"/>
        <v>8.9999999999999993E-3</v>
      </c>
      <c r="AE74" s="113">
        <f t="shared" ca="1" si="19"/>
        <v>0</v>
      </c>
      <c r="AF74" s="200">
        <f t="shared" si="20"/>
        <v>3</v>
      </c>
      <c r="AG74" s="201">
        <f t="shared" si="21"/>
        <v>70</v>
      </c>
      <c r="AH74" s="201">
        <f t="shared" si="22"/>
        <v>254</v>
      </c>
      <c r="AI74" s="69">
        <f t="shared" si="23"/>
        <v>3.6285714285714286</v>
      </c>
      <c r="AJ74" s="208">
        <f t="shared" si="24"/>
        <v>3.2657142857142857E-2</v>
      </c>
      <c r="AK74" s="3"/>
    </row>
    <row r="75" spans="1:37" ht="65.25" customHeight="1" x14ac:dyDescent="0.2">
      <c r="A75" s="235" t="s">
        <v>666</v>
      </c>
      <c r="B75" s="205" t="s">
        <v>432</v>
      </c>
      <c r="C75" s="56" t="s">
        <v>45</v>
      </c>
      <c r="D75" s="57" t="s">
        <v>117</v>
      </c>
      <c r="E75" s="56" t="s">
        <v>91</v>
      </c>
      <c r="F75" s="56" t="s">
        <v>100</v>
      </c>
      <c r="G75" s="56" t="s">
        <v>178</v>
      </c>
      <c r="H75" s="75" t="s">
        <v>242</v>
      </c>
      <c r="I75" s="59" t="str">
        <f t="shared" si="17"/>
        <v>Asesor de Control Interno</v>
      </c>
      <c r="J75" s="60">
        <v>43864</v>
      </c>
      <c r="K75" s="60">
        <v>43868</v>
      </c>
      <c r="L75" s="81"/>
      <c r="M75" s="81"/>
      <c r="N75" s="81"/>
      <c r="O75" s="81"/>
      <c r="P75" s="81"/>
      <c r="Q75" s="81"/>
      <c r="R75" s="81"/>
      <c r="S75" s="81"/>
      <c r="T75" s="81"/>
      <c r="U75" s="81"/>
      <c r="V75" s="81"/>
      <c r="W75" s="81"/>
      <c r="X75" s="56" t="s">
        <v>243</v>
      </c>
      <c r="Y75" s="82">
        <v>1.5E-3</v>
      </c>
      <c r="Z75" s="60">
        <v>43867</v>
      </c>
      <c r="AA75" s="108" t="s">
        <v>320</v>
      </c>
      <c r="AB75" s="108" t="s">
        <v>502</v>
      </c>
      <c r="AC75" s="56" t="s">
        <v>58</v>
      </c>
      <c r="AD75" s="113">
        <f t="shared" ca="1" si="18"/>
        <v>1.5E-3</v>
      </c>
      <c r="AE75" s="113">
        <f t="shared" ca="1" si="19"/>
        <v>0</v>
      </c>
      <c r="AF75" s="200">
        <f t="shared" si="20"/>
        <v>2</v>
      </c>
      <c r="AG75" s="201">
        <f t="shared" si="21"/>
        <v>4</v>
      </c>
      <c r="AH75" s="201">
        <f t="shared" si="22"/>
        <v>240</v>
      </c>
      <c r="AI75" s="69">
        <f t="shared" si="23"/>
        <v>60</v>
      </c>
      <c r="AJ75" s="208">
        <f t="shared" si="24"/>
        <v>0.09</v>
      </c>
      <c r="AK75" s="3"/>
    </row>
    <row r="76" spans="1:37" ht="65.25" customHeight="1" x14ac:dyDescent="0.2">
      <c r="A76" s="235" t="s">
        <v>666</v>
      </c>
      <c r="B76" s="205" t="s">
        <v>432</v>
      </c>
      <c r="C76" s="56" t="s">
        <v>45</v>
      </c>
      <c r="D76" s="57" t="s">
        <v>117</v>
      </c>
      <c r="E76" s="56" t="s">
        <v>91</v>
      </c>
      <c r="F76" s="56" t="s">
        <v>100</v>
      </c>
      <c r="G76" s="56" t="s">
        <v>178</v>
      </c>
      <c r="H76" s="75" t="s">
        <v>242</v>
      </c>
      <c r="I76" s="59" t="str">
        <f t="shared" si="17"/>
        <v>Asesor de Control Interno</v>
      </c>
      <c r="J76" s="60">
        <v>43892</v>
      </c>
      <c r="K76" s="60">
        <v>43896</v>
      </c>
      <c r="L76" s="81"/>
      <c r="M76" s="81"/>
      <c r="N76" s="81"/>
      <c r="O76" s="81"/>
      <c r="P76" s="81"/>
      <c r="Q76" s="81"/>
      <c r="R76" s="81"/>
      <c r="S76" s="81"/>
      <c r="T76" s="81"/>
      <c r="U76" s="81"/>
      <c r="V76" s="81"/>
      <c r="W76" s="81"/>
      <c r="X76" s="56" t="s">
        <v>243</v>
      </c>
      <c r="Y76" s="82">
        <v>1.5E-3</v>
      </c>
      <c r="Z76" s="60">
        <v>43892</v>
      </c>
      <c r="AA76" s="108" t="s">
        <v>320</v>
      </c>
      <c r="AB76" s="108" t="s">
        <v>348</v>
      </c>
      <c r="AC76" s="56" t="s">
        <v>58</v>
      </c>
      <c r="AD76" s="113">
        <f t="shared" ca="1" si="18"/>
        <v>1.5E-3</v>
      </c>
      <c r="AE76" s="113">
        <f t="shared" ca="1" si="19"/>
        <v>0</v>
      </c>
      <c r="AF76" s="200">
        <f t="shared" si="20"/>
        <v>3</v>
      </c>
      <c r="AG76" s="201">
        <f t="shared" si="21"/>
        <v>4</v>
      </c>
      <c r="AH76" s="201">
        <f t="shared" si="22"/>
        <v>212</v>
      </c>
      <c r="AI76" s="69">
        <f t="shared" si="23"/>
        <v>53</v>
      </c>
      <c r="AJ76" s="208">
        <f t="shared" si="24"/>
        <v>7.9500000000000001E-2</v>
      </c>
      <c r="AK76" s="3"/>
    </row>
    <row r="77" spans="1:37" ht="65.25" customHeight="1" x14ac:dyDescent="0.2">
      <c r="A77" s="235" t="s">
        <v>666</v>
      </c>
      <c r="B77" s="205" t="s">
        <v>432</v>
      </c>
      <c r="C77" s="56" t="s">
        <v>45</v>
      </c>
      <c r="D77" s="57" t="s">
        <v>369</v>
      </c>
      <c r="E77" s="56" t="s">
        <v>91</v>
      </c>
      <c r="F77" s="56" t="s">
        <v>100</v>
      </c>
      <c r="G77" s="56" t="s">
        <v>178</v>
      </c>
      <c r="H77" s="75" t="s">
        <v>242</v>
      </c>
      <c r="I77" s="59" t="str">
        <f t="shared" si="17"/>
        <v>Asesor de Control Interno</v>
      </c>
      <c r="J77" s="60">
        <v>43914</v>
      </c>
      <c r="K77" s="60">
        <v>43920</v>
      </c>
      <c r="L77" s="81"/>
      <c r="M77" s="81"/>
      <c r="N77" s="81"/>
      <c r="O77" s="81"/>
      <c r="P77" s="81"/>
      <c r="Q77" s="81"/>
      <c r="R77" s="81"/>
      <c r="S77" s="81"/>
      <c r="T77" s="81"/>
      <c r="U77" s="81"/>
      <c r="V77" s="81"/>
      <c r="W77" s="81"/>
      <c r="X77" s="56" t="s">
        <v>206</v>
      </c>
      <c r="Y77" s="82">
        <v>6.0000000000000001E-3</v>
      </c>
      <c r="Z77" s="60">
        <v>43920</v>
      </c>
      <c r="AA77" s="108" t="s">
        <v>349</v>
      </c>
      <c r="AB77" s="108" t="s">
        <v>503</v>
      </c>
      <c r="AC77" s="56" t="s">
        <v>58</v>
      </c>
      <c r="AD77" s="113">
        <f t="shared" ca="1" si="18"/>
        <v>6.0000000000000001E-3</v>
      </c>
      <c r="AE77" s="113">
        <f t="shared" ca="1" si="19"/>
        <v>0</v>
      </c>
      <c r="AF77" s="200">
        <f t="shared" si="20"/>
        <v>3</v>
      </c>
      <c r="AG77" s="201">
        <f t="shared" si="21"/>
        <v>6</v>
      </c>
      <c r="AH77" s="201">
        <f t="shared" si="22"/>
        <v>190</v>
      </c>
      <c r="AI77" s="69">
        <f t="shared" si="23"/>
        <v>31.666666666666668</v>
      </c>
      <c r="AJ77" s="208">
        <f t="shared" si="24"/>
        <v>0.19</v>
      </c>
      <c r="AK77" s="3"/>
    </row>
    <row r="78" spans="1:37" ht="65.25" customHeight="1" x14ac:dyDescent="0.2">
      <c r="A78" s="235" t="s">
        <v>666</v>
      </c>
      <c r="B78" s="205" t="s">
        <v>432</v>
      </c>
      <c r="C78" s="56" t="s">
        <v>45</v>
      </c>
      <c r="D78" s="57" t="s">
        <v>117</v>
      </c>
      <c r="E78" s="56" t="s">
        <v>91</v>
      </c>
      <c r="F78" s="56" t="s">
        <v>100</v>
      </c>
      <c r="G78" s="56" t="s">
        <v>178</v>
      </c>
      <c r="H78" s="75" t="s">
        <v>242</v>
      </c>
      <c r="I78" s="59" t="str">
        <f t="shared" si="17"/>
        <v>Asesor de Control Interno</v>
      </c>
      <c r="J78" s="60">
        <v>43922</v>
      </c>
      <c r="K78" s="60">
        <v>43928</v>
      </c>
      <c r="L78" s="81"/>
      <c r="M78" s="81"/>
      <c r="N78" s="81"/>
      <c r="O78" s="81"/>
      <c r="P78" s="81"/>
      <c r="Q78" s="81"/>
      <c r="R78" s="81"/>
      <c r="S78" s="81"/>
      <c r="T78" s="81"/>
      <c r="U78" s="81"/>
      <c r="V78" s="81"/>
      <c r="W78" s="81"/>
      <c r="X78" s="56" t="s">
        <v>243</v>
      </c>
      <c r="Y78" s="82">
        <v>1.5E-3</v>
      </c>
      <c r="Z78" s="60">
        <v>43924</v>
      </c>
      <c r="AA78" s="108" t="s">
        <v>350</v>
      </c>
      <c r="AB78" s="108" t="s">
        <v>353</v>
      </c>
      <c r="AC78" s="56" t="s">
        <v>58</v>
      </c>
      <c r="AD78" s="113">
        <f t="shared" ca="1" si="18"/>
        <v>1.5E-3</v>
      </c>
      <c r="AE78" s="113">
        <f t="shared" ca="1" si="19"/>
        <v>0</v>
      </c>
      <c r="AF78" s="200">
        <f t="shared" si="20"/>
        <v>4</v>
      </c>
      <c r="AG78" s="201">
        <f t="shared" si="21"/>
        <v>6</v>
      </c>
      <c r="AH78" s="201">
        <f t="shared" si="22"/>
        <v>182</v>
      </c>
      <c r="AI78" s="69">
        <f t="shared" si="23"/>
        <v>30.333333333333332</v>
      </c>
      <c r="AJ78" s="208">
        <f t="shared" si="24"/>
        <v>4.5499999999999999E-2</v>
      </c>
      <c r="AK78" s="3"/>
    </row>
    <row r="79" spans="1:37" ht="65.25" customHeight="1" x14ac:dyDescent="0.2">
      <c r="A79" s="235" t="s">
        <v>666</v>
      </c>
      <c r="B79" s="205" t="s">
        <v>432</v>
      </c>
      <c r="C79" s="56" t="s">
        <v>45</v>
      </c>
      <c r="D79" s="57" t="s">
        <v>117</v>
      </c>
      <c r="E79" s="56" t="s">
        <v>91</v>
      </c>
      <c r="F79" s="56" t="s">
        <v>100</v>
      </c>
      <c r="G79" s="56" t="s">
        <v>178</v>
      </c>
      <c r="H79" s="75" t="s">
        <v>242</v>
      </c>
      <c r="I79" s="59" t="str">
        <f t="shared" si="17"/>
        <v>Asesor de Control Interno</v>
      </c>
      <c r="J79" s="60">
        <v>43955</v>
      </c>
      <c r="K79" s="60">
        <v>43959</v>
      </c>
      <c r="L79" s="81"/>
      <c r="M79" s="81"/>
      <c r="N79" s="81"/>
      <c r="O79" s="81"/>
      <c r="P79" s="81"/>
      <c r="Q79" s="81"/>
      <c r="R79" s="81"/>
      <c r="S79" s="81"/>
      <c r="T79" s="81"/>
      <c r="U79" s="81"/>
      <c r="V79" s="81"/>
      <c r="W79" s="81"/>
      <c r="X79" s="56" t="s">
        <v>243</v>
      </c>
      <c r="Y79" s="82">
        <v>1.5E-3</v>
      </c>
      <c r="Z79" s="60">
        <v>43957</v>
      </c>
      <c r="AA79" s="57" t="s">
        <v>320</v>
      </c>
      <c r="AB79" s="108" t="s">
        <v>354</v>
      </c>
      <c r="AC79" s="56" t="s">
        <v>58</v>
      </c>
      <c r="AD79" s="113">
        <f t="shared" ca="1" si="18"/>
        <v>1.5E-3</v>
      </c>
      <c r="AE79" s="113">
        <f t="shared" ca="1" si="19"/>
        <v>0</v>
      </c>
      <c r="AF79" s="200">
        <f t="shared" si="20"/>
        <v>5</v>
      </c>
      <c r="AG79" s="201">
        <f t="shared" si="21"/>
        <v>4</v>
      </c>
      <c r="AH79" s="201">
        <f t="shared" si="22"/>
        <v>149</v>
      </c>
      <c r="AI79" s="69">
        <f t="shared" si="23"/>
        <v>37.25</v>
      </c>
      <c r="AJ79" s="208">
        <f t="shared" si="24"/>
        <v>5.5875000000000001E-2</v>
      </c>
      <c r="AK79" s="3"/>
    </row>
    <row r="80" spans="1:37" ht="65.25" customHeight="1" x14ac:dyDescent="0.2">
      <c r="A80" s="235" t="s">
        <v>666</v>
      </c>
      <c r="B80" s="205" t="s">
        <v>432</v>
      </c>
      <c r="C80" s="56" t="s">
        <v>45</v>
      </c>
      <c r="D80" s="57" t="s">
        <v>117</v>
      </c>
      <c r="E80" s="56" t="s">
        <v>91</v>
      </c>
      <c r="F80" s="56" t="s">
        <v>100</v>
      </c>
      <c r="G80" s="56" t="s">
        <v>178</v>
      </c>
      <c r="H80" s="75" t="s">
        <v>242</v>
      </c>
      <c r="I80" s="59" t="str">
        <f t="shared" si="17"/>
        <v>Asesor de Control Interno</v>
      </c>
      <c r="J80" s="60">
        <v>43983</v>
      </c>
      <c r="K80" s="60">
        <v>43987</v>
      </c>
      <c r="L80" s="81"/>
      <c r="M80" s="81"/>
      <c r="N80" s="81"/>
      <c r="O80" s="81"/>
      <c r="P80" s="81"/>
      <c r="Q80" s="81"/>
      <c r="R80" s="81"/>
      <c r="S80" s="81"/>
      <c r="T80" s="81"/>
      <c r="U80" s="81"/>
      <c r="V80" s="81"/>
      <c r="W80" s="81"/>
      <c r="X80" s="56" t="s">
        <v>243</v>
      </c>
      <c r="Y80" s="82">
        <v>1.5E-3</v>
      </c>
      <c r="Z80" s="60">
        <v>43986</v>
      </c>
      <c r="AA80" s="57" t="s">
        <v>320</v>
      </c>
      <c r="AB80" s="108" t="s">
        <v>390</v>
      </c>
      <c r="AC80" s="56" t="s">
        <v>58</v>
      </c>
      <c r="AD80" s="113">
        <f t="shared" ca="1" si="18"/>
        <v>1.5E-3</v>
      </c>
      <c r="AE80" s="113">
        <f t="shared" ca="1" si="19"/>
        <v>0</v>
      </c>
      <c r="AF80" s="200">
        <f t="shared" si="20"/>
        <v>6</v>
      </c>
      <c r="AG80" s="201">
        <f t="shared" si="21"/>
        <v>4</v>
      </c>
      <c r="AH80" s="201">
        <f t="shared" si="22"/>
        <v>121</v>
      </c>
      <c r="AI80" s="69">
        <f t="shared" si="23"/>
        <v>30.25</v>
      </c>
      <c r="AJ80" s="208">
        <f t="shared" si="24"/>
        <v>4.5374999999999999E-2</v>
      </c>
      <c r="AK80" s="3"/>
    </row>
    <row r="81" spans="1:37" ht="65.25" customHeight="1" x14ac:dyDescent="0.2">
      <c r="A81" s="235" t="s">
        <v>665</v>
      </c>
      <c r="B81" s="205" t="s">
        <v>411</v>
      </c>
      <c r="C81" s="56" t="s">
        <v>45</v>
      </c>
      <c r="D81" s="105" t="s">
        <v>256</v>
      </c>
      <c r="E81" s="56" t="s">
        <v>91</v>
      </c>
      <c r="F81" s="56" t="s">
        <v>100</v>
      </c>
      <c r="G81" s="56" t="s">
        <v>178</v>
      </c>
      <c r="H81" s="75" t="s">
        <v>242</v>
      </c>
      <c r="I81" s="59" t="str">
        <f t="shared" si="17"/>
        <v>Asesor de Control Interno</v>
      </c>
      <c r="J81" s="60">
        <v>43990</v>
      </c>
      <c r="K81" s="60">
        <v>44043</v>
      </c>
      <c r="L81" s="81"/>
      <c r="M81" s="81"/>
      <c r="N81" s="81"/>
      <c r="O81" s="81"/>
      <c r="P81" s="81"/>
      <c r="Q81" s="81"/>
      <c r="R81" s="81"/>
      <c r="S81" s="81"/>
      <c r="T81" s="81"/>
      <c r="U81" s="81"/>
      <c r="V81" s="81"/>
      <c r="W81" s="81"/>
      <c r="X81" s="56" t="s">
        <v>205</v>
      </c>
      <c r="Y81" s="82"/>
      <c r="Z81" s="60"/>
      <c r="AA81" s="179" t="s">
        <v>391</v>
      </c>
      <c r="AB81" s="181" t="s">
        <v>392</v>
      </c>
      <c r="AC81" s="180" t="s">
        <v>60</v>
      </c>
      <c r="AD81" s="184">
        <f t="shared" ca="1" si="18"/>
        <v>0</v>
      </c>
      <c r="AE81" s="184">
        <f t="shared" ca="1" si="19"/>
        <v>0</v>
      </c>
      <c r="AF81" s="200">
        <f t="shared" si="20"/>
        <v>7</v>
      </c>
      <c r="AG81" s="201">
        <f t="shared" si="21"/>
        <v>53</v>
      </c>
      <c r="AH81" s="201">
        <f t="shared" si="22"/>
        <v>114</v>
      </c>
      <c r="AI81" s="69">
        <f t="shared" si="23"/>
        <v>2.1509433962264151</v>
      </c>
      <c r="AJ81" s="208">
        <f t="shared" si="24"/>
        <v>0</v>
      </c>
      <c r="AK81" s="3"/>
    </row>
    <row r="82" spans="1:37" ht="65.25" customHeight="1" x14ac:dyDescent="0.2">
      <c r="A82" s="235" t="s">
        <v>666</v>
      </c>
      <c r="B82" s="205" t="s">
        <v>409</v>
      </c>
      <c r="C82" s="56" t="s">
        <v>45</v>
      </c>
      <c r="D82" s="57" t="s">
        <v>117</v>
      </c>
      <c r="E82" s="56" t="s">
        <v>91</v>
      </c>
      <c r="F82" s="56" t="s">
        <v>100</v>
      </c>
      <c r="G82" s="56" t="s">
        <v>178</v>
      </c>
      <c r="H82" s="75" t="s">
        <v>242</v>
      </c>
      <c r="I82" s="59" t="str">
        <f t="shared" si="17"/>
        <v>Asesor de Control Interno</v>
      </c>
      <c r="J82" s="60">
        <v>44013</v>
      </c>
      <c r="K82" s="60">
        <v>44019</v>
      </c>
      <c r="L82" s="81"/>
      <c r="M82" s="81"/>
      <c r="N82" s="81"/>
      <c r="O82" s="81"/>
      <c r="P82" s="81"/>
      <c r="Q82" s="81"/>
      <c r="R82" s="81"/>
      <c r="S82" s="81"/>
      <c r="T82" s="81"/>
      <c r="U82" s="81"/>
      <c r="V82" s="81"/>
      <c r="W82" s="81"/>
      <c r="X82" s="56" t="s">
        <v>243</v>
      </c>
      <c r="Y82" s="82">
        <v>1.5E-3</v>
      </c>
      <c r="Z82" s="60">
        <v>44018</v>
      </c>
      <c r="AA82" s="57" t="s">
        <v>598</v>
      </c>
      <c r="AB82" s="108" t="s">
        <v>599</v>
      </c>
      <c r="AC82" s="56" t="s">
        <v>58</v>
      </c>
      <c r="AD82" s="113">
        <f t="shared" ca="1" si="18"/>
        <v>1.5E-3</v>
      </c>
      <c r="AE82" s="113">
        <f t="shared" ca="1" si="19"/>
        <v>0</v>
      </c>
      <c r="AF82" s="200">
        <f t="shared" si="20"/>
        <v>7</v>
      </c>
      <c r="AG82" s="201">
        <f t="shared" si="21"/>
        <v>6</v>
      </c>
      <c r="AH82" s="201">
        <f t="shared" si="22"/>
        <v>91</v>
      </c>
      <c r="AI82" s="69">
        <f t="shared" si="23"/>
        <v>15.166666666666666</v>
      </c>
      <c r="AJ82" s="208">
        <f t="shared" si="24"/>
        <v>2.2749999999999999E-2</v>
      </c>
      <c r="AK82" s="3"/>
    </row>
    <row r="83" spans="1:37" ht="65.25" customHeight="1" x14ac:dyDescent="0.2">
      <c r="A83" s="235" t="s">
        <v>666</v>
      </c>
      <c r="B83" s="205" t="s">
        <v>409</v>
      </c>
      <c r="C83" s="56" t="s">
        <v>45</v>
      </c>
      <c r="D83" s="57" t="s">
        <v>117</v>
      </c>
      <c r="E83" s="56" t="s">
        <v>91</v>
      </c>
      <c r="F83" s="56" t="s">
        <v>100</v>
      </c>
      <c r="G83" s="56" t="s">
        <v>178</v>
      </c>
      <c r="H83" s="75" t="s">
        <v>242</v>
      </c>
      <c r="I83" s="59" t="str">
        <f t="shared" si="17"/>
        <v>Asesor de Control Interno</v>
      </c>
      <c r="J83" s="60">
        <v>44046</v>
      </c>
      <c r="K83" s="60">
        <v>44053</v>
      </c>
      <c r="L83" s="81"/>
      <c r="M83" s="81"/>
      <c r="N83" s="81"/>
      <c r="O83" s="81"/>
      <c r="P83" s="81"/>
      <c r="Q83" s="81"/>
      <c r="R83" s="81"/>
      <c r="S83" s="81"/>
      <c r="T83" s="81"/>
      <c r="U83" s="81"/>
      <c r="V83" s="81"/>
      <c r="W83" s="81"/>
      <c r="X83" s="56" t="s">
        <v>243</v>
      </c>
      <c r="Y83" s="82">
        <v>1.5E-3</v>
      </c>
      <c r="Z83" s="60">
        <v>44049</v>
      </c>
      <c r="AA83" s="57" t="s">
        <v>682</v>
      </c>
      <c r="AB83" s="108" t="s">
        <v>669</v>
      </c>
      <c r="AC83" s="56" t="s">
        <v>58</v>
      </c>
      <c r="AD83" s="113">
        <f t="shared" ca="1" si="18"/>
        <v>1.5E-3</v>
      </c>
      <c r="AE83" s="113">
        <f t="shared" ca="1" si="19"/>
        <v>0</v>
      </c>
      <c r="AF83" s="200">
        <f t="shared" si="20"/>
        <v>8</v>
      </c>
      <c r="AG83" s="201">
        <f t="shared" si="21"/>
        <v>7</v>
      </c>
      <c r="AH83" s="201">
        <f t="shared" si="22"/>
        <v>58</v>
      </c>
      <c r="AI83" s="69">
        <f t="shared" si="23"/>
        <v>8.2857142857142865</v>
      </c>
      <c r="AJ83" s="208">
        <f t="shared" si="24"/>
        <v>1.2428571428571429E-2</v>
      </c>
      <c r="AK83" s="3"/>
    </row>
    <row r="84" spans="1:37" ht="65.25" customHeight="1" x14ac:dyDescent="0.2">
      <c r="A84" s="235" t="s">
        <v>667</v>
      </c>
      <c r="B84" s="205" t="s">
        <v>409</v>
      </c>
      <c r="C84" s="56" t="s">
        <v>45</v>
      </c>
      <c r="D84" s="57" t="s">
        <v>117</v>
      </c>
      <c r="E84" s="56" t="s">
        <v>91</v>
      </c>
      <c r="F84" s="56" t="s">
        <v>100</v>
      </c>
      <c r="G84" s="56" t="s">
        <v>178</v>
      </c>
      <c r="H84" s="75" t="s">
        <v>242</v>
      </c>
      <c r="I84" s="59" t="str">
        <f t="shared" si="17"/>
        <v>Asesor de Control Interno</v>
      </c>
      <c r="J84" s="60">
        <v>44075</v>
      </c>
      <c r="K84" s="60">
        <v>44081</v>
      </c>
      <c r="L84" s="81"/>
      <c r="M84" s="81"/>
      <c r="N84" s="81"/>
      <c r="O84" s="81"/>
      <c r="P84" s="81"/>
      <c r="Q84" s="81"/>
      <c r="R84" s="81"/>
      <c r="S84" s="81"/>
      <c r="T84" s="81"/>
      <c r="U84" s="81"/>
      <c r="V84" s="81"/>
      <c r="W84" s="81"/>
      <c r="X84" s="56" t="s">
        <v>243</v>
      </c>
      <c r="Y84" s="82">
        <v>1.5E-3</v>
      </c>
      <c r="Z84" s="60">
        <v>44078</v>
      </c>
      <c r="AA84" s="57" t="s">
        <v>683</v>
      </c>
      <c r="AB84" s="108" t="s">
        <v>684</v>
      </c>
      <c r="AC84" s="56" t="s">
        <v>58</v>
      </c>
      <c r="AD84" s="113">
        <f t="shared" ca="1" si="18"/>
        <v>1.5E-3</v>
      </c>
      <c r="AE84" s="113">
        <f t="shared" ca="1" si="19"/>
        <v>0</v>
      </c>
      <c r="AF84" s="200">
        <f t="shared" si="20"/>
        <v>9</v>
      </c>
      <c r="AG84" s="201">
        <f t="shared" si="21"/>
        <v>6</v>
      </c>
      <c r="AH84" s="201">
        <f t="shared" si="22"/>
        <v>29</v>
      </c>
      <c r="AI84" s="69">
        <f t="shared" si="23"/>
        <v>4.833333333333333</v>
      </c>
      <c r="AJ84" s="208">
        <f t="shared" si="24"/>
        <v>7.2499999999999995E-3</v>
      </c>
      <c r="AK84" s="3"/>
    </row>
    <row r="85" spans="1:37" ht="65.25" customHeight="1" x14ac:dyDescent="0.2">
      <c r="A85" s="235" t="s">
        <v>666</v>
      </c>
      <c r="B85" s="205" t="s">
        <v>409</v>
      </c>
      <c r="C85" s="56" t="s">
        <v>45</v>
      </c>
      <c r="D85" s="57" t="s">
        <v>117</v>
      </c>
      <c r="E85" s="56" t="s">
        <v>91</v>
      </c>
      <c r="F85" s="56" t="s">
        <v>100</v>
      </c>
      <c r="G85" s="56" t="s">
        <v>178</v>
      </c>
      <c r="H85" s="75" t="s">
        <v>242</v>
      </c>
      <c r="I85" s="59" t="str">
        <f t="shared" si="17"/>
        <v>Asesor de Control Interno</v>
      </c>
      <c r="J85" s="60">
        <v>44105</v>
      </c>
      <c r="K85" s="60">
        <v>44111</v>
      </c>
      <c r="L85" s="81"/>
      <c r="M85" s="81"/>
      <c r="N85" s="81"/>
      <c r="O85" s="81"/>
      <c r="P85" s="81"/>
      <c r="Q85" s="81"/>
      <c r="R85" s="81"/>
      <c r="S85" s="81"/>
      <c r="T85" s="81"/>
      <c r="U85" s="81"/>
      <c r="V85" s="81"/>
      <c r="W85" s="81"/>
      <c r="X85" s="56" t="s">
        <v>243</v>
      </c>
      <c r="Y85" s="82">
        <v>1.5E-3</v>
      </c>
      <c r="Z85" s="60"/>
      <c r="AA85" s="57"/>
      <c r="AB85" s="108"/>
      <c r="AC85" s="56"/>
      <c r="AD85" s="100">
        <f t="shared" ca="1" si="18"/>
        <v>0</v>
      </c>
      <c r="AE85" s="100">
        <f t="shared" ca="1" si="19"/>
        <v>1.5E-3</v>
      </c>
      <c r="AF85" s="200">
        <f t="shared" si="20"/>
        <v>10</v>
      </c>
      <c r="AG85" s="201">
        <f t="shared" si="21"/>
        <v>6</v>
      </c>
      <c r="AH85" s="201">
        <f t="shared" si="22"/>
        <v>-1</v>
      </c>
      <c r="AI85" s="69">
        <f t="shared" si="23"/>
        <v>-0.16666666666666666</v>
      </c>
      <c r="AJ85" s="208">
        <f t="shared" si="24"/>
        <v>-2.5000000000000001E-4</v>
      </c>
      <c r="AK85" s="3"/>
    </row>
    <row r="86" spans="1:37" ht="65.25" customHeight="1" x14ac:dyDescent="0.2">
      <c r="A86" s="235" t="s">
        <v>666</v>
      </c>
      <c r="B86" s="205" t="s">
        <v>409</v>
      </c>
      <c r="C86" s="56" t="s">
        <v>45</v>
      </c>
      <c r="D86" s="57" t="s">
        <v>117</v>
      </c>
      <c r="E86" s="56" t="s">
        <v>91</v>
      </c>
      <c r="F86" s="56" t="s">
        <v>100</v>
      </c>
      <c r="G86" s="56" t="s">
        <v>178</v>
      </c>
      <c r="H86" s="75" t="s">
        <v>242</v>
      </c>
      <c r="I86" s="59" t="str">
        <f t="shared" si="17"/>
        <v>Asesor de Control Interno</v>
      </c>
      <c r="J86" s="60">
        <v>44138</v>
      </c>
      <c r="K86" s="60">
        <v>44144</v>
      </c>
      <c r="L86" s="81"/>
      <c r="M86" s="81"/>
      <c r="N86" s="81"/>
      <c r="O86" s="81"/>
      <c r="P86" s="81"/>
      <c r="Q86" s="81"/>
      <c r="R86" s="81"/>
      <c r="S86" s="81"/>
      <c r="T86" s="81"/>
      <c r="U86" s="81"/>
      <c r="V86" s="81"/>
      <c r="W86" s="81"/>
      <c r="X86" s="56" t="s">
        <v>243</v>
      </c>
      <c r="Y86" s="82">
        <v>1.5E-3</v>
      </c>
      <c r="Z86" s="60"/>
      <c r="AA86" s="57"/>
      <c r="AB86" s="108"/>
      <c r="AC86" s="56"/>
      <c r="AD86" s="100">
        <f t="shared" ca="1" si="18"/>
        <v>0</v>
      </c>
      <c r="AE86" s="100">
        <f t="shared" ca="1" si="19"/>
        <v>1.5E-3</v>
      </c>
      <c r="AF86" s="200">
        <f t="shared" si="20"/>
        <v>11</v>
      </c>
      <c r="AG86" s="201">
        <f t="shared" si="21"/>
        <v>6</v>
      </c>
      <c r="AH86" s="201">
        <f t="shared" si="22"/>
        <v>-34</v>
      </c>
      <c r="AI86" s="69">
        <f t="shared" si="23"/>
        <v>-5.666666666666667</v>
      </c>
      <c r="AJ86" s="208">
        <f t="shared" si="24"/>
        <v>-8.5000000000000006E-3</v>
      </c>
      <c r="AK86" s="3"/>
    </row>
    <row r="87" spans="1:37" ht="65.25" customHeight="1" x14ac:dyDescent="0.2">
      <c r="A87" s="235" t="s">
        <v>666</v>
      </c>
      <c r="B87" s="205" t="s">
        <v>409</v>
      </c>
      <c r="C87" s="56" t="s">
        <v>45</v>
      </c>
      <c r="D87" s="57" t="s">
        <v>117</v>
      </c>
      <c r="E87" s="56" t="s">
        <v>91</v>
      </c>
      <c r="F87" s="56" t="s">
        <v>100</v>
      </c>
      <c r="G87" s="56" t="s">
        <v>178</v>
      </c>
      <c r="H87" s="75" t="s">
        <v>242</v>
      </c>
      <c r="I87" s="59" t="str">
        <f t="shared" si="17"/>
        <v>Asesor de Control Interno</v>
      </c>
      <c r="J87" s="60">
        <v>44166</v>
      </c>
      <c r="K87" s="60">
        <v>44172</v>
      </c>
      <c r="L87" s="81"/>
      <c r="M87" s="81"/>
      <c r="N87" s="81"/>
      <c r="O87" s="81"/>
      <c r="P87" s="81"/>
      <c r="Q87" s="81"/>
      <c r="R87" s="81"/>
      <c r="S87" s="81"/>
      <c r="T87" s="81"/>
      <c r="U87" s="81"/>
      <c r="V87" s="81"/>
      <c r="W87" s="81"/>
      <c r="X87" s="56" t="s">
        <v>243</v>
      </c>
      <c r="Y87" s="82">
        <v>1.5E-3</v>
      </c>
      <c r="Z87" s="89"/>
      <c r="AA87" s="57"/>
      <c r="AB87" s="108"/>
      <c r="AC87" s="56"/>
      <c r="AD87" s="100">
        <f t="shared" ca="1" si="18"/>
        <v>0</v>
      </c>
      <c r="AE87" s="100">
        <f t="shared" ca="1" si="19"/>
        <v>1.5E-3</v>
      </c>
      <c r="AF87" s="200">
        <f t="shared" si="20"/>
        <v>12</v>
      </c>
      <c r="AG87" s="201">
        <f t="shared" si="21"/>
        <v>6</v>
      </c>
      <c r="AH87" s="201">
        <f t="shared" si="22"/>
        <v>-62</v>
      </c>
      <c r="AI87" s="69">
        <f t="shared" si="23"/>
        <v>-10.333333333333334</v>
      </c>
      <c r="AJ87" s="208">
        <f t="shared" si="24"/>
        <v>-1.5500000000000002E-2</v>
      </c>
      <c r="AK87" s="3"/>
    </row>
    <row r="88" spans="1:37" ht="65.25" customHeight="1" x14ac:dyDescent="0.2">
      <c r="A88" s="235" t="s">
        <v>667</v>
      </c>
      <c r="B88" s="205" t="s">
        <v>409</v>
      </c>
      <c r="C88" s="56" t="s">
        <v>45</v>
      </c>
      <c r="D88" s="57" t="s">
        <v>133</v>
      </c>
      <c r="E88" s="56" t="s">
        <v>91</v>
      </c>
      <c r="F88" s="56" t="s">
        <v>100</v>
      </c>
      <c r="G88" s="56" t="s">
        <v>178</v>
      </c>
      <c r="H88" s="75" t="s">
        <v>466</v>
      </c>
      <c r="I88" s="59" t="str">
        <f t="shared" si="17"/>
        <v>Asesor de Control Interno</v>
      </c>
      <c r="J88" s="60">
        <v>43864</v>
      </c>
      <c r="K88" s="130">
        <v>44160</v>
      </c>
      <c r="L88" s="81"/>
      <c r="M88" s="81"/>
      <c r="N88" s="81"/>
      <c r="O88" s="81"/>
      <c r="P88" s="81"/>
      <c r="Q88" s="81"/>
      <c r="R88" s="81"/>
      <c r="S88" s="81"/>
      <c r="T88" s="81"/>
      <c r="U88" s="81"/>
      <c r="V88" s="81"/>
      <c r="W88" s="81"/>
      <c r="X88" s="56" t="s">
        <v>257</v>
      </c>
      <c r="Y88" s="82">
        <v>0.03</v>
      </c>
      <c r="Z88" s="60"/>
      <c r="AA88" s="108" t="s">
        <v>712</v>
      </c>
      <c r="AB88" s="108" t="s">
        <v>713</v>
      </c>
      <c r="AC88" s="56" t="s">
        <v>61</v>
      </c>
      <c r="AD88" s="100">
        <f t="shared" ca="1" si="18"/>
        <v>2.3999999999999997E-2</v>
      </c>
      <c r="AE88" s="100">
        <f t="shared" ca="1" si="19"/>
        <v>6.0000000000000019E-3</v>
      </c>
      <c r="AF88" s="200">
        <f t="shared" si="20"/>
        <v>11</v>
      </c>
      <c r="AG88" s="201">
        <f t="shared" si="21"/>
        <v>296</v>
      </c>
      <c r="AH88" s="201">
        <f t="shared" si="22"/>
        <v>240</v>
      </c>
      <c r="AI88" s="69">
        <f t="shared" si="23"/>
        <v>0.81081081081081086</v>
      </c>
      <c r="AJ88" s="208">
        <f t="shared" si="24"/>
        <v>2.4324324324324326E-2</v>
      </c>
      <c r="AK88" s="3"/>
    </row>
    <row r="89" spans="1:37" ht="65.25" customHeight="1" x14ac:dyDescent="0.2">
      <c r="A89" s="235" t="s">
        <v>665</v>
      </c>
      <c r="B89" s="205" t="s">
        <v>411</v>
      </c>
      <c r="C89" s="56" t="s">
        <v>45</v>
      </c>
      <c r="D89" s="57" t="s">
        <v>133</v>
      </c>
      <c r="E89" s="56" t="s">
        <v>91</v>
      </c>
      <c r="F89" s="56" t="s">
        <v>100</v>
      </c>
      <c r="G89" s="56" t="s">
        <v>178</v>
      </c>
      <c r="H89" s="75" t="s">
        <v>241</v>
      </c>
      <c r="I89" s="59" t="str">
        <f t="shared" si="17"/>
        <v>Asesor de Control Interno</v>
      </c>
      <c r="J89" s="60">
        <v>44055</v>
      </c>
      <c r="K89" s="60">
        <v>44104</v>
      </c>
      <c r="L89" s="81"/>
      <c r="M89" s="81"/>
      <c r="N89" s="81"/>
      <c r="O89" s="81"/>
      <c r="P89" s="81"/>
      <c r="Q89" s="81"/>
      <c r="R89" s="81"/>
      <c r="S89" s="81"/>
      <c r="T89" s="81"/>
      <c r="U89" s="81"/>
      <c r="V89" s="81"/>
      <c r="W89" s="81"/>
      <c r="X89" s="56" t="s">
        <v>257</v>
      </c>
      <c r="Y89" s="82"/>
      <c r="Z89" s="60"/>
      <c r="AA89" s="57"/>
      <c r="AB89" s="108"/>
      <c r="AC89" s="56"/>
      <c r="AD89" s="184">
        <f t="shared" ca="1" si="18"/>
        <v>0</v>
      </c>
      <c r="AE89" s="184">
        <f t="shared" ca="1" si="19"/>
        <v>0</v>
      </c>
      <c r="AF89" s="200">
        <f t="shared" si="20"/>
        <v>9</v>
      </c>
      <c r="AG89" s="201">
        <f t="shared" si="21"/>
        <v>49</v>
      </c>
      <c r="AH89" s="201">
        <f t="shared" si="22"/>
        <v>49</v>
      </c>
      <c r="AI89" s="69">
        <f t="shared" si="23"/>
        <v>1</v>
      </c>
      <c r="AJ89" s="208">
        <f t="shared" si="24"/>
        <v>0</v>
      </c>
      <c r="AK89" s="3"/>
    </row>
    <row r="90" spans="1:37" ht="65.25" customHeight="1" x14ac:dyDescent="0.2">
      <c r="A90" s="235" t="s">
        <v>666</v>
      </c>
      <c r="B90" s="205" t="s">
        <v>432</v>
      </c>
      <c r="C90" s="56" t="s">
        <v>45</v>
      </c>
      <c r="D90" s="57" t="s">
        <v>259</v>
      </c>
      <c r="E90" s="56" t="s">
        <v>91</v>
      </c>
      <c r="F90" s="56" t="s">
        <v>100</v>
      </c>
      <c r="G90" s="56" t="s">
        <v>178</v>
      </c>
      <c r="H90" s="58" t="s">
        <v>232</v>
      </c>
      <c r="I90" s="59" t="str">
        <f t="shared" si="17"/>
        <v>Asesor de Control Interno</v>
      </c>
      <c r="J90" s="60">
        <v>43864</v>
      </c>
      <c r="K90" s="60">
        <v>43882</v>
      </c>
      <c r="L90" s="81"/>
      <c r="M90" s="81"/>
      <c r="N90" s="81"/>
      <c r="O90" s="81"/>
      <c r="P90" s="81"/>
      <c r="Q90" s="81"/>
      <c r="R90" s="81"/>
      <c r="S90" s="81"/>
      <c r="T90" s="81"/>
      <c r="U90" s="81"/>
      <c r="V90" s="81"/>
      <c r="W90" s="81"/>
      <c r="X90" s="56" t="s">
        <v>260</v>
      </c>
      <c r="Y90" s="61">
        <v>5.0000000000000001E-3</v>
      </c>
      <c r="Z90" s="60">
        <v>43882</v>
      </c>
      <c r="AA90" s="108" t="s">
        <v>340</v>
      </c>
      <c r="AB90" s="108" t="s">
        <v>504</v>
      </c>
      <c r="AC90" s="56" t="s">
        <v>58</v>
      </c>
      <c r="AD90" s="113">
        <f t="shared" ca="1" si="18"/>
        <v>5.0000000000000001E-3</v>
      </c>
      <c r="AE90" s="113">
        <f t="shared" ca="1" si="19"/>
        <v>0</v>
      </c>
      <c r="AF90" s="200">
        <f t="shared" si="20"/>
        <v>2</v>
      </c>
      <c r="AG90" s="201">
        <f t="shared" si="21"/>
        <v>18</v>
      </c>
      <c r="AH90" s="201">
        <f t="shared" si="22"/>
        <v>240</v>
      </c>
      <c r="AI90" s="69">
        <f t="shared" si="23"/>
        <v>13.333333333333334</v>
      </c>
      <c r="AJ90" s="208">
        <f t="shared" si="24"/>
        <v>6.6666666666666666E-2</v>
      </c>
      <c r="AK90" s="3"/>
    </row>
    <row r="91" spans="1:37" ht="65.25" customHeight="1" x14ac:dyDescent="0.2">
      <c r="A91" s="235" t="s">
        <v>666</v>
      </c>
      <c r="B91" s="205" t="s">
        <v>432</v>
      </c>
      <c r="C91" s="56" t="s">
        <v>45</v>
      </c>
      <c r="D91" s="57" t="s">
        <v>258</v>
      </c>
      <c r="E91" s="56" t="s">
        <v>91</v>
      </c>
      <c r="F91" s="56" t="s">
        <v>100</v>
      </c>
      <c r="G91" s="56" t="s">
        <v>178</v>
      </c>
      <c r="H91" s="83" t="s">
        <v>48</v>
      </c>
      <c r="I91" s="59" t="str">
        <f t="shared" ref="I91:I122" si="25">IF(LEN(E91)&gt;0,VLOOKUP(E91,PROCESO2,3,0),"")</f>
        <v>Asesor de Control Interno</v>
      </c>
      <c r="J91" s="60">
        <v>43864</v>
      </c>
      <c r="K91" s="60">
        <v>43882</v>
      </c>
      <c r="L91" s="81"/>
      <c r="M91" s="81"/>
      <c r="N91" s="81"/>
      <c r="O91" s="81"/>
      <c r="P91" s="81"/>
      <c r="Q91" s="81"/>
      <c r="R91" s="81"/>
      <c r="S91" s="81"/>
      <c r="T91" s="81"/>
      <c r="U91" s="81"/>
      <c r="V91" s="81"/>
      <c r="W91" s="81"/>
      <c r="X91" s="56" t="s">
        <v>260</v>
      </c>
      <c r="Y91" s="61">
        <v>5.0000000000000001E-3</v>
      </c>
      <c r="Z91" s="60">
        <v>43882</v>
      </c>
      <c r="AA91" s="125" t="s">
        <v>341</v>
      </c>
      <c r="AB91" s="108" t="s">
        <v>505</v>
      </c>
      <c r="AC91" s="56" t="s">
        <v>58</v>
      </c>
      <c r="AD91" s="113">
        <f t="shared" ref="AD91:AD122" ca="1" si="26">IF(ISERROR(VLOOKUP(AC91,INDIRECT(VLOOKUP(C91,ACTA,2,0)&amp;"A"),2,0))=TRUE,0,Y91*(VLOOKUP(AC91,INDIRECT(VLOOKUP(C91,ACTA,2,0)&amp;"A"),2,0)))</f>
        <v>5.0000000000000001E-3</v>
      </c>
      <c r="AE91" s="113">
        <f t="shared" ref="AE91:AE122" ca="1" si="27">+Y91-AD91</f>
        <v>0</v>
      </c>
      <c r="AF91" s="200">
        <f t="shared" ref="AF91:AF122" si="28">MONTH(K91)</f>
        <v>2</v>
      </c>
      <c r="AG91" s="201">
        <f t="shared" ref="AG91:AG122" si="29">+K91-J91</f>
        <v>18</v>
      </c>
      <c r="AH91" s="201">
        <f t="shared" ref="AH91:AH122" si="30">+$AH$18-J91</f>
        <v>240</v>
      </c>
      <c r="AI91" s="69">
        <f t="shared" ref="AI91:AI122" si="31">+AH91/AG91</f>
        <v>13.333333333333334</v>
      </c>
      <c r="AJ91" s="208">
        <f t="shared" ref="AJ91:AJ122" si="32">+AI91*Y91</f>
        <v>6.6666666666666666E-2</v>
      </c>
      <c r="AK91" s="3"/>
    </row>
    <row r="92" spans="1:37" ht="65.25" customHeight="1" x14ac:dyDescent="0.2">
      <c r="A92" s="235" t="s">
        <v>666</v>
      </c>
      <c r="B92" s="205" t="s">
        <v>432</v>
      </c>
      <c r="C92" s="56" t="s">
        <v>52</v>
      </c>
      <c r="D92" s="57" t="s">
        <v>155</v>
      </c>
      <c r="E92" s="56" t="s">
        <v>136</v>
      </c>
      <c r="F92" s="56" t="s">
        <v>98</v>
      </c>
      <c r="G92" s="56" t="s">
        <v>178</v>
      </c>
      <c r="H92" s="58" t="s">
        <v>170</v>
      </c>
      <c r="I92" s="59" t="str">
        <f t="shared" si="25"/>
        <v xml:space="preserve">Director Jurídico </v>
      </c>
      <c r="J92" s="60">
        <v>43922</v>
      </c>
      <c r="K92" s="60">
        <v>43945</v>
      </c>
      <c r="L92" s="81"/>
      <c r="M92" s="81"/>
      <c r="N92" s="81"/>
      <c r="O92" s="81"/>
      <c r="P92" s="81"/>
      <c r="Q92" s="81"/>
      <c r="R92" s="81"/>
      <c r="S92" s="81"/>
      <c r="T92" s="81"/>
      <c r="U92" s="81"/>
      <c r="V92" s="81"/>
      <c r="W92" s="81"/>
      <c r="X92" s="56" t="s">
        <v>132</v>
      </c>
      <c r="Y92" s="82">
        <v>0.01</v>
      </c>
      <c r="Z92" s="60">
        <v>44012</v>
      </c>
      <c r="AA92" s="57" t="s">
        <v>377</v>
      </c>
      <c r="AB92" s="108" t="s">
        <v>506</v>
      </c>
      <c r="AC92" s="56" t="s">
        <v>189</v>
      </c>
      <c r="AD92" s="113">
        <f t="shared" ca="1" si="26"/>
        <v>9.9999999999999985E-3</v>
      </c>
      <c r="AE92" s="113">
        <f t="shared" ca="1" si="27"/>
        <v>0</v>
      </c>
      <c r="AF92" s="200">
        <f t="shared" si="28"/>
        <v>4</v>
      </c>
      <c r="AG92" s="201">
        <f t="shared" si="29"/>
        <v>23</v>
      </c>
      <c r="AH92" s="201">
        <f t="shared" si="30"/>
        <v>182</v>
      </c>
      <c r="AI92" s="69">
        <f t="shared" si="31"/>
        <v>7.9130434782608692</v>
      </c>
      <c r="AJ92" s="208">
        <f t="shared" si="32"/>
        <v>7.91304347826087E-2</v>
      </c>
      <c r="AK92" s="3"/>
    </row>
    <row r="93" spans="1:37" ht="65.25" customHeight="1" x14ac:dyDescent="0.2">
      <c r="A93" s="235" t="s">
        <v>666</v>
      </c>
      <c r="B93" s="205" t="s">
        <v>432</v>
      </c>
      <c r="C93" s="56" t="s">
        <v>52</v>
      </c>
      <c r="D93" s="57" t="s">
        <v>261</v>
      </c>
      <c r="E93" s="56" t="s">
        <v>101</v>
      </c>
      <c r="F93" s="56" t="s">
        <v>101</v>
      </c>
      <c r="G93" s="56" t="s">
        <v>178</v>
      </c>
      <c r="H93" s="75" t="s">
        <v>241</v>
      </c>
      <c r="I93" s="59" t="str">
        <f t="shared" si="25"/>
        <v>Líderes de Cada Proceso</v>
      </c>
      <c r="J93" s="60">
        <v>43832</v>
      </c>
      <c r="K93" s="60">
        <v>43847</v>
      </c>
      <c r="L93" s="81"/>
      <c r="M93" s="81"/>
      <c r="N93" s="81"/>
      <c r="O93" s="81"/>
      <c r="P93" s="81"/>
      <c r="Q93" s="81"/>
      <c r="R93" s="81"/>
      <c r="S93" s="81"/>
      <c r="T93" s="81"/>
      <c r="U93" s="81"/>
      <c r="V93" s="81"/>
      <c r="W93" s="81"/>
      <c r="X93" s="56" t="s">
        <v>227</v>
      </c>
      <c r="Y93" s="82">
        <v>1.4999999999999999E-2</v>
      </c>
      <c r="Z93" s="60">
        <v>43847</v>
      </c>
      <c r="AA93" s="108" t="s">
        <v>507</v>
      </c>
      <c r="AB93" s="108" t="s">
        <v>508</v>
      </c>
      <c r="AC93" s="56" t="s">
        <v>189</v>
      </c>
      <c r="AD93" s="113">
        <f t="shared" ca="1" si="26"/>
        <v>1.4999999999999998E-2</v>
      </c>
      <c r="AE93" s="113">
        <f t="shared" ca="1" si="27"/>
        <v>0</v>
      </c>
      <c r="AF93" s="200">
        <f t="shared" si="28"/>
        <v>1</v>
      </c>
      <c r="AG93" s="201">
        <f t="shared" si="29"/>
        <v>15</v>
      </c>
      <c r="AH93" s="201">
        <f t="shared" si="30"/>
        <v>272</v>
      </c>
      <c r="AI93" s="69">
        <f t="shared" si="31"/>
        <v>18.133333333333333</v>
      </c>
      <c r="AJ93" s="208">
        <f t="shared" si="32"/>
        <v>0.27199999999999996</v>
      </c>
      <c r="AK93" s="3"/>
    </row>
    <row r="94" spans="1:37" ht="65.25" customHeight="1" x14ac:dyDescent="0.2">
      <c r="A94" s="235" t="s">
        <v>666</v>
      </c>
      <c r="B94" s="205" t="s">
        <v>432</v>
      </c>
      <c r="C94" s="56" t="s">
        <v>52</v>
      </c>
      <c r="D94" s="57" t="s">
        <v>262</v>
      </c>
      <c r="E94" s="56" t="s">
        <v>101</v>
      </c>
      <c r="F94" s="56" t="s">
        <v>101</v>
      </c>
      <c r="G94" s="56" t="s">
        <v>178</v>
      </c>
      <c r="H94" s="75" t="s">
        <v>241</v>
      </c>
      <c r="I94" s="59" t="str">
        <f t="shared" si="25"/>
        <v>Líderes de Cada Proceso</v>
      </c>
      <c r="J94" s="60">
        <v>43832</v>
      </c>
      <c r="K94" s="60">
        <v>43847</v>
      </c>
      <c r="L94" s="81"/>
      <c r="M94" s="81"/>
      <c r="N94" s="81"/>
      <c r="O94" s="81"/>
      <c r="P94" s="81"/>
      <c r="Q94" s="81"/>
      <c r="R94" s="81"/>
      <c r="S94" s="81"/>
      <c r="T94" s="81"/>
      <c r="U94" s="81"/>
      <c r="V94" s="81"/>
      <c r="W94" s="81"/>
      <c r="X94" s="56" t="s">
        <v>132</v>
      </c>
      <c r="Y94" s="82">
        <v>1.4999999999999999E-2</v>
      </c>
      <c r="Z94" s="60">
        <v>43847</v>
      </c>
      <c r="AA94" s="108" t="s">
        <v>507</v>
      </c>
      <c r="AB94" s="108" t="s">
        <v>508</v>
      </c>
      <c r="AC94" s="56" t="s">
        <v>189</v>
      </c>
      <c r="AD94" s="113">
        <f t="shared" ca="1" si="26"/>
        <v>1.4999999999999998E-2</v>
      </c>
      <c r="AE94" s="113">
        <f t="shared" ca="1" si="27"/>
        <v>0</v>
      </c>
      <c r="AF94" s="200">
        <f t="shared" si="28"/>
        <v>1</v>
      </c>
      <c r="AG94" s="201">
        <f t="shared" si="29"/>
        <v>15</v>
      </c>
      <c r="AH94" s="201">
        <f t="shared" si="30"/>
        <v>272</v>
      </c>
      <c r="AI94" s="69">
        <f t="shared" si="31"/>
        <v>18.133333333333333</v>
      </c>
      <c r="AJ94" s="208">
        <f t="shared" si="32"/>
        <v>0.27199999999999996</v>
      </c>
      <c r="AK94" s="3"/>
    </row>
    <row r="95" spans="1:37" ht="65.25" customHeight="1" x14ac:dyDescent="0.2">
      <c r="A95" s="235" t="s">
        <v>666</v>
      </c>
      <c r="B95" s="205" t="s">
        <v>432</v>
      </c>
      <c r="C95" s="56" t="s">
        <v>52</v>
      </c>
      <c r="D95" s="57" t="s">
        <v>263</v>
      </c>
      <c r="E95" s="56" t="s">
        <v>101</v>
      </c>
      <c r="F95" s="56" t="s">
        <v>101</v>
      </c>
      <c r="G95" s="56" t="s">
        <v>178</v>
      </c>
      <c r="H95" s="75" t="s">
        <v>242</v>
      </c>
      <c r="I95" s="59" t="str">
        <f t="shared" si="25"/>
        <v>Líderes de Cada Proceso</v>
      </c>
      <c r="J95" s="60">
        <v>43955</v>
      </c>
      <c r="K95" s="60">
        <v>43966</v>
      </c>
      <c r="L95" s="81"/>
      <c r="M95" s="81"/>
      <c r="N95" s="81"/>
      <c r="O95" s="81"/>
      <c r="P95" s="81"/>
      <c r="Q95" s="81"/>
      <c r="R95" s="81"/>
      <c r="S95" s="81"/>
      <c r="T95" s="81"/>
      <c r="U95" s="81"/>
      <c r="V95" s="81"/>
      <c r="W95" s="81"/>
      <c r="X95" s="56" t="s">
        <v>227</v>
      </c>
      <c r="Y95" s="82">
        <v>1.4999999999999999E-2</v>
      </c>
      <c r="Z95" s="60">
        <v>43966</v>
      </c>
      <c r="AA95" s="57" t="s">
        <v>355</v>
      </c>
      <c r="AB95" s="108" t="s">
        <v>509</v>
      </c>
      <c r="AC95" s="56" t="s">
        <v>189</v>
      </c>
      <c r="AD95" s="113">
        <f t="shared" ca="1" si="26"/>
        <v>1.4999999999999998E-2</v>
      </c>
      <c r="AE95" s="113">
        <f t="shared" ca="1" si="27"/>
        <v>0</v>
      </c>
      <c r="AF95" s="200">
        <f t="shared" si="28"/>
        <v>5</v>
      </c>
      <c r="AG95" s="201">
        <f t="shared" si="29"/>
        <v>11</v>
      </c>
      <c r="AH95" s="201">
        <f t="shared" si="30"/>
        <v>149</v>
      </c>
      <c r="AI95" s="69">
        <f t="shared" si="31"/>
        <v>13.545454545454545</v>
      </c>
      <c r="AJ95" s="208">
        <f t="shared" si="32"/>
        <v>0.20318181818181816</v>
      </c>
      <c r="AK95" s="3"/>
    </row>
    <row r="96" spans="1:37" ht="65.25" customHeight="1" x14ac:dyDescent="0.2">
      <c r="A96" s="235" t="s">
        <v>666</v>
      </c>
      <c r="B96" s="205" t="s">
        <v>432</v>
      </c>
      <c r="C96" s="56" t="s">
        <v>52</v>
      </c>
      <c r="D96" s="57" t="s">
        <v>264</v>
      </c>
      <c r="E96" s="56" t="s">
        <v>101</v>
      </c>
      <c r="F96" s="56" t="s">
        <v>101</v>
      </c>
      <c r="G96" s="56" t="s">
        <v>178</v>
      </c>
      <c r="H96" s="75" t="s">
        <v>242</v>
      </c>
      <c r="I96" s="59" t="str">
        <f t="shared" si="25"/>
        <v>Líderes de Cada Proceso</v>
      </c>
      <c r="J96" s="60">
        <v>43955</v>
      </c>
      <c r="K96" s="60">
        <v>43966</v>
      </c>
      <c r="L96" s="81"/>
      <c r="M96" s="81"/>
      <c r="N96" s="81"/>
      <c r="O96" s="81"/>
      <c r="P96" s="81"/>
      <c r="Q96" s="81"/>
      <c r="R96" s="81"/>
      <c r="S96" s="81"/>
      <c r="T96" s="81"/>
      <c r="U96" s="81"/>
      <c r="V96" s="81"/>
      <c r="W96" s="81"/>
      <c r="X96" s="56" t="s">
        <v>132</v>
      </c>
      <c r="Y96" s="82">
        <v>1.4999999999999999E-2</v>
      </c>
      <c r="Z96" s="60">
        <v>43966</v>
      </c>
      <c r="AA96" s="57" t="s">
        <v>355</v>
      </c>
      <c r="AB96" s="108" t="s">
        <v>509</v>
      </c>
      <c r="AC96" s="56" t="s">
        <v>189</v>
      </c>
      <c r="AD96" s="113">
        <f t="shared" ca="1" si="26"/>
        <v>1.4999999999999998E-2</v>
      </c>
      <c r="AE96" s="113">
        <f t="shared" ca="1" si="27"/>
        <v>0</v>
      </c>
      <c r="AF96" s="200">
        <f t="shared" si="28"/>
        <v>5</v>
      </c>
      <c r="AG96" s="201">
        <f t="shared" si="29"/>
        <v>11</v>
      </c>
      <c r="AH96" s="201">
        <f t="shared" si="30"/>
        <v>149</v>
      </c>
      <c r="AI96" s="69">
        <f t="shared" si="31"/>
        <v>13.545454545454545</v>
      </c>
      <c r="AJ96" s="208">
        <f t="shared" si="32"/>
        <v>0.20318181818181816</v>
      </c>
      <c r="AK96" s="3"/>
    </row>
    <row r="97" spans="1:37" ht="87.75" customHeight="1" x14ac:dyDescent="0.2">
      <c r="A97" s="235" t="s">
        <v>667</v>
      </c>
      <c r="B97" s="205" t="s">
        <v>409</v>
      </c>
      <c r="C97" s="56" t="s">
        <v>52</v>
      </c>
      <c r="D97" s="57" t="s">
        <v>263</v>
      </c>
      <c r="E97" s="56" t="s">
        <v>101</v>
      </c>
      <c r="F97" s="56" t="s">
        <v>101</v>
      </c>
      <c r="G97" s="56" t="s">
        <v>178</v>
      </c>
      <c r="H97" s="75" t="s">
        <v>466</v>
      </c>
      <c r="I97" s="59" t="str">
        <f t="shared" si="25"/>
        <v>Líderes de Cada Proceso</v>
      </c>
      <c r="J97" s="130">
        <v>44069</v>
      </c>
      <c r="K97" s="130">
        <v>44119</v>
      </c>
      <c r="L97" s="81"/>
      <c r="M97" s="81"/>
      <c r="N97" s="81"/>
      <c r="O97" s="81"/>
      <c r="P97" s="81"/>
      <c r="Q97" s="81"/>
      <c r="R97" s="81"/>
      <c r="S97" s="81"/>
      <c r="T97" s="81"/>
      <c r="U97" s="81"/>
      <c r="V97" s="81"/>
      <c r="W97" s="81"/>
      <c r="X97" s="56" t="s">
        <v>227</v>
      </c>
      <c r="Y97" s="82">
        <v>0.02</v>
      </c>
      <c r="Z97" s="60"/>
      <c r="AA97" s="108" t="s">
        <v>728</v>
      </c>
      <c r="AB97" s="108" t="s">
        <v>729</v>
      </c>
      <c r="AC97" s="56" t="s">
        <v>108</v>
      </c>
      <c r="AD97" s="100">
        <f t="shared" ca="1" si="26"/>
        <v>1.3399999999999999E-2</v>
      </c>
      <c r="AE97" s="100">
        <f t="shared" ca="1" si="27"/>
        <v>6.6000000000000017E-3</v>
      </c>
      <c r="AF97" s="200">
        <f t="shared" si="28"/>
        <v>10</v>
      </c>
      <c r="AG97" s="201">
        <f t="shared" si="29"/>
        <v>50</v>
      </c>
      <c r="AH97" s="201">
        <f t="shared" si="30"/>
        <v>35</v>
      </c>
      <c r="AI97" s="69">
        <f t="shared" si="31"/>
        <v>0.7</v>
      </c>
      <c r="AJ97" s="208">
        <f t="shared" si="32"/>
        <v>1.3999999999999999E-2</v>
      </c>
      <c r="AK97" s="3"/>
    </row>
    <row r="98" spans="1:37" ht="65.25" customHeight="1" x14ac:dyDescent="0.2">
      <c r="A98" s="235" t="s">
        <v>667</v>
      </c>
      <c r="B98" s="205" t="s">
        <v>409</v>
      </c>
      <c r="C98" s="56" t="s">
        <v>52</v>
      </c>
      <c r="D98" s="57" t="s">
        <v>264</v>
      </c>
      <c r="E98" s="56" t="s">
        <v>101</v>
      </c>
      <c r="F98" s="56" t="s">
        <v>101</v>
      </c>
      <c r="G98" s="56" t="s">
        <v>178</v>
      </c>
      <c r="H98" s="75" t="s">
        <v>242</v>
      </c>
      <c r="I98" s="59" t="str">
        <f t="shared" si="25"/>
        <v>Líderes de Cada Proceso</v>
      </c>
      <c r="J98" s="130">
        <v>44069</v>
      </c>
      <c r="K98" s="130">
        <v>44119</v>
      </c>
      <c r="L98" s="81"/>
      <c r="M98" s="81"/>
      <c r="N98" s="81"/>
      <c r="O98" s="81"/>
      <c r="P98" s="81"/>
      <c r="Q98" s="81"/>
      <c r="R98" s="81"/>
      <c r="S98" s="81"/>
      <c r="T98" s="81"/>
      <c r="U98" s="81"/>
      <c r="V98" s="81"/>
      <c r="W98" s="81"/>
      <c r="X98" s="56" t="s">
        <v>132</v>
      </c>
      <c r="Y98" s="82">
        <v>0.02</v>
      </c>
      <c r="Z98" s="60"/>
      <c r="AA98" s="108" t="s">
        <v>728</v>
      </c>
      <c r="AB98" s="108" t="s">
        <v>729</v>
      </c>
      <c r="AC98" s="56" t="s">
        <v>108</v>
      </c>
      <c r="AD98" s="100">
        <f t="shared" ca="1" si="26"/>
        <v>1.3399999999999999E-2</v>
      </c>
      <c r="AE98" s="100">
        <f t="shared" ca="1" si="27"/>
        <v>6.6000000000000017E-3</v>
      </c>
      <c r="AF98" s="200">
        <f t="shared" si="28"/>
        <v>10</v>
      </c>
      <c r="AG98" s="201">
        <f t="shared" si="29"/>
        <v>50</v>
      </c>
      <c r="AH98" s="201">
        <f t="shared" si="30"/>
        <v>35</v>
      </c>
      <c r="AI98" s="69">
        <f t="shared" si="31"/>
        <v>0.7</v>
      </c>
      <c r="AJ98" s="208">
        <f t="shared" si="32"/>
        <v>1.3999999999999999E-2</v>
      </c>
      <c r="AK98" s="3"/>
    </row>
    <row r="99" spans="1:37" ht="65.25" customHeight="1" x14ac:dyDescent="0.2">
      <c r="A99" s="235" t="s">
        <v>666</v>
      </c>
      <c r="B99" s="205" t="s">
        <v>432</v>
      </c>
      <c r="C99" s="56" t="s">
        <v>52</v>
      </c>
      <c r="D99" s="57" t="s">
        <v>294</v>
      </c>
      <c r="E99" s="56" t="s">
        <v>88</v>
      </c>
      <c r="F99" s="56" t="s">
        <v>99</v>
      </c>
      <c r="G99" s="56" t="s">
        <v>178</v>
      </c>
      <c r="H99" s="75" t="s">
        <v>169</v>
      </c>
      <c r="I99" s="59" t="str">
        <f t="shared" si="25"/>
        <v>Subdirector Administrativo</v>
      </c>
      <c r="J99" s="60">
        <v>43892</v>
      </c>
      <c r="K99" s="60">
        <v>43916</v>
      </c>
      <c r="L99" s="81"/>
      <c r="M99" s="81"/>
      <c r="N99" s="60"/>
      <c r="O99" s="81"/>
      <c r="P99" s="81"/>
      <c r="Q99" s="81"/>
      <c r="R99" s="81"/>
      <c r="S99" s="81"/>
      <c r="T99" s="81"/>
      <c r="U99" s="81"/>
      <c r="V99" s="81"/>
      <c r="W99" s="81"/>
      <c r="X99" s="56" t="s">
        <v>132</v>
      </c>
      <c r="Y99" s="82">
        <v>0.01</v>
      </c>
      <c r="Z99" s="60">
        <v>43920</v>
      </c>
      <c r="AA99" s="57" t="s">
        <v>510</v>
      </c>
      <c r="AB99" s="108" t="s">
        <v>511</v>
      </c>
      <c r="AC99" s="56" t="s">
        <v>189</v>
      </c>
      <c r="AD99" s="113">
        <f t="shared" ca="1" si="26"/>
        <v>9.9999999999999985E-3</v>
      </c>
      <c r="AE99" s="113">
        <f t="shared" ca="1" si="27"/>
        <v>0</v>
      </c>
      <c r="AF99" s="200">
        <f t="shared" si="28"/>
        <v>3</v>
      </c>
      <c r="AG99" s="201">
        <f t="shared" si="29"/>
        <v>24</v>
      </c>
      <c r="AH99" s="201">
        <f t="shared" si="30"/>
        <v>212</v>
      </c>
      <c r="AI99" s="69">
        <f t="shared" si="31"/>
        <v>8.8333333333333339</v>
      </c>
      <c r="AJ99" s="208">
        <f t="shared" si="32"/>
        <v>8.8333333333333347E-2</v>
      </c>
      <c r="AK99" s="3"/>
    </row>
    <row r="100" spans="1:37" ht="52.5" customHeight="1" x14ac:dyDescent="0.2">
      <c r="A100" s="235" t="s">
        <v>667</v>
      </c>
      <c r="B100" s="205" t="s">
        <v>409</v>
      </c>
      <c r="C100" s="56" t="s">
        <v>52</v>
      </c>
      <c r="D100" s="57" t="s">
        <v>295</v>
      </c>
      <c r="E100" s="56" t="s">
        <v>88</v>
      </c>
      <c r="F100" s="56" t="s">
        <v>99</v>
      </c>
      <c r="G100" s="56" t="s">
        <v>178</v>
      </c>
      <c r="H100" s="75" t="s">
        <v>169</v>
      </c>
      <c r="I100" s="59" t="str">
        <f t="shared" si="25"/>
        <v>Subdirector Administrativo</v>
      </c>
      <c r="J100" s="60">
        <v>43983</v>
      </c>
      <c r="K100" s="130">
        <v>44074</v>
      </c>
      <c r="L100" s="81"/>
      <c r="M100" s="81"/>
      <c r="N100" s="81"/>
      <c r="O100" s="81"/>
      <c r="P100" s="81"/>
      <c r="Q100" s="81"/>
      <c r="R100" s="81"/>
      <c r="S100" s="81"/>
      <c r="T100" s="81"/>
      <c r="U100" s="81"/>
      <c r="V100" s="81"/>
      <c r="W100" s="81"/>
      <c r="X100" s="56" t="s">
        <v>132</v>
      </c>
      <c r="Y100" s="82">
        <v>0.01</v>
      </c>
      <c r="Z100" s="60">
        <v>44090</v>
      </c>
      <c r="AA100" s="108" t="s">
        <v>698</v>
      </c>
      <c r="AB100" s="108" t="s">
        <v>699</v>
      </c>
      <c r="AC100" s="56" t="s">
        <v>189</v>
      </c>
      <c r="AD100" s="113">
        <f t="shared" ca="1" si="26"/>
        <v>9.9999999999999985E-3</v>
      </c>
      <c r="AE100" s="113">
        <f t="shared" ca="1" si="27"/>
        <v>0</v>
      </c>
      <c r="AF100" s="200">
        <f t="shared" si="28"/>
        <v>8</v>
      </c>
      <c r="AG100" s="201">
        <f t="shared" si="29"/>
        <v>91</v>
      </c>
      <c r="AH100" s="201">
        <f t="shared" si="30"/>
        <v>121</v>
      </c>
      <c r="AI100" s="69">
        <f t="shared" si="31"/>
        <v>1.3296703296703296</v>
      </c>
      <c r="AJ100" s="208">
        <f t="shared" si="32"/>
        <v>1.3296703296703296E-2</v>
      </c>
      <c r="AK100" s="3"/>
    </row>
    <row r="101" spans="1:37" ht="65.25" customHeight="1" x14ac:dyDescent="0.2">
      <c r="A101" s="235" t="s">
        <v>665</v>
      </c>
      <c r="B101" s="205" t="s">
        <v>411</v>
      </c>
      <c r="C101" s="56" t="s">
        <v>52</v>
      </c>
      <c r="D101" s="108" t="s">
        <v>296</v>
      </c>
      <c r="E101" s="56" t="s">
        <v>90</v>
      </c>
      <c r="F101" s="56" t="s">
        <v>99</v>
      </c>
      <c r="G101" s="56" t="s">
        <v>178</v>
      </c>
      <c r="H101" s="75" t="s">
        <v>169</v>
      </c>
      <c r="I101" s="59" t="str">
        <f t="shared" si="25"/>
        <v>Subdirector Financiero</v>
      </c>
      <c r="J101" s="60">
        <v>44075</v>
      </c>
      <c r="K101" s="60">
        <v>44099</v>
      </c>
      <c r="L101" s="81"/>
      <c r="M101" s="81"/>
      <c r="N101" s="81"/>
      <c r="O101" s="81"/>
      <c r="P101" s="81"/>
      <c r="Q101" s="81"/>
      <c r="R101" s="81"/>
      <c r="S101" s="81"/>
      <c r="T101" s="81"/>
      <c r="U101" s="81"/>
      <c r="V101" s="81"/>
      <c r="W101" s="81"/>
      <c r="X101" s="56" t="s">
        <v>132</v>
      </c>
      <c r="Y101" s="82"/>
      <c r="Z101" s="60"/>
      <c r="AA101" s="57"/>
      <c r="AB101" s="108"/>
      <c r="AC101" s="56"/>
      <c r="AD101" s="184">
        <f t="shared" ca="1" si="26"/>
        <v>0</v>
      </c>
      <c r="AE101" s="184">
        <f t="shared" ca="1" si="27"/>
        <v>0</v>
      </c>
      <c r="AF101" s="200">
        <f t="shared" si="28"/>
        <v>9</v>
      </c>
      <c r="AG101" s="201">
        <f t="shared" si="29"/>
        <v>24</v>
      </c>
      <c r="AH101" s="201">
        <f t="shared" si="30"/>
        <v>29</v>
      </c>
      <c r="AI101" s="69">
        <f t="shared" si="31"/>
        <v>1.2083333333333333</v>
      </c>
      <c r="AJ101" s="208">
        <f t="shared" si="32"/>
        <v>0</v>
      </c>
      <c r="AK101" s="3"/>
    </row>
    <row r="102" spans="1:37" ht="65.25" customHeight="1" x14ac:dyDescent="0.2">
      <c r="A102" s="235" t="s">
        <v>666</v>
      </c>
      <c r="B102" s="205" t="s">
        <v>432</v>
      </c>
      <c r="C102" s="56" t="s">
        <v>44</v>
      </c>
      <c r="D102" s="108" t="s">
        <v>246</v>
      </c>
      <c r="E102" s="56" t="s">
        <v>101</v>
      </c>
      <c r="F102" s="56" t="s">
        <v>101</v>
      </c>
      <c r="G102" s="56" t="s">
        <v>178</v>
      </c>
      <c r="H102" s="58" t="s">
        <v>170</v>
      </c>
      <c r="I102" s="59" t="str">
        <f t="shared" si="25"/>
        <v>Líderes de Cada Proceso</v>
      </c>
      <c r="J102" s="60">
        <v>43850</v>
      </c>
      <c r="K102" s="60">
        <v>43860</v>
      </c>
      <c r="L102" s="81"/>
      <c r="M102" s="81"/>
      <c r="N102" s="81"/>
      <c r="O102" s="81"/>
      <c r="P102" s="81"/>
      <c r="Q102" s="81"/>
      <c r="R102" s="81"/>
      <c r="S102" s="81"/>
      <c r="T102" s="81"/>
      <c r="U102" s="81"/>
      <c r="V102" s="81"/>
      <c r="W102" s="81"/>
      <c r="X102" s="56" t="s">
        <v>132</v>
      </c>
      <c r="Y102" s="82">
        <v>7.0000000000000001E-3</v>
      </c>
      <c r="Z102" s="60">
        <v>43914</v>
      </c>
      <c r="AA102" s="108" t="s">
        <v>512</v>
      </c>
      <c r="AB102" s="108" t="s">
        <v>513</v>
      </c>
      <c r="AC102" s="56" t="s">
        <v>189</v>
      </c>
      <c r="AD102" s="113">
        <f t="shared" ca="1" si="26"/>
        <v>6.9999999999999993E-3</v>
      </c>
      <c r="AE102" s="113">
        <f t="shared" ca="1" si="27"/>
        <v>0</v>
      </c>
      <c r="AF102" s="200">
        <f t="shared" si="28"/>
        <v>1</v>
      </c>
      <c r="AG102" s="201">
        <f t="shared" si="29"/>
        <v>10</v>
      </c>
      <c r="AH102" s="201">
        <f t="shared" si="30"/>
        <v>254</v>
      </c>
      <c r="AI102" s="69">
        <f t="shared" si="31"/>
        <v>25.4</v>
      </c>
      <c r="AJ102" s="208">
        <f t="shared" si="32"/>
        <v>0.17779999999999999</v>
      </c>
      <c r="AK102" s="3"/>
    </row>
    <row r="103" spans="1:37" ht="65.25" customHeight="1" x14ac:dyDescent="0.2">
      <c r="A103" s="235" t="s">
        <v>666</v>
      </c>
      <c r="B103" s="205" t="s">
        <v>432</v>
      </c>
      <c r="C103" s="56" t="s">
        <v>44</v>
      </c>
      <c r="D103" s="57" t="s">
        <v>251</v>
      </c>
      <c r="E103" s="56" t="s">
        <v>91</v>
      </c>
      <c r="F103" s="56" t="s">
        <v>100</v>
      </c>
      <c r="G103" s="56" t="s">
        <v>178</v>
      </c>
      <c r="H103" s="75" t="s">
        <v>242</v>
      </c>
      <c r="I103" s="59" t="str">
        <f t="shared" si="25"/>
        <v>Asesor de Control Interno</v>
      </c>
      <c r="J103" s="60">
        <v>43832</v>
      </c>
      <c r="K103" s="60">
        <v>43840</v>
      </c>
      <c r="L103" s="81"/>
      <c r="M103" s="81"/>
      <c r="N103" s="81"/>
      <c r="O103" s="81"/>
      <c r="P103" s="81"/>
      <c r="Q103" s="81"/>
      <c r="R103" s="81"/>
      <c r="S103" s="81"/>
      <c r="T103" s="81"/>
      <c r="U103" s="81"/>
      <c r="V103" s="81"/>
      <c r="W103" s="81"/>
      <c r="X103" s="56" t="s">
        <v>252</v>
      </c>
      <c r="Y103" s="82">
        <v>2E-3</v>
      </c>
      <c r="Z103" s="60">
        <v>43840</v>
      </c>
      <c r="AA103" s="108" t="s">
        <v>321</v>
      </c>
      <c r="AB103" s="108" t="s">
        <v>347</v>
      </c>
      <c r="AC103" s="56" t="s">
        <v>189</v>
      </c>
      <c r="AD103" s="113">
        <f t="shared" ca="1" si="26"/>
        <v>1.9999999999999996E-3</v>
      </c>
      <c r="AE103" s="113">
        <f t="shared" ca="1" si="27"/>
        <v>0</v>
      </c>
      <c r="AF103" s="200">
        <f t="shared" si="28"/>
        <v>1</v>
      </c>
      <c r="AG103" s="201">
        <f t="shared" si="29"/>
        <v>8</v>
      </c>
      <c r="AH103" s="201">
        <f t="shared" si="30"/>
        <v>272</v>
      </c>
      <c r="AI103" s="69">
        <f t="shared" si="31"/>
        <v>34</v>
      </c>
      <c r="AJ103" s="208">
        <f t="shared" si="32"/>
        <v>6.8000000000000005E-2</v>
      </c>
      <c r="AK103" s="3"/>
    </row>
    <row r="104" spans="1:37" ht="65.25" customHeight="1" x14ac:dyDescent="0.2">
      <c r="A104" s="235" t="s">
        <v>666</v>
      </c>
      <c r="B104" s="205" t="s">
        <v>432</v>
      </c>
      <c r="C104" s="56" t="s">
        <v>44</v>
      </c>
      <c r="D104" s="57" t="s">
        <v>251</v>
      </c>
      <c r="E104" s="56" t="s">
        <v>91</v>
      </c>
      <c r="F104" s="56" t="s">
        <v>100</v>
      </c>
      <c r="G104" s="56" t="s">
        <v>178</v>
      </c>
      <c r="H104" s="75" t="s">
        <v>242</v>
      </c>
      <c r="I104" s="59" t="str">
        <f t="shared" si="25"/>
        <v>Asesor de Control Interno</v>
      </c>
      <c r="J104" s="60">
        <v>43922</v>
      </c>
      <c r="K104" s="60">
        <v>43928</v>
      </c>
      <c r="L104" s="81"/>
      <c r="M104" s="81"/>
      <c r="N104" s="81"/>
      <c r="O104" s="81"/>
      <c r="P104" s="81"/>
      <c r="Q104" s="81"/>
      <c r="R104" s="81"/>
      <c r="S104" s="81"/>
      <c r="T104" s="81"/>
      <c r="U104" s="81"/>
      <c r="V104" s="81"/>
      <c r="W104" s="81"/>
      <c r="X104" s="56" t="s">
        <v>252</v>
      </c>
      <c r="Y104" s="82">
        <v>2E-3</v>
      </c>
      <c r="Z104" s="60">
        <v>43928</v>
      </c>
      <c r="AA104" s="108" t="s">
        <v>356</v>
      </c>
      <c r="AB104" s="108" t="s">
        <v>357</v>
      </c>
      <c r="AC104" s="56" t="s">
        <v>189</v>
      </c>
      <c r="AD104" s="113">
        <f t="shared" ca="1" si="26"/>
        <v>1.9999999999999996E-3</v>
      </c>
      <c r="AE104" s="113">
        <f t="shared" ca="1" si="27"/>
        <v>0</v>
      </c>
      <c r="AF104" s="200">
        <f t="shared" si="28"/>
        <v>4</v>
      </c>
      <c r="AG104" s="201">
        <f t="shared" si="29"/>
        <v>6</v>
      </c>
      <c r="AH104" s="201">
        <f t="shared" si="30"/>
        <v>182</v>
      </c>
      <c r="AI104" s="69">
        <f t="shared" si="31"/>
        <v>30.333333333333332</v>
      </c>
      <c r="AJ104" s="208">
        <f t="shared" si="32"/>
        <v>6.0666666666666667E-2</v>
      </c>
      <c r="AK104" s="3"/>
    </row>
    <row r="105" spans="1:37" ht="65.25" customHeight="1" x14ac:dyDescent="0.2">
      <c r="A105" s="235" t="s">
        <v>666</v>
      </c>
      <c r="B105" s="205" t="s">
        <v>409</v>
      </c>
      <c r="C105" s="56" t="s">
        <v>44</v>
      </c>
      <c r="D105" s="57" t="s">
        <v>251</v>
      </c>
      <c r="E105" s="56" t="s">
        <v>91</v>
      </c>
      <c r="F105" s="56" t="s">
        <v>100</v>
      </c>
      <c r="G105" s="56" t="s">
        <v>178</v>
      </c>
      <c r="H105" s="75" t="s">
        <v>242</v>
      </c>
      <c r="I105" s="59" t="str">
        <f t="shared" si="25"/>
        <v>Asesor de Control Interno</v>
      </c>
      <c r="J105" s="60">
        <v>44013</v>
      </c>
      <c r="K105" s="60">
        <v>44019</v>
      </c>
      <c r="L105" s="81"/>
      <c r="M105" s="81"/>
      <c r="N105" s="81"/>
      <c r="O105" s="81"/>
      <c r="P105" s="81"/>
      <c r="Q105" s="81"/>
      <c r="R105" s="81"/>
      <c r="S105" s="81"/>
      <c r="T105" s="81"/>
      <c r="U105" s="81"/>
      <c r="V105" s="81"/>
      <c r="W105" s="81"/>
      <c r="X105" s="56" t="s">
        <v>252</v>
      </c>
      <c r="Y105" s="82">
        <v>2E-3</v>
      </c>
      <c r="Z105" s="60">
        <v>44020</v>
      </c>
      <c r="AA105" s="57" t="s">
        <v>600</v>
      </c>
      <c r="AB105" s="108" t="s">
        <v>601</v>
      </c>
      <c r="AC105" s="56" t="s">
        <v>189</v>
      </c>
      <c r="AD105" s="113">
        <f t="shared" ca="1" si="26"/>
        <v>1.9999999999999996E-3</v>
      </c>
      <c r="AE105" s="113">
        <f t="shared" ca="1" si="27"/>
        <v>0</v>
      </c>
      <c r="AF105" s="200">
        <f t="shared" si="28"/>
        <v>7</v>
      </c>
      <c r="AG105" s="201">
        <f t="shared" si="29"/>
        <v>6</v>
      </c>
      <c r="AH105" s="201">
        <f t="shared" si="30"/>
        <v>91</v>
      </c>
      <c r="AI105" s="69">
        <f t="shared" si="31"/>
        <v>15.166666666666666</v>
      </c>
      <c r="AJ105" s="208">
        <f t="shared" si="32"/>
        <v>3.0333333333333334E-2</v>
      </c>
      <c r="AK105" s="3"/>
    </row>
    <row r="106" spans="1:37" ht="65.25" customHeight="1" x14ac:dyDescent="0.2">
      <c r="A106" s="235" t="s">
        <v>666</v>
      </c>
      <c r="B106" s="205" t="s">
        <v>409</v>
      </c>
      <c r="C106" s="56" t="s">
        <v>44</v>
      </c>
      <c r="D106" s="57" t="s">
        <v>251</v>
      </c>
      <c r="E106" s="56" t="s">
        <v>91</v>
      </c>
      <c r="F106" s="56" t="s">
        <v>100</v>
      </c>
      <c r="G106" s="56" t="s">
        <v>178</v>
      </c>
      <c r="H106" s="75" t="s">
        <v>242</v>
      </c>
      <c r="I106" s="59" t="str">
        <f t="shared" si="25"/>
        <v>Asesor de Control Interno</v>
      </c>
      <c r="J106" s="60">
        <v>44105</v>
      </c>
      <c r="K106" s="60">
        <v>44111</v>
      </c>
      <c r="L106" s="81"/>
      <c r="M106" s="81"/>
      <c r="N106" s="81"/>
      <c r="O106" s="81"/>
      <c r="P106" s="81"/>
      <c r="Q106" s="81"/>
      <c r="R106" s="81"/>
      <c r="S106" s="81"/>
      <c r="T106" s="81"/>
      <c r="U106" s="81"/>
      <c r="V106" s="81"/>
      <c r="W106" s="81"/>
      <c r="X106" s="56" t="s">
        <v>252</v>
      </c>
      <c r="Y106" s="82">
        <v>2E-3</v>
      </c>
      <c r="Z106" s="60"/>
      <c r="AA106" s="57"/>
      <c r="AB106" s="108"/>
      <c r="AC106" s="56"/>
      <c r="AD106" s="100">
        <f t="shared" ca="1" si="26"/>
        <v>0</v>
      </c>
      <c r="AE106" s="100">
        <f t="shared" ca="1" si="27"/>
        <v>2E-3</v>
      </c>
      <c r="AF106" s="200">
        <f t="shared" si="28"/>
        <v>10</v>
      </c>
      <c r="AG106" s="201">
        <f t="shared" si="29"/>
        <v>6</v>
      </c>
      <c r="AH106" s="201">
        <f t="shared" si="30"/>
        <v>-1</v>
      </c>
      <c r="AI106" s="69">
        <f t="shared" si="31"/>
        <v>-0.16666666666666666</v>
      </c>
      <c r="AJ106" s="208">
        <f t="shared" si="32"/>
        <v>-3.3333333333333332E-4</v>
      </c>
      <c r="AK106" s="3"/>
    </row>
    <row r="107" spans="1:37" ht="65.25" customHeight="1" x14ac:dyDescent="0.2">
      <c r="A107" s="235" t="s">
        <v>666</v>
      </c>
      <c r="B107" s="205" t="s">
        <v>432</v>
      </c>
      <c r="C107" s="56" t="s">
        <v>44</v>
      </c>
      <c r="D107" s="108" t="s">
        <v>248</v>
      </c>
      <c r="E107" s="56" t="s">
        <v>101</v>
      </c>
      <c r="F107" s="56" t="s">
        <v>101</v>
      </c>
      <c r="G107" s="56" t="s">
        <v>178</v>
      </c>
      <c r="H107" s="75" t="s">
        <v>241</v>
      </c>
      <c r="I107" s="59" t="str">
        <f t="shared" si="25"/>
        <v>Líderes de Cada Proceso</v>
      </c>
      <c r="J107" s="60">
        <v>43850</v>
      </c>
      <c r="K107" s="60">
        <v>43861</v>
      </c>
      <c r="L107" s="81"/>
      <c r="M107" s="81"/>
      <c r="N107" s="81"/>
      <c r="O107" s="81"/>
      <c r="P107" s="81"/>
      <c r="Q107" s="81"/>
      <c r="R107" s="81"/>
      <c r="S107" s="81"/>
      <c r="T107" s="81"/>
      <c r="U107" s="81"/>
      <c r="V107" s="81"/>
      <c r="W107" s="81"/>
      <c r="X107" s="56" t="s">
        <v>132</v>
      </c>
      <c r="Y107" s="82">
        <v>7.0000000000000001E-3</v>
      </c>
      <c r="Z107" s="60">
        <v>43861</v>
      </c>
      <c r="AA107" s="108" t="s">
        <v>324</v>
      </c>
      <c r="AB107" s="108" t="s">
        <v>327</v>
      </c>
      <c r="AC107" s="56" t="s">
        <v>189</v>
      </c>
      <c r="AD107" s="113">
        <f t="shared" ca="1" si="26"/>
        <v>6.9999999999999993E-3</v>
      </c>
      <c r="AE107" s="113">
        <f t="shared" ca="1" si="27"/>
        <v>0</v>
      </c>
      <c r="AF107" s="200">
        <f t="shared" si="28"/>
        <v>1</v>
      </c>
      <c r="AG107" s="201">
        <f t="shared" si="29"/>
        <v>11</v>
      </c>
      <c r="AH107" s="201">
        <f t="shared" si="30"/>
        <v>254</v>
      </c>
      <c r="AI107" s="69">
        <f t="shared" si="31"/>
        <v>23.09090909090909</v>
      </c>
      <c r="AJ107" s="208">
        <f t="shared" si="32"/>
        <v>0.16163636363636363</v>
      </c>
      <c r="AK107" s="3"/>
    </row>
    <row r="108" spans="1:37" ht="65.25" customHeight="1" x14ac:dyDescent="0.2">
      <c r="A108" s="235" t="s">
        <v>666</v>
      </c>
      <c r="B108" s="205" t="s">
        <v>432</v>
      </c>
      <c r="C108" s="56" t="s">
        <v>44</v>
      </c>
      <c r="D108" s="108" t="s">
        <v>265</v>
      </c>
      <c r="E108" s="56" t="s">
        <v>80</v>
      </c>
      <c r="F108" s="56" t="s">
        <v>98</v>
      </c>
      <c r="G108" s="56" t="s">
        <v>178</v>
      </c>
      <c r="H108" s="75" t="s">
        <v>242</v>
      </c>
      <c r="I108" s="59" t="str">
        <f t="shared" si="25"/>
        <v>Jefe Oficina de Tecnologías de la Información y las Comunicaciones</v>
      </c>
      <c r="J108" s="60">
        <v>43864</v>
      </c>
      <c r="K108" s="60">
        <v>43903</v>
      </c>
      <c r="L108" s="81"/>
      <c r="M108" s="81"/>
      <c r="N108" s="81"/>
      <c r="O108" s="81"/>
      <c r="P108" s="81"/>
      <c r="Q108" s="81"/>
      <c r="R108" s="81"/>
      <c r="S108" s="81"/>
      <c r="T108" s="81"/>
      <c r="U108" s="81"/>
      <c r="V108" s="81"/>
      <c r="W108" s="81"/>
      <c r="X108" s="56" t="s">
        <v>228</v>
      </c>
      <c r="Y108" s="82">
        <v>5.0000000000000001E-3</v>
      </c>
      <c r="Z108" s="60">
        <v>43906</v>
      </c>
      <c r="AA108" s="108" t="s">
        <v>514</v>
      </c>
      <c r="AB108" s="57" t="s">
        <v>515</v>
      </c>
      <c r="AC108" s="56" t="s">
        <v>189</v>
      </c>
      <c r="AD108" s="113">
        <f t="shared" ca="1" si="26"/>
        <v>4.9999999999999992E-3</v>
      </c>
      <c r="AE108" s="113">
        <f t="shared" ca="1" si="27"/>
        <v>0</v>
      </c>
      <c r="AF108" s="200">
        <f t="shared" si="28"/>
        <v>3</v>
      </c>
      <c r="AG108" s="201">
        <f t="shared" si="29"/>
        <v>39</v>
      </c>
      <c r="AH108" s="201">
        <f t="shared" si="30"/>
        <v>240</v>
      </c>
      <c r="AI108" s="69">
        <f t="shared" si="31"/>
        <v>6.1538461538461542</v>
      </c>
      <c r="AJ108" s="208">
        <f t="shared" si="32"/>
        <v>3.0769230769230771E-2</v>
      </c>
      <c r="AK108" s="3"/>
    </row>
    <row r="109" spans="1:37" ht="65.25" customHeight="1" x14ac:dyDescent="0.2">
      <c r="A109" s="235" t="s">
        <v>667</v>
      </c>
      <c r="B109" s="205" t="s">
        <v>409</v>
      </c>
      <c r="C109" s="56" t="s">
        <v>44</v>
      </c>
      <c r="D109" s="57" t="s">
        <v>266</v>
      </c>
      <c r="E109" s="56" t="s">
        <v>74</v>
      </c>
      <c r="F109" s="56" t="s">
        <v>98</v>
      </c>
      <c r="G109" s="56" t="s">
        <v>178</v>
      </c>
      <c r="H109" s="75" t="s">
        <v>467</v>
      </c>
      <c r="I109" s="59" t="str">
        <f t="shared" si="25"/>
        <v xml:space="preserve">Jefe Oficina Asesora de Planeación </v>
      </c>
      <c r="J109" s="130">
        <v>43983</v>
      </c>
      <c r="K109" s="130">
        <v>44098</v>
      </c>
      <c r="L109" s="81"/>
      <c r="M109" s="81"/>
      <c r="N109" s="81"/>
      <c r="O109" s="81"/>
      <c r="P109" s="81"/>
      <c r="Q109" s="81"/>
      <c r="R109" s="81"/>
      <c r="S109" s="81"/>
      <c r="T109" s="81"/>
      <c r="U109" s="81"/>
      <c r="V109" s="81"/>
      <c r="W109" s="81"/>
      <c r="X109" s="56" t="s">
        <v>229</v>
      </c>
      <c r="Y109" s="82">
        <v>5.0000000000000001E-3</v>
      </c>
      <c r="Z109" s="60"/>
      <c r="AA109" s="108" t="s">
        <v>516</v>
      </c>
      <c r="AB109" s="108" t="s">
        <v>394</v>
      </c>
      <c r="AC109" s="56" t="s">
        <v>187</v>
      </c>
      <c r="AD109" s="114">
        <f t="shared" ca="1" si="26"/>
        <v>4.6999999999999993E-3</v>
      </c>
      <c r="AE109" s="114">
        <f t="shared" ca="1" si="27"/>
        <v>3.0000000000000079E-4</v>
      </c>
      <c r="AF109" s="200">
        <f t="shared" si="28"/>
        <v>9</v>
      </c>
      <c r="AG109" s="201">
        <f t="shared" si="29"/>
        <v>115</v>
      </c>
      <c r="AH109" s="201">
        <f t="shared" si="30"/>
        <v>121</v>
      </c>
      <c r="AI109" s="69">
        <f t="shared" si="31"/>
        <v>1.0521739130434782</v>
      </c>
      <c r="AJ109" s="208">
        <f t="shared" si="32"/>
        <v>5.2608695652173907E-3</v>
      </c>
      <c r="AK109" s="3"/>
    </row>
    <row r="110" spans="1:37" ht="65.25" customHeight="1" x14ac:dyDescent="0.2">
      <c r="A110" s="235" t="s">
        <v>666</v>
      </c>
      <c r="B110" s="205" t="s">
        <v>409</v>
      </c>
      <c r="C110" s="56" t="s">
        <v>44</v>
      </c>
      <c r="D110" s="57" t="s">
        <v>248</v>
      </c>
      <c r="E110" s="56" t="s">
        <v>101</v>
      </c>
      <c r="F110" s="56" t="s">
        <v>101</v>
      </c>
      <c r="G110" s="56" t="s">
        <v>178</v>
      </c>
      <c r="H110" s="75" t="s">
        <v>169</v>
      </c>
      <c r="I110" s="59" t="str">
        <f t="shared" si="25"/>
        <v>Líderes de Cada Proceso</v>
      </c>
      <c r="J110" s="60">
        <v>44013</v>
      </c>
      <c r="K110" s="60">
        <v>44040</v>
      </c>
      <c r="L110" s="81"/>
      <c r="M110" s="81"/>
      <c r="N110" s="81"/>
      <c r="O110" s="81"/>
      <c r="P110" s="81"/>
      <c r="Q110" s="81"/>
      <c r="R110" s="81"/>
      <c r="S110" s="81"/>
      <c r="T110" s="81"/>
      <c r="U110" s="81"/>
      <c r="V110" s="81"/>
      <c r="W110" s="81"/>
      <c r="X110" s="56" t="s">
        <v>132</v>
      </c>
      <c r="Y110" s="82">
        <v>7.0000000000000001E-3</v>
      </c>
      <c r="Z110" s="60">
        <v>44042</v>
      </c>
      <c r="AA110" s="108" t="s">
        <v>584</v>
      </c>
      <c r="AB110" s="108" t="s">
        <v>585</v>
      </c>
      <c r="AC110" s="56" t="s">
        <v>189</v>
      </c>
      <c r="AD110" s="197">
        <f t="shared" ca="1" si="26"/>
        <v>6.9999999999999993E-3</v>
      </c>
      <c r="AE110" s="197">
        <f t="shared" ca="1" si="27"/>
        <v>0</v>
      </c>
      <c r="AF110" s="200">
        <f t="shared" si="28"/>
        <v>7</v>
      </c>
      <c r="AG110" s="201">
        <f t="shared" si="29"/>
        <v>27</v>
      </c>
      <c r="AH110" s="201">
        <f t="shared" si="30"/>
        <v>91</v>
      </c>
      <c r="AI110" s="69">
        <f t="shared" si="31"/>
        <v>3.3703703703703702</v>
      </c>
      <c r="AJ110" s="208">
        <f t="shared" si="32"/>
        <v>2.3592592592592592E-2</v>
      </c>
      <c r="AK110" s="3"/>
    </row>
    <row r="111" spans="1:37" ht="65.25" customHeight="1" x14ac:dyDescent="0.2">
      <c r="A111" s="235" t="s">
        <v>666</v>
      </c>
      <c r="B111" s="205" t="s">
        <v>432</v>
      </c>
      <c r="C111" s="56" t="s">
        <v>44</v>
      </c>
      <c r="D111" s="57" t="s">
        <v>93</v>
      </c>
      <c r="E111" s="56" t="s">
        <v>90</v>
      </c>
      <c r="F111" s="56" t="s">
        <v>99</v>
      </c>
      <c r="G111" s="56" t="s">
        <v>178</v>
      </c>
      <c r="H111" s="75" t="s">
        <v>232</v>
      </c>
      <c r="I111" s="59" t="str">
        <f t="shared" si="25"/>
        <v>Subdirector Financiero</v>
      </c>
      <c r="J111" s="60">
        <v>43832</v>
      </c>
      <c r="K111" s="60">
        <v>43843</v>
      </c>
      <c r="L111" s="81"/>
      <c r="M111" s="81"/>
      <c r="N111" s="81"/>
      <c r="O111" s="81"/>
      <c r="P111" s="81"/>
      <c r="Q111" s="81"/>
      <c r="R111" s="81"/>
      <c r="S111" s="81"/>
      <c r="T111" s="81"/>
      <c r="U111" s="81"/>
      <c r="V111" s="81"/>
      <c r="W111" s="81"/>
      <c r="X111" s="56" t="s">
        <v>132</v>
      </c>
      <c r="Y111" s="82">
        <v>1E-3</v>
      </c>
      <c r="Z111" s="60">
        <v>43867</v>
      </c>
      <c r="AA111" s="108" t="s">
        <v>517</v>
      </c>
      <c r="AB111" s="108" t="s">
        <v>518</v>
      </c>
      <c r="AC111" s="56" t="s">
        <v>189</v>
      </c>
      <c r="AD111" s="113">
        <f t="shared" ca="1" si="26"/>
        <v>9.999999999999998E-4</v>
      </c>
      <c r="AE111" s="113">
        <f t="shared" ca="1" si="27"/>
        <v>0</v>
      </c>
      <c r="AF111" s="200">
        <f t="shared" si="28"/>
        <v>1</v>
      </c>
      <c r="AG111" s="201">
        <f t="shared" si="29"/>
        <v>11</v>
      </c>
      <c r="AH111" s="201">
        <f t="shared" si="30"/>
        <v>272</v>
      </c>
      <c r="AI111" s="69">
        <f t="shared" si="31"/>
        <v>24.727272727272727</v>
      </c>
      <c r="AJ111" s="208">
        <f t="shared" si="32"/>
        <v>2.4727272727272726E-2</v>
      </c>
      <c r="AK111" s="3"/>
    </row>
    <row r="112" spans="1:37" ht="65.25" customHeight="1" x14ac:dyDescent="0.2">
      <c r="A112" s="235" t="s">
        <v>666</v>
      </c>
      <c r="B112" s="205" t="s">
        <v>432</v>
      </c>
      <c r="C112" s="56" t="s">
        <v>44</v>
      </c>
      <c r="D112" s="57" t="s">
        <v>93</v>
      </c>
      <c r="E112" s="56" t="s">
        <v>90</v>
      </c>
      <c r="F112" s="56" t="s">
        <v>99</v>
      </c>
      <c r="G112" s="56" t="s">
        <v>178</v>
      </c>
      <c r="H112" s="75" t="s">
        <v>232</v>
      </c>
      <c r="I112" s="59" t="str">
        <f t="shared" si="25"/>
        <v>Subdirector Financiero</v>
      </c>
      <c r="J112" s="60">
        <v>43864</v>
      </c>
      <c r="K112" s="60">
        <v>43872</v>
      </c>
      <c r="L112" s="81"/>
      <c r="M112" s="81"/>
      <c r="N112" s="81"/>
      <c r="O112" s="81"/>
      <c r="P112" s="81"/>
      <c r="Q112" s="81"/>
      <c r="R112" s="81"/>
      <c r="S112" s="81"/>
      <c r="T112" s="81"/>
      <c r="U112" s="81"/>
      <c r="V112" s="81"/>
      <c r="W112" s="81"/>
      <c r="X112" s="56" t="s">
        <v>132</v>
      </c>
      <c r="Y112" s="82">
        <v>1E-3</v>
      </c>
      <c r="Z112" s="60">
        <v>43873</v>
      </c>
      <c r="AA112" s="108" t="s">
        <v>519</v>
      </c>
      <c r="AB112" s="108" t="s">
        <v>520</v>
      </c>
      <c r="AC112" s="56" t="s">
        <v>189</v>
      </c>
      <c r="AD112" s="113">
        <f t="shared" ca="1" si="26"/>
        <v>9.999999999999998E-4</v>
      </c>
      <c r="AE112" s="113">
        <f t="shared" ca="1" si="27"/>
        <v>0</v>
      </c>
      <c r="AF112" s="200">
        <f t="shared" si="28"/>
        <v>2</v>
      </c>
      <c r="AG112" s="201">
        <f t="shared" si="29"/>
        <v>8</v>
      </c>
      <c r="AH112" s="201">
        <f t="shared" si="30"/>
        <v>240</v>
      </c>
      <c r="AI112" s="69">
        <f t="shared" si="31"/>
        <v>30</v>
      </c>
      <c r="AJ112" s="208">
        <f t="shared" si="32"/>
        <v>0.03</v>
      </c>
      <c r="AK112" s="3"/>
    </row>
    <row r="113" spans="1:37" ht="65.25" customHeight="1" x14ac:dyDescent="0.2">
      <c r="A113" s="235" t="s">
        <v>666</v>
      </c>
      <c r="B113" s="205" t="s">
        <v>432</v>
      </c>
      <c r="C113" s="56" t="s">
        <v>44</v>
      </c>
      <c r="D113" s="57" t="s">
        <v>93</v>
      </c>
      <c r="E113" s="56" t="s">
        <v>90</v>
      </c>
      <c r="F113" s="56" t="s">
        <v>99</v>
      </c>
      <c r="G113" s="56" t="s">
        <v>178</v>
      </c>
      <c r="H113" s="75" t="s">
        <v>232</v>
      </c>
      <c r="I113" s="59" t="str">
        <f t="shared" si="25"/>
        <v>Subdirector Financiero</v>
      </c>
      <c r="J113" s="60">
        <v>43892</v>
      </c>
      <c r="K113" s="60">
        <v>43900</v>
      </c>
      <c r="L113" s="81"/>
      <c r="M113" s="81"/>
      <c r="N113" s="81"/>
      <c r="O113" s="81"/>
      <c r="P113" s="81"/>
      <c r="Q113" s="81"/>
      <c r="R113" s="81"/>
      <c r="S113" s="81"/>
      <c r="T113" s="81"/>
      <c r="U113" s="81"/>
      <c r="V113" s="81"/>
      <c r="W113" s="81"/>
      <c r="X113" s="56" t="s">
        <v>132</v>
      </c>
      <c r="Y113" s="82">
        <v>1E-3</v>
      </c>
      <c r="Z113" s="60">
        <v>43900</v>
      </c>
      <c r="AA113" s="57" t="s">
        <v>521</v>
      </c>
      <c r="AB113" s="108" t="s">
        <v>522</v>
      </c>
      <c r="AC113" s="56" t="s">
        <v>189</v>
      </c>
      <c r="AD113" s="113">
        <f t="shared" ca="1" si="26"/>
        <v>9.999999999999998E-4</v>
      </c>
      <c r="AE113" s="113">
        <f t="shared" ca="1" si="27"/>
        <v>0</v>
      </c>
      <c r="AF113" s="200">
        <f t="shared" si="28"/>
        <v>3</v>
      </c>
      <c r="AG113" s="201">
        <f t="shared" si="29"/>
        <v>8</v>
      </c>
      <c r="AH113" s="201">
        <f t="shared" si="30"/>
        <v>212</v>
      </c>
      <c r="AI113" s="69">
        <f t="shared" si="31"/>
        <v>26.5</v>
      </c>
      <c r="AJ113" s="208">
        <f t="shared" si="32"/>
        <v>2.6499999999999999E-2</v>
      </c>
      <c r="AK113" s="3"/>
    </row>
    <row r="114" spans="1:37" ht="65.25" customHeight="1" x14ac:dyDescent="0.2">
      <c r="A114" s="235" t="s">
        <v>666</v>
      </c>
      <c r="B114" s="205" t="s">
        <v>432</v>
      </c>
      <c r="C114" s="56" t="s">
        <v>44</v>
      </c>
      <c r="D114" s="57" t="s">
        <v>93</v>
      </c>
      <c r="E114" s="56" t="s">
        <v>90</v>
      </c>
      <c r="F114" s="56" t="s">
        <v>99</v>
      </c>
      <c r="G114" s="56" t="s">
        <v>178</v>
      </c>
      <c r="H114" s="75" t="s">
        <v>232</v>
      </c>
      <c r="I114" s="59" t="str">
        <f t="shared" si="25"/>
        <v>Subdirector Financiero</v>
      </c>
      <c r="J114" s="60">
        <v>43922</v>
      </c>
      <c r="K114" s="60">
        <v>43934</v>
      </c>
      <c r="L114" s="81"/>
      <c r="M114" s="81"/>
      <c r="N114" s="81"/>
      <c r="O114" s="81"/>
      <c r="P114" s="81"/>
      <c r="Q114" s="81"/>
      <c r="R114" s="81"/>
      <c r="S114" s="81"/>
      <c r="T114" s="81"/>
      <c r="U114" s="81"/>
      <c r="V114" s="81"/>
      <c r="W114" s="81"/>
      <c r="X114" s="56" t="s">
        <v>132</v>
      </c>
      <c r="Y114" s="82">
        <v>1E-3</v>
      </c>
      <c r="Z114" s="60">
        <v>43936</v>
      </c>
      <c r="AA114" s="57" t="s">
        <v>523</v>
      </c>
      <c r="AB114" s="108" t="s">
        <v>523</v>
      </c>
      <c r="AC114" s="56" t="s">
        <v>189</v>
      </c>
      <c r="AD114" s="113">
        <f t="shared" ca="1" si="26"/>
        <v>9.999999999999998E-4</v>
      </c>
      <c r="AE114" s="113">
        <f t="shared" ca="1" si="27"/>
        <v>0</v>
      </c>
      <c r="AF114" s="200">
        <f t="shared" si="28"/>
        <v>4</v>
      </c>
      <c r="AG114" s="201">
        <f t="shared" si="29"/>
        <v>12</v>
      </c>
      <c r="AH114" s="201">
        <f t="shared" si="30"/>
        <v>182</v>
      </c>
      <c r="AI114" s="69">
        <f t="shared" si="31"/>
        <v>15.166666666666666</v>
      </c>
      <c r="AJ114" s="208">
        <f t="shared" si="32"/>
        <v>1.5166666666666667E-2</v>
      </c>
      <c r="AK114" s="3"/>
    </row>
    <row r="115" spans="1:37" ht="65.25" customHeight="1" x14ac:dyDescent="0.2">
      <c r="A115" s="235" t="s">
        <v>666</v>
      </c>
      <c r="B115" s="205" t="s">
        <v>432</v>
      </c>
      <c r="C115" s="56" t="s">
        <v>44</v>
      </c>
      <c r="D115" s="57" t="s">
        <v>93</v>
      </c>
      <c r="E115" s="56" t="s">
        <v>90</v>
      </c>
      <c r="F115" s="56" t="s">
        <v>99</v>
      </c>
      <c r="G115" s="56" t="s">
        <v>178</v>
      </c>
      <c r="H115" s="75" t="s">
        <v>232</v>
      </c>
      <c r="I115" s="59" t="str">
        <f t="shared" si="25"/>
        <v>Subdirector Financiero</v>
      </c>
      <c r="J115" s="60">
        <v>43955</v>
      </c>
      <c r="K115" s="60">
        <v>43963</v>
      </c>
      <c r="L115" s="81"/>
      <c r="M115" s="81"/>
      <c r="N115" s="81"/>
      <c r="O115" s="81"/>
      <c r="P115" s="81"/>
      <c r="Q115" s="81"/>
      <c r="R115" s="81"/>
      <c r="S115" s="81"/>
      <c r="T115" s="81"/>
      <c r="U115" s="81"/>
      <c r="V115" s="81"/>
      <c r="W115" s="81"/>
      <c r="X115" s="56" t="s">
        <v>132</v>
      </c>
      <c r="Y115" s="82">
        <v>1E-3</v>
      </c>
      <c r="Z115" s="60">
        <v>43963</v>
      </c>
      <c r="AA115" s="57" t="s">
        <v>524</v>
      </c>
      <c r="AB115" s="57" t="s">
        <v>524</v>
      </c>
      <c r="AC115" s="56" t="s">
        <v>189</v>
      </c>
      <c r="AD115" s="113">
        <f t="shared" ca="1" si="26"/>
        <v>9.999999999999998E-4</v>
      </c>
      <c r="AE115" s="113">
        <f t="shared" ca="1" si="27"/>
        <v>0</v>
      </c>
      <c r="AF115" s="200">
        <f t="shared" si="28"/>
        <v>5</v>
      </c>
      <c r="AG115" s="201">
        <f t="shared" si="29"/>
        <v>8</v>
      </c>
      <c r="AH115" s="201">
        <f t="shared" si="30"/>
        <v>149</v>
      </c>
      <c r="AI115" s="69">
        <f t="shared" si="31"/>
        <v>18.625</v>
      </c>
      <c r="AJ115" s="208">
        <f t="shared" si="32"/>
        <v>1.8624999999999999E-2</v>
      </c>
      <c r="AK115" s="3"/>
    </row>
    <row r="116" spans="1:37" ht="65.25" customHeight="1" x14ac:dyDescent="0.2">
      <c r="A116" s="235" t="s">
        <v>666</v>
      </c>
      <c r="B116" s="205" t="s">
        <v>432</v>
      </c>
      <c r="C116" s="56" t="s">
        <v>44</v>
      </c>
      <c r="D116" s="57" t="s">
        <v>93</v>
      </c>
      <c r="E116" s="56" t="s">
        <v>90</v>
      </c>
      <c r="F116" s="56" t="s">
        <v>99</v>
      </c>
      <c r="G116" s="56" t="s">
        <v>178</v>
      </c>
      <c r="H116" s="75" t="s">
        <v>232</v>
      </c>
      <c r="I116" s="59" t="str">
        <f t="shared" si="25"/>
        <v>Subdirector Financiero</v>
      </c>
      <c r="J116" s="60">
        <v>43983</v>
      </c>
      <c r="K116" s="60">
        <v>43991</v>
      </c>
      <c r="L116" s="81"/>
      <c r="M116" s="81"/>
      <c r="N116" s="81"/>
      <c r="O116" s="81"/>
      <c r="P116" s="81"/>
      <c r="Q116" s="81"/>
      <c r="R116" s="81"/>
      <c r="S116" s="81"/>
      <c r="T116" s="81"/>
      <c r="U116" s="81"/>
      <c r="V116" s="81"/>
      <c r="W116" s="81"/>
      <c r="X116" s="56" t="s">
        <v>132</v>
      </c>
      <c r="Y116" s="82">
        <v>1E-3</v>
      </c>
      <c r="Z116" s="60">
        <v>43998</v>
      </c>
      <c r="AA116" s="57" t="s">
        <v>525</v>
      </c>
      <c r="AB116" s="57" t="s">
        <v>525</v>
      </c>
      <c r="AC116" s="56" t="s">
        <v>189</v>
      </c>
      <c r="AD116" s="113">
        <f t="shared" ca="1" si="26"/>
        <v>9.999999999999998E-4</v>
      </c>
      <c r="AE116" s="113">
        <f t="shared" ca="1" si="27"/>
        <v>0</v>
      </c>
      <c r="AF116" s="200">
        <f t="shared" si="28"/>
        <v>6</v>
      </c>
      <c r="AG116" s="201">
        <f t="shared" si="29"/>
        <v>8</v>
      </c>
      <c r="AH116" s="201">
        <f t="shared" si="30"/>
        <v>121</v>
      </c>
      <c r="AI116" s="69">
        <f t="shared" si="31"/>
        <v>15.125</v>
      </c>
      <c r="AJ116" s="208">
        <f t="shared" si="32"/>
        <v>1.5125E-2</v>
      </c>
      <c r="AK116" s="3"/>
    </row>
    <row r="117" spans="1:37" ht="65.25" customHeight="1" x14ac:dyDescent="0.2">
      <c r="A117" s="235" t="s">
        <v>666</v>
      </c>
      <c r="B117" s="205" t="s">
        <v>409</v>
      </c>
      <c r="C117" s="56" t="s">
        <v>44</v>
      </c>
      <c r="D117" s="57" t="s">
        <v>93</v>
      </c>
      <c r="E117" s="56" t="s">
        <v>90</v>
      </c>
      <c r="F117" s="56" t="s">
        <v>99</v>
      </c>
      <c r="G117" s="56" t="s">
        <v>178</v>
      </c>
      <c r="H117" s="75" t="s">
        <v>232</v>
      </c>
      <c r="I117" s="59" t="str">
        <f t="shared" si="25"/>
        <v>Subdirector Financiero</v>
      </c>
      <c r="J117" s="60">
        <v>44013</v>
      </c>
      <c r="K117" s="60">
        <v>44021</v>
      </c>
      <c r="L117" s="81"/>
      <c r="M117" s="81"/>
      <c r="N117" s="81"/>
      <c r="O117" s="81"/>
      <c r="P117" s="81"/>
      <c r="Q117" s="81"/>
      <c r="R117" s="81"/>
      <c r="S117" s="81"/>
      <c r="T117" s="81"/>
      <c r="U117" s="81"/>
      <c r="V117" s="81"/>
      <c r="W117" s="81"/>
      <c r="X117" s="56" t="s">
        <v>132</v>
      </c>
      <c r="Y117" s="82">
        <v>1E-3</v>
      </c>
      <c r="Z117" s="60">
        <v>44021</v>
      </c>
      <c r="AA117" s="57" t="s">
        <v>604</v>
      </c>
      <c r="AB117" s="57" t="s">
        <v>604</v>
      </c>
      <c r="AC117" s="56" t="s">
        <v>189</v>
      </c>
      <c r="AD117" s="113">
        <f t="shared" ca="1" si="26"/>
        <v>9.999999999999998E-4</v>
      </c>
      <c r="AE117" s="113">
        <f t="shared" ca="1" si="27"/>
        <v>0</v>
      </c>
      <c r="AF117" s="200">
        <f t="shared" si="28"/>
        <v>7</v>
      </c>
      <c r="AG117" s="201">
        <f t="shared" si="29"/>
        <v>8</v>
      </c>
      <c r="AH117" s="201">
        <f t="shared" si="30"/>
        <v>91</v>
      </c>
      <c r="AI117" s="69">
        <f t="shared" si="31"/>
        <v>11.375</v>
      </c>
      <c r="AJ117" s="208">
        <f t="shared" si="32"/>
        <v>1.1375E-2</v>
      </c>
      <c r="AK117" s="3"/>
    </row>
    <row r="118" spans="1:37" ht="65.25" customHeight="1" x14ac:dyDescent="0.2">
      <c r="A118" s="235" t="s">
        <v>666</v>
      </c>
      <c r="B118" s="205" t="s">
        <v>409</v>
      </c>
      <c r="C118" s="56" t="s">
        <v>44</v>
      </c>
      <c r="D118" s="57" t="s">
        <v>93</v>
      </c>
      <c r="E118" s="56" t="s">
        <v>90</v>
      </c>
      <c r="F118" s="56" t="s">
        <v>99</v>
      </c>
      <c r="G118" s="56" t="s">
        <v>178</v>
      </c>
      <c r="H118" s="75" t="s">
        <v>232</v>
      </c>
      <c r="I118" s="59" t="str">
        <f t="shared" si="25"/>
        <v>Subdirector Financiero</v>
      </c>
      <c r="J118" s="60">
        <v>44046</v>
      </c>
      <c r="K118" s="60">
        <v>44055</v>
      </c>
      <c r="L118" s="81"/>
      <c r="M118" s="81"/>
      <c r="N118" s="81"/>
      <c r="O118" s="81"/>
      <c r="P118" s="81"/>
      <c r="Q118" s="81"/>
      <c r="R118" s="81"/>
      <c r="S118" s="81"/>
      <c r="T118" s="81"/>
      <c r="U118" s="81"/>
      <c r="V118" s="81"/>
      <c r="W118" s="81"/>
      <c r="X118" s="56" t="s">
        <v>132</v>
      </c>
      <c r="Y118" s="82">
        <v>1E-3</v>
      </c>
      <c r="Z118" s="60">
        <v>44057</v>
      </c>
      <c r="AA118" s="57" t="s">
        <v>672</v>
      </c>
      <c r="AB118" s="108" t="s">
        <v>672</v>
      </c>
      <c r="AC118" s="56" t="s">
        <v>189</v>
      </c>
      <c r="AD118" s="113">
        <f t="shared" ca="1" si="26"/>
        <v>9.999999999999998E-4</v>
      </c>
      <c r="AE118" s="113">
        <f t="shared" ca="1" si="27"/>
        <v>0</v>
      </c>
      <c r="AF118" s="200">
        <f t="shared" si="28"/>
        <v>8</v>
      </c>
      <c r="AG118" s="201">
        <f t="shared" si="29"/>
        <v>9</v>
      </c>
      <c r="AH118" s="201">
        <f t="shared" si="30"/>
        <v>58</v>
      </c>
      <c r="AI118" s="69">
        <f t="shared" si="31"/>
        <v>6.4444444444444446</v>
      </c>
      <c r="AJ118" s="208">
        <f t="shared" si="32"/>
        <v>6.4444444444444445E-3</v>
      </c>
      <c r="AK118" s="3"/>
    </row>
    <row r="119" spans="1:37" ht="65.25" customHeight="1" x14ac:dyDescent="0.2">
      <c r="A119" s="235" t="s">
        <v>667</v>
      </c>
      <c r="B119" s="205" t="s">
        <v>409</v>
      </c>
      <c r="C119" s="56" t="s">
        <v>44</v>
      </c>
      <c r="D119" s="57" t="s">
        <v>93</v>
      </c>
      <c r="E119" s="56" t="s">
        <v>90</v>
      </c>
      <c r="F119" s="56" t="s">
        <v>99</v>
      </c>
      <c r="G119" s="56" t="s">
        <v>178</v>
      </c>
      <c r="H119" s="75" t="s">
        <v>232</v>
      </c>
      <c r="I119" s="59" t="str">
        <f t="shared" si="25"/>
        <v>Subdirector Financiero</v>
      </c>
      <c r="J119" s="60">
        <v>44075</v>
      </c>
      <c r="K119" s="60">
        <v>44083</v>
      </c>
      <c r="L119" s="81"/>
      <c r="M119" s="81"/>
      <c r="N119" s="81"/>
      <c r="O119" s="81"/>
      <c r="P119" s="81"/>
      <c r="Q119" s="81"/>
      <c r="R119" s="81"/>
      <c r="S119" s="81"/>
      <c r="T119" s="81"/>
      <c r="U119" s="81"/>
      <c r="V119" s="81"/>
      <c r="W119" s="81"/>
      <c r="X119" s="56" t="s">
        <v>132</v>
      </c>
      <c r="Y119" s="82">
        <v>1E-3</v>
      </c>
      <c r="Z119" s="60">
        <v>44084</v>
      </c>
      <c r="AA119" s="57" t="s">
        <v>687</v>
      </c>
      <c r="AB119" s="108" t="s">
        <v>687</v>
      </c>
      <c r="AC119" s="56" t="s">
        <v>189</v>
      </c>
      <c r="AD119" s="113">
        <f t="shared" ca="1" si="26"/>
        <v>9.999999999999998E-4</v>
      </c>
      <c r="AE119" s="113">
        <f t="shared" ca="1" si="27"/>
        <v>0</v>
      </c>
      <c r="AF119" s="200">
        <f t="shared" si="28"/>
        <v>9</v>
      </c>
      <c r="AG119" s="201">
        <f t="shared" si="29"/>
        <v>8</v>
      </c>
      <c r="AH119" s="201">
        <f t="shared" si="30"/>
        <v>29</v>
      </c>
      <c r="AI119" s="69">
        <f t="shared" si="31"/>
        <v>3.625</v>
      </c>
      <c r="AJ119" s="208">
        <f t="shared" si="32"/>
        <v>3.6250000000000002E-3</v>
      </c>
      <c r="AK119" s="3"/>
    </row>
    <row r="120" spans="1:37" ht="65.25" customHeight="1" x14ac:dyDescent="0.2">
      <c r="A120" s="235" t="s">
        <v>666</v>
      </c>
      <c r="B120" s="205" t="s">
        <v>409</v>
      </c>
      <c r="C120" s="56" t="s">
        <v>44</v>
      </c>
      <c r="D120" s="57" t="s">
        <v>93</v>
      </c>
      <c r="E120" s="56" t="s">
        <v>90</v>
      </c>
      <c r="F120" s="56" t="s">
        <v>99</v>
      </c>
      <c r="G120" s="56" t="s">
        <v>178</v>
      </c>
      <c r="H120" s="75" t="s">
        <v>232</v>
      </c>
      <c r="I120" s="59" t="str">
        <f t="shared" si="25"/>
        <v>Subdirector Financiero</v>
      </c>
      <c r="J120" s="60">
        <v>44105</v>
      </c>
      <c r="K120" s="60">
        <v>44113</v>
      </c>
      <c r="L120" s="81"/>
      <c r="M120" s="81"/>
      <c r="N120" s="81"/>
      <c r="O120" s="81"/>
      <c r="P120" s="81"/>
      <c r="Q120" s="81"/>
      <c r="R120" s="81"/>
      <c r="S120" s="81"/>
      <c r="T120" s="81"/>
      <c r="U120" s="81"/>
      <c r="V120" s="81"/>
      <c r="W120" s="81"/>
      <c r="X120" s="56" t="s">
        <v>132</v>
      </c>
      <c r="Y120" s="82">
        <v>1E-3</v>
      </c>
      <c r="Z120" s="60"/>
      <c r="AA120" s="57"/>
      <c r="AB120" s="108"/>
      <c r="AC120" s="56"/>
      <c r="AD120" s="100">
        <f t="shared" ca="1" si="26"/>
        <v>0</v>
      </c>
      <c r="AE120" s="100">
        <f t="shared" ca="1" si="27"/>
        <v>1E-3</v>
      </c>
      <c r="AF120" s="200">
        <f t="shared" si="28"/>
        <v>10</v>
      </c>
      <c r="AG120" s="201">
        <f t="shared" si="29"/>
        <v>8</v>
      </c>
      <c r="AH120" s="201">
        <f t="shared" si="30"/>
        <v>-1</v>
      </c>
      <c r="AI120" s="69">
        <f t="shared" si="31"/>
        <v>-0.125</v>
      </c>
      <c r="AJ120" s="208">
        <f t="shared" si="32"/>
        <v>-1.25E-4</v>
      </c>
      <c r="AK120" s="3"/>
    </row>
    <row r="121" spans="1:37" ht="65.25" customHeight="1" x14ac:dyDescent="0.2">
      <c r="A121" s="235" t="s">
        <v>666</v>
      </c>
      <c r="B121" s="205" t="s">
        <v>409</v>
      </c>
      <c r="C121" s="56" t="s">
        <v>44</v>
      </c>
      <c r="D121" s="57" t="s">
        <v>93</v>
      </c>
      <c r="E121" s="56" t="s">
        <v>90</v>
      </c>
      <c r="F121" s="56" t="s">
        <v>99</v>
      </c>
      <c r="G121" s="56" t="s">
        <v>178</v>
      </c>
      <c r="H121" s="75" t="s">
        <v>232</v>
      </c>
      <c r="I121" s="59" t="str">
        <f t="shared" si="25"/>
        <v>Subdirector Financiero</v>
      </c>
      <c r="J121" s="60">
        <v>44138</v>
      </c>
      <c r="K121" s="60">
        <v>44146</v>
      </c>
      <c r="L121" s="81"/>
      <c r="M121" s="81"/>
      <c r="N121" s="81"/>
      <c r="O121" s="81"/>
      <c r="P121" s="81"/>
      <c r="Q121" s="81"/>
      <c r="R121" s="81"/>
      <c r="S121" s="81"/>
      <c r="T121" s="81"/>
      <c r="U121" s="81"/>
      <c r="V121" s="81"/>
      <c r="W121" s="81"/>
      <c r="X121" s="56" t="s">
        <v>132</v>
      </c>
      <c r="Y121" s="82">
        <v>1E-3</v>
      </c>
      <c r="Z121" s="60"/>
      <c r="AA121" s="57"/>
      <c r="AB121" s="108"/>
      <c r="AC121" s="56"/>
      <c r="AD121" s="100">
        <f t="shared" ca="1" si="26"/>
        <v>0</v>
      </c>
      <c r="AE121" s="100">
        <f t="shared" ca="1" si="27"/>
        <v>1E-3</v>
      </c>
      <c r="AF121" s="200">
        <f t="shared" si="28"/>
        <v>11</v>
      </c>
      <c r="AG121" s="201">
        <f t="shared" si="29"/>
        <v>8</v>
      </c>
      <c r="AH121" s="201">
        <f t="shared" si="30"/>
        <v>-34</v>
      </c>
      <c r="AI121" s="69">
        <f t="shared" si="31"/>
        <v>-4.25</v>
      </c>
      <c r="AJ121" s="208">
        <f t="shared" si="32"/>
        <v>-4.2500000000000003E-3</v>
      </c>
      <c r="AK121" s="3"/>
    </row>
    <row r="122" spans="1:37" ht="65.25" customHeight="1" x14ac:dyDescent="0.2">
      <c r="A122" s="235" t="s">
        <v>666</v>
      </c>
      <c r="B122" s="205" t="s">
        <v>409</v>
      </c>
      <c r="C122" s="56" t="s">
        <v>44</v>
      </c>
      <c r="D122" s="57" t="s">
        <v>93</v>
      </c>
      <c r="E122" s="56" t="s">
        <v>90</v>
      </c>
      <c r="F122" s="56" t="s">
        <v>99</v>
      </c>
      <c r="G122" s="56" t="s">
        <v>178</v>
      </c>
      <c r="H122" s="75" t="s">
        <v>232</v>
      </c>
      <c r="I122" s="59" t="str">
        <f t="shared" si="25"/>
        <v>Subdirector Financiero</v>
      </c>
      <c r="J122" s="60">
        <v>44166</v>
      </c>
      <c r="K122" s="60">
        <v>44175</v>
      </c>
      <c r="L122" s="81"/>
      <c r="M122" s="81"/>
      <c r="N122" s="81"/>
      <c r="O122" s="81"/>
      <c r="P122" s="81"/>
      <c r="Q122" s="81"/>
      <c r="R122" s="81"/>
      <c r="S122" s="81"/>
      <c r="T122" s="81"/>
      <c r="U122" s="81"/>
      <c r="V122" s="81"/>
      <c r="W122" s="81"/>
      <c r="X122" s="56" t="s">
        <v>132</v>
      </c>
      <c r="Y122" s="82">
        <v>1E-3</v>
      </c>
      <c r="Z122" s="60"/>
      <c r="AA122" s="57"/>
      <c r="AB122" s="108"/>
      <c r="AC122" s="56"/>
      <c r="AD122" s="100">
        <f t="shared" ca="1" si="26"/>
        <v>0</v>
      </c>
      <c r="AE122" s="100">
        <f t="shared" ca="1" si="27"/>
        <v>1E-3</v>
      </c>
      <c r="AF122" s="200">
        <f t="shared" si="28"/>
        <v>12</v>
      </c>
      <c r="AG122" s="201">
        <f t="shared" si="29"/>
        <v>9</v>
      </c>
      <c r="AH122" s="201">
        <f t="shared" si="30"/>
        <v>-62</v>
      </c>
      <c r="AI122" s="69">
        <f t="shared" si="31"/>
        <v>-6.8888888888888893</v>
      </c>
      <c r="AJ122" s="208">
        <f t="shared" si="32"/>
        <v>-6.8888888888888897E-3</v>
      </c>
      <c r="AK122" s="3"/>
    </row>
    <row r="123" spans="1:37" ht="65.25" customHeight="1" x14ac:dyDescent="0.2">
      <c r="A123" s="235" t="s">
        <v>666</v>
      </c>
      <c r="B123" s="205" t="s">
        <v>432</v>
      </c>
      <c r="C123" s="56" t="s">
        <v>44</v>
      </c>
      <c r="D123" s="111" t="s">
        <v>301</v>
      </c>
      <c r="E123" s="56" t="s">
        <v>90</v>
      </c>
      <c r="F123" s="56" t="s">
        <v>99</v>
      </c>
      <c r="G123" s="56" t="s">
        <v>178</v>
      </c>
      <c r="H123" s="83" t="s">
        <v>48</v>
      </c>
      <c r="I123" s="59" t="str">
        <f t="shared" ref="I123:I144" si="33">IF(LEN(E123)&gt;0,VLOOKUP(E123,PROCESO2,3,0),"")</f>
        <v>Subdirector Financiero</v>
      </c>
      <c r="J123" s="60">
        <v>43832</v>
      </c>
      <c r="K123" s="60">
        <v>43882</v>
      </c>
      <c r="L123" s="81"/>
      <c r="M123" s="81"/>
      <c r="N123" s="81"/>
      <c r="O123" s="81"/>
      <c r="P123" s="81"/>
      <c r="Q123" s="81"/>
      <c r="R123" s="81"/>
      <c r="S123" s="81"/>
      <c r="T123" s="81"/>
      <c r="U123" s="81"/>
      <c r="V123" s="81"/>
      <c r="W123" s="81"/>
      <c r="X123" s="56" t="s">
        <v>132</v>
      </c>
      <c r="Y123" s="82">
        <v>2.5000000000000001E-3</v>
      </c>
      <c r="Z123" s="60">
        <v>43888</v>
      </c>
      <c r="AA123" s="108" t="s">
        <v>526</v>
      </c>
      <c r="AB123" s="108" t="s">
        <v>527</v>
      </c>
      <c r="AC123" s="56" t="s">
        <v>189</v>
      </c>
      <c r="AD123" s="113">
        <f t="shared" ref="AD123:AD154" ca="1" si="34">IF(ISERROR(VLOOKUP(AC123,INDIRECT(VLOOKUP(C123,ACTA,2,0)&amp;"A"),2,0))=TRUE,0,Y123*(VLOOKUP(AC123,INDIRECT(VLOOKUP(C123,ACTA,2,0)&amp;"A"),2,0)))</f>
        <v>2.4999999999999996E-3</v>
      </c>
      <c r="AE123" s="113">
        <f t="shared" ref="AE123:AE154" ca="1" si="35">+Y123-AD123</f>
        <v>0</v>
      </c>
      <c r="AF123" s="200">
        <f t="shared" ref="AF123:AF154" si="36">MONTH(K123)</f>
        <v>2</v>
      </c>
      <c r="AG123" s="201">
        <f t="shared" ref="AG123:AG154" si="37">+K123-J123</f>
        <v>50</v>
      </c>
      <c r="AH123" s="201">
        <f t="shared" ref="AH123:AH154" si="38">+$AH$18-J123</f>
        <v>272</v>
      </c>
      <c r="AI123" s="69">
        <f t="shared" ref="AI123:AI154" si="39">+AH123/AG123</f>
        <v>5.44</v>
      </c>
      <c r="AJ123" s="208">
        <f t="shared" ref="AJ123:AJ154" si="40">+AI123*Y123</f>
        <v>1.3600000000000001E-2</v>
      </c>
      <c r="AK123" s="3"/>
    </row>
    <row r="124" spans="1:37" ht="65.25" customHeight="1" x14ac:dyDescent="0.2">
      <c r="A124" s="235" t="s">
        <v>666</v>
      </c>
      <c r="B124" s="205" t="s">
        <v>432</v>
      </c>
      <c r="C124" s="56" t="s">
        <v>44</v>
      </c>
      <c r="D124" s="108" t="s">
        <v>301</v>
      </c>
      <c r="E124" s="56" t="s">
        <v>90</v>
      </c>
      <c r="F124" s="56" t="s">
        <v>99</v>
      </c>
      <c r="G124" s="56" t="s">
        <v>178</v>
      </c>
      <c r="H124" s="83" t="s">
        <v>169</v>
      </c>
      <c r="I124" s="59" t="str">
        <f t="shared" si="33"/>
        <v>Subdirector Financiero</v>
      </c>
      <c r="J124" s="60">
        <v>43832</v>
      </c>
      <c r="K124" s="60">
        <v>43882</v>
      </c>
      <c r="L124" s="81"/>
      <c r="M124" s="81"/>
      <c r="N124" s="81"/>
      <c r="O124" s="81"/>
      <c r="P124" s="81"/>
      <c r="Q124" s="81"/>
      <c r="R124" s="81"/>
      <c r="S124" s="81"/>
      <c r="T124" s="81"/>
      <c r="U124" s="81"/>
      <c r="V124" s="81"/>
      <c r="W124" s="81"/>
      <c r="X124" s="56" t="s">
        <v>132</v>
      </c>
      <c r="Y124" s="82">
        <v>2.5000000000000001E-3</v>
      </c>
      <c r="Z124" s="60">
        <v>43888</v>
      </c>
      <c r="AA124" s="108" t="s">
        <v>528</v>
      </c>
      <c r="AB124" s="108" t="s">
        <v>529</v>
      </c>
      <c r="AC124" s="56" t="s">
        <v>189</v>
      </c>
      <c r="AD124" s="113">
        <f t="shared" ca="1" si="34"/>
        <v>2.4999999999999996E-3</v>
      </c>
      <c r="AE124" s="113">
        <f t="shared" ca="1" si="35"/>
        <v>0</v>
      </c>
      <c r="AF124" s="200">
        <f t="shared" si="36"/>
        <v>2</v>
      </c>
      <c r="AG124" s="201">
        <f t="shared" si="37"/>
        <v>50</v>
      </c>
      <c r="AH124" s="201">
        <f t="shared" si="38"/>
        <v>272</v>
      </c>
      <c r="AI124" s="69">
        <f t="shared" si="39"/>
        <v>5.44</v>
      </c>
      <c r="AJ124" s="208">
        <f t="shared" si="40"/>
        <v>1.3600000000000001E-2</v>
      </c>
      <c r="AK124" s="3"/>
    </row>
    <row r="125" spans="1:37" ht="65.25" customHeight="1" x14ac:dyDescent="0.2">
      <c r="A125" s="235" t="s">
        <v>666</v>
      </c>
      <c r="B125" s="205" t="s">
        <v>432</v>
      </c>
      <c r="C125" s="56" t="s">
        <v>44</v>
      </c>
      <c r="D125" s="57" t="s">
        <v>249</v>
      </c>
      <c r="E125" s="56" t="s">
        <v>91</v>
      </c>
      <c r="F125" s="56" t="s">
        <v>100</v>
      </c>
      <c r="G125" s="56" t="s">
        <v>178</v>
      </c>
      <c r="H125" s="75" t="s">
        <v>42</v>
      </c>
      <c r="I125" s="59" t="str">
        <f t="shared" si="33"/>
        <v>Asesor de Control Interno</v>
      </c>
      <c r="J125" s="60">
        <v>43832</v>
      </c>
      <c r="K125" s="60">
        <v>43858</v>
      </c>
      <c r="L125" s="81"/>
      <c r="M125" s="81"/>
      <c r="N125" s="81"/>
      <c r="O125" s="81"/>
      <c r="P125" s="81"/>
      <c r="Q125" s="81"/>
      <c r="R125" s="81"/>
      <c r="S125" s="81"/>
      <c r="T125" s="81"/>
      <c r="U125" s="81"/>
      <c r="V125" s="81"/>
      <c r="W125" s="81"/>
      <c r="X125" s="56" t="s">
        <v>250</v>
      </c>
      <c r="Y125" s="82">
        <v>7.0000000000000001E-3</v>
      </c>
      <c r="Z125" s="60">
        <v>43857</v>
      </c>
      <c r="AA125" s="108" t="s">
        <v>325</v>
      </c>
      <c r="AB125" s="108" t="s">
        <v>326</v>
      </c>
      <c r="AC125" s="56" t="s">
        <v>189</v>
      </c>
      <c r="AD125" s="113">
        <f t="shared" ca="1" si="34"/>
        <v>6.9999999999999993E-3</v>
      </c>
      <c r="AE125" s="113">
        <f t="shared" ca="1" si="35"/>
        <v>0</v>
      </c>
      <c r="AF125" s="200">
        <f t="shared" si="36"/>
        <v>1</v>
      </c>
      <c r="AG125" s="201">
        <f t="shared" si="37"/>
        <v>26</v>
      </c>
      <c r="AH125" s="201">
        <f t="shared" si="38"/>
        <v>272</v>
      </c>
      <c r="AI125" s="69">
        <f t="shared" si="39"/>
        <v>10.461538461538462</v>
      </c>
      <c r="AJ125" s="208">
        <f t="shared" si="40"/>
        <v>7.3230769230769238E-2</v>
      </c>
      <c r="AK125" s="3"/>
    </row>
    <row r="126" spans="1:37" ht="65.25" customHeight="1" x14ac:dyDescent="0.2">
      <c r="A126" s="235" t="s">
        <v>666</v>
      </c>
      <c r="B126" s="205" t="s">
        <v>432</v>
      </c>
      <c r="C126" s="56" t="s">
        <v>44</v>
      </c>
      <c r="D126" s="57" t="s">
        <v>299</v>
      </c>
      <c r="E126" s="56" t="s">
        <v>91</v>
      </c>
      <c r="F126" s="56" t="s">
        <v>100</v>
      </c>
      <c r="G126" s="56" t="s">
        <v>178</v>
      </c>
      <c r="H126" s="75" t="s">
        <v>241</v>
      </c>
      <c r="I126" s="59" t="str">
        <f t="shared" si="33"/>
        <v>Asesor de Control Interno</v>
      </c>
      <c r="J126" s="60">
        <v>43850</v>
      </c>
      <c r="K126" s="60">
        <v>43875</v>
      </c>
      <c r="L126" s="81"/>
      <c r="M126" s="81"/>
      <c r="N126" s="81"/>
      <c r="O126" s="81"/>
      <c r="P126" s="81"/>
      <c r="Q126" s="81"/>
      <c r="R126" s="81"/>
      <c r="S126" s="81"/>
      <c r="T126" s="81"/>
      <c r="U126" s="81"/>
      <c r="V126" s="81"/>
      <c r="W126" s="81"/>
      <c r="X126" s="56" t="s">
        <v>132</v>
      </c>
      <c r="Y126" s="82">
        <v>7.0000000000000001E-3</v>
      </c>
      <c r="Z126" s="60">
        <v>43882</v>
      </c>
      <c r="AA126" s="126" t="s">
        <v>343</v>
      </c>
      <c r="AB126" s="108" t="s">
        <v>344</v>
      </c>
      <c r="AC126" s="56" t="s">
        <v>189</v>
      </c>
      <c r="AD126" s="113">
        <f t="shared" ca="1" si="34"/>
        <v>6.9999999999999993E-3</v>
      </c>
      <c r="AE126" s="113">
        <f t="shared" ca="1" si="35"/>
        <v>0</v>
      </c>
      <c r="AF126" s="200">
        <f t="shared" si="36"/>
        <v>2</v>
      </c>
      <c r="AG126" s="201">
        <f t="shared" si="37"/>
        <v>25</v>
      </c>
      <c r="AH126" s="201">
        <f t="shared" si="38"/>
        <v>254</v>
      </c>
      <c r="AI126" s="69">
        <f t="shared" si="39"/>
        <v>10.16</v>
      </c>
      <c r="AJ126" s="208">
        <f t="shared" si="40"/>
        <v>7.1120000000000003E-2</v>
      </c>
      <c r="AK126" s="3"/>
    </row>
    <row r="127" spans="1:37" ht="65.25" customHeight="1" x14ac:dyDescent="0.2">
      <c r="A127" s="235" t="s">
        <v>666</v>
      </c>
      <c r="B127" s="205" t="s">
        <v>432</v>
      </c>
      <c r="C127" s="56" t="s">
        <v>44</v>
      </c>
      <c r="D127" s="108" t="s">
        <v>267</v>
      </c>
      <c r="E127" s="56" t="s">
        <v>90</v>
      </c>
      <c r="F127" s="56" t="s">
        <v>99</v>
      </c>
      <c r="G127" s="56" t="s">
        <v>178</v>
      </c>
      <c r="H127" s="75" t="s">
        <v>169</v>
      </c>
      <c r="I127" s="59" t="str">
        <f t="shared" si="33"/>
        <v>Subdirector Financiero</v>
      </c>
      <c r="J127" s="60">
        <v>43922</v>
      </c>
      <c r="K127" s="60">
        <v>43949</v>
      </c>
      <c r="L127" s="81"/>
      <c r="M127" s="81"/>
      <c r="N127" s="81"/>
      <c r="O127" s="81"/>
      <c r="P127" s="81"/>
      <c r="Q127" s="81"/>
      <c r="R127" s="81"/>
      <c r="S127" s="81"/>
      <c r="T127" s="81"/>
      <c r="U127" s="81"/>
      <c r="V127" s="81"/>
      <c r="W127" s="81"/>
      <c r="X127" s="56" t="s">
        <v>132</v>
      </c>
      <c r="Y127" s="82">
        <v>5.0000000000000001E-3</v>
      </c>
      <c r="Z127" s="60">
        <v>43951</v>
      </c>
      <c r="AA127" s="108" t="s">
        <v>359</v>
      </c>
      <c r="AB127" s="108" t="s">
        <v>360</v>
      </c>
      <c r="AC127" s="56" t="s">
        <v>189</v>
      </c>
      <c r="AD127" s="113">
        <f t="shared" ca="1" si="34"/>
        <v>4.9999999999999992E-3</v>
      </c>
      <c r="AE127" s="113">
        <f t="shared" ca="1" si="35"/>
        <v>0</v>
      </c>
      <c r="AF127" s="200">
        <f t="shared" si="36"/>
        <v>4</v>
      </c>
      <c r="AG127" s="201">
        <f t="shared" si="37"/>
        <v>27</v>
      </c>
      <c r="AH127" s="201">
        <f t="shared" si="38"/>
        <v>182</v>
      </c>
      <c r="AI127" s="69">
        <f t="shared" si="39"/>
        <v>6.7407407407407405</v>
      </c>
      <c r="AJ127" s="208">
        <f t="shared" si="40"/>
        <v>3.3703703703703701E-2</v>
      </c>
      <c r="AK127" s="3"/>
    </row>
    <row r="128" spans="1:37" ht="65.25" customHeight="1" x14ac:dyDescent="0.2">
      <c r="A128" s="235" t="s">
        <v>666</v>
      </c>
      <c r="B128" s="205" t="s">
        <v>432</v>
      </c>
      <c r="C128" s="56" t="s">
        <v>44</v>
      </c>
      <c r="D128" s="108" t="s">
        <v>96</v>
      </c>
      <c r="E128" s="56" t="s">
        <v>92</v>
      </c>
      <c r="F128" s="56" t="s">
        <v>100</v>
      </c>
      <c r="G128" s="56" t="s">
        <v>178</v>
      </c>
      <c r="H128" s="75" t="s">
        <v>169</v>
      </c>
      <c r="I128" s="59" t="str">
        <f t="shared" si="33"/>
        <v>Director de Gestión Corporativa y CID</v>
      </c>
      <c r="J128" s="60">
        <v>43922</v>
      </c>
      <c r="K128" s="60">
        <v>43964</v>
      </c>
      <c r="L128" s="81"/>
      <c r="M128" s="81"/>
      <c r="N128" s="81"/>
      <c r="O128" s="81"/>
      <c r="P128" s="81"/>
      <c r="Q128" s="81"/>
      <c r="R128" s="81"/>
      <c r="S128" s="81"/>
      <c r="T128" s="81"/>
      <c r="U128" s="81"/>
      <c r="V128" s="81"/>
      <c r="W128" s="81"/>
      <c r="X128" s="56" t="s">
        <v>132</v>
      </c>
      <c r="Y128" s="82">
        <v>5.0000000000000001E-3</v>
      </c>
      <c r="Z128" s="60">
        <v>43965</v>
      </c>
      <c r="AA128" s="57" t="s">
        <v>530</v>
      </c>
      <c r="AB128" s="108" t="s">
        <v>531</v>
      </c>
      <c r="AC128" s="56" t="s">
        <v>189</v>
      </c>
      <c r="AD128" s="113">
        <f t="shared" ca="1" si="34"/>
        <v>4.9999999999999992E-3</v>
      </c>
      <c r="AE128" s="113">
        <f t="shared" ca="1" si="35"/>
        <v>0</v>
      </c>
      <c r="AF128" s="200">
        <f t="shared" si="36"/>
        <v>5</v>
      </c>
      <c r="AG128" s="201">
        <f t="shared" si="37"/>
        <v>42</v>
      </c>
      <c r="AH128" s="201">
        <f t="shared" si="38"/>
        <v>182</v>
      </c>
      <c r="AI128" s="69">
        <f t="shared" si="39"/>
        <v>4.333333333333333</v>
      </c>
      <c r="AJ128" s="208">
        <f t="shared" si="40"/>
        <v>2.1666666666666664E-2</v>
      </c>
      <c r="AK128" s="3"/>
    </row>
    <row r="129" spans="1:37" ht="49.5" customHeight="1" x14ac:dyDescent="0.2">
      <c r="A129" s="235" t="s">
        <v>667</v>
      </c>
      <c r="B129" s="205" t="s">
        <v>409</v>
      </c>
      <c r="C129" s="56" t="s">
        <v>44</v>
      </c>
      <c r="D129" s="57" t="s">
        <v>267</v>
      </c>
      <c r="E129" s="56" t="s">
        <v>90</v>
      </c>
      <c r="F129" s="56" t="s">
        <v>99</v>
      </c>
      <c r="G129" s="56" t="s">
        <v>178</v>
      </c>
      <c r="H129" s="75" t="s">
        <v>169</v>
      </c>
      <c r="I129" s="59" t="str">
        <f t="shared" si="33"/>
        <v>Subdirector Financiero</v>
      </c>
      <c r="J129" s="60">
        <v>44013</v>
      </c>
      <c r="K129" s="130">
        <v>44097</v>
      </c>
      <c r="L129" s="81"/>
      <c r="M129" s="81"/>
      <c r="N129" s="81"/>
      <c r="O129" s="81"/>
      <c r="P129" s="81"/>
      <c r="Q129" s="81"/>
      <c r="R129" s="81"/>
      <c r="S129" s="81"/>
      <c r="T129" s="81"/>
      <c r="U129" s="81"/>
      <c r="V129" s="81"/>
      <c r="W129" s="81"/>
      <c r="X129" s="56" t="s">
        <v>132</v>
      </c>
      <c r="Y129" s="82">
        <v>5.0000000000000001E-3</v>
      </c>
      <c r="Z129" s="60"/>
      <c r="AA129" s="108" t="s">
        <v>701</v>
      </c>
      <c r="AB129" s="108" t="s">
        <v>702</v>
      </c>
      <c r="AC129" s="56" t="s">
        <v>108</v>
      </c>
      <c r="AD129" s="114">
        <f t="shared" ca="1" si="34"/>
        <v>3.3499999999999997E-3</v>
      </c>
      <c r="AE129" s="114">
        <f t="shared" ca="1" si="35"/>
        <v>1.6500000000000004E-3</v>
      </c>
      <c r="AF129" s="200">
        <f t="shared" si="36"/>
        <v>9</v>
      </c>
      <c r="AG129" s="201">
        <f t="shared" si="37"/>
        <v>84</v>
      </c>
      <c r="AH129" s="201">
        <f t="shared" si="38"/>
        <v>91</v>
      </c>
      <c r="AI129" s="69">
        <f t="shared" si="39"/>
        <v>1.0833333333333333</v>
      </c>
      <c r="AJ129" s="208">
        <f t="shared" si="40"/>
        <v>5.416666666666666E-3</v>
      </c>
      <c r="AK129" s="3"/>
    </row>
    <row r="130" spans="1:37" ht="65.25" customHeight="1" x14ac:dyDescent="0.2">
      <c r="A130" s="235" t="s">
        <v>666</v>
      </c>
      <c r="B130" s="205" t="s">
        <v>409</v>
      </c>
      <c r="C130" s="56" t="s">
        <v>44</v>
      </c>
      <c r="D130" s="108" t="s">
        <v>267</v>
      </c>
      <c r="E130" s="56" t="s">
        <v>90</v>
      </c>
      <c r="F130" s="56" t="s">
        <v>99</v>
      </c>
      <c r="G130" s="56" t="s">
        <v>178</v>
      </c>
      <c r="H130" s="75" t="s">
        <v>169</v>
      </c>
      <c r="I130" s="59" t="str">
        <f t="shared" si="33"/>
        <v>Subdirector Financiero</v>
      </c>
      <c r="J130" s="60">
        <v>44105</v>
      </c>
      <c r="K130" s="130">
        <v>44131</v>
      </c>
      <c r="L130" s="81"/>
      <c r="M130" s="81"/>
      <c r="N130" s="81"/>
      <c r="O130" s="81"/>
      <c r="P130" s="81"/>
      <c r="Q130" s="81"/>
      <c r="R130" s="81"/>
      <c r="S130" s="81"/>
      <c r="T130" s="81"/>
      <c r="U130" s="81"/>
      <c r="V130" s="81"/>
      <c r="W130" s="81"/>
      <c r="X130" s="56" t="s">
        <v>132</v>
      </c>
      <c r="Y130" s="82">
        <v>5.0000000000000001E-3</v>
      </c>
      <c r="Z130" s="60"/>
      <c r="AA130" s="57"/>
      <c r="AB130" s="108"/>
      <c r="AC130" s="56"/>
      <c r="AD130" s="100">
        <f t="shared" ca="1" si="34"/>
        <v>0</v>
      </c>
      <c r="AE130" s="100">
        <f t="shared" ca="1" si="35"/>
        <v>5.0000000000000001E-3</v>
      </c>
      <c r="AF130" s="200">
        <f t="shared" si="36"/>
        <v>10</v>
      </c>
      <c r="AG130" s="201">
        <f t="shared" si="37"/>
        <v>26</v>
      </c>
      <c r="AH130" s="201">
        <f t="shared" si="38"/>
        <v>-1</v>
      </c>
      <c r="AI130" s="69">
        <f t="shared" si="39"/>
        <v>-3.8461538461538464E-2</v>
      </c>
      <c r="AJ130" s="208">
        <f t="shared" si="40"/>
        <v>-1.9230769230769233E-4</v>
      </c>
      <c r="AK130" s="3"/>
    </row>
    <row r="131" spans="1:37" ht="65.25" customHeight="1" x14ac:dyDescent="0.2">
      <c r="A131" s="235" t="s">
        <v>666</v>
      </c>
      <c r="B131" s="205" t="s">
        <v>409</v>
      </c>
      <c r="C131" s="56" t="s">
        <v>44</v>
      </c>
      <c r="D131" s="108" t="s">
        <v>96</v>
      </c>
      <c r="E131" s="56" t="s">
        <v>92</v>
      </c>
      <c r="F131" s="56" t="s">
        <v>100</v>
      </c>
      <c r="G131" s="56" t="s">
        <v>178</v>
      </c>
      <c r="H131" s="75" t="s">
        <v>169</v>
      </c>
      <c r="I131" s="59" t="str">
        <f t="shared" si="33"/>
        <v>Director de Gestión Corporativa y CID</v>
      </c>
      <c r="J131" s="60">
        <v>44105</v>
      </c>
      <c r="K131" s="60">
        <v>44146</v>
      </c>
      <c r="L131" s="81"/>
      <c r="M131" s="81"/>
      <c r="N131" s="81"/>
      <c r="O131" s="81"/>
      <c r="P131" s="81"/>
      <c r="Q131" s="81"/>
      <c r="R131" s="81"/>
      <c r="S131" s="81"/>
      <c r="T131" s="81"/>
      <c r="U131" s="81"/>
      <c r="V131" s="81"/>
      <c r="W131" s="81"/>
      <c r="X131" s="56" t="s">
        <v>132</v>
      </c>
      <c r="Y131" s="82">
        <v>5.0000000000000001E-3</v>
      </c>
      <c r="Z131" s="60"/>
      <c r="AA131" s="57"/>
      <c r="AB131" s="108"/>
      <c r="AC131" s="56"/>
      <c r="AD131" s="100">
        <f t="shared" ca="1" si="34"/>
        <v>0</v>
      </c>
      <c r="AE131" s="100">
        <f t="shared" ca="1" si="35"/>
        <v>5.0000000000000001E-3</v>
      </c>
      <c r="AF131" s="200">
        <f t="shared" si="36"/>
        <v>11</v>
      </c>
      <c r="AG131" s="201">
        <f t="shared" si="37"/>
        <v>41</v>
      </c>
      <c r="AH131" s="201">
        <f t="shared" si="38"/>
        <v>-1</v>
      </c>
      <c r="AI131" s="69">
        <f t="shared" si="39"/>
        <v>-2.4390243902439025E-2</v>
      </c>
      <c r="AJ131" s="208">
        <f t="shared" si="40"/>
        <v>-1.2195121951219514E-4</v>
      </c>
      <c r="AK131" s="3"/>
    </row>
    <row r="132" spans="1:37" ht="65.25" customHeight="1" x14ac:dyDescent="0.2">
      <c r="A132" s="235" t="s">
        <v>666</v>
      </c>
      <c r="B132" s="205" t="s">
        <v>432</v>
      </c>
      <c r="C132" s="56" t="s">
        <v>43</v>
      </c>
      <c r="D132" s="57" t="s">
        <v>225</v>
      </c>
      <c r="E132" s="56" t="s">
        <v>91</v>
      </c>
      <c r="F132" s="56" t="s">
        <v>100</v>
      </c>
      <c r="G132" s="56" t="s">
        <v>178</v>
      </c>
      <c r="H132" s="75" t="s">
        <v>177</v>
      </c>
      <c r="I132" s="59" t="str">
        <f t="shared" si="33"/>
        <v>Asesor de Control Interno</v>
      </c>
      <c r="J132" s="60">
        <v>43850</v>
      </c>
      <c r="K132" s="60">
        <v>43858</v>
      </c>
      <c r="L132" s="81"/>
      <c r="M132" s="81"/>
      <c r="N132" s="81"/>
      <c r="O132" s="81"/>
      <c r="P132" s="81"/>
      <c r="Q132" s="81"/>
      <c r="R132" s="81"/>
      <c r="S132" s="81"/>
      <c r="T132" s="81"/>
      <c r="U132" s="81"/>
      <c r="V132" s="81"/>
      <c r="W132" s="81"/>
      <c r="X132" s="56" t="s">
        <v>226</v>
      </c>
      <c r="Y132" s="61">
        <v>6.4999999999999997E-3</v>
      </c>
      <c r="Z132" s="60">
        <v>43867</v>
      </c>
      <c r="AA132" s="108" t="s">
        <v>352</v>
      </c>
      <c r="AB132" s="108" t="s">
        <v>328</v>
      </c>
      <c r="AC132" s="56" t="s">
        <v>195</v>
      </c>
      <c r="AD132" s="113">
        <f t="shared" ca="1" si="34"/>
        <v>6.4999999999999997E-3</v>
      </c>
      <c r="AE132" s="113">
        <f t="shared" ca="1" si="35"/>
        <v>0</v>
      </c>
      <c r="AF132" s="200">
        <f t="shared" si="36"/>
        <v>1</v>
      </c>
      <c r="AG132" s="201">
        <f t="shared" si="37"/>
        <v>8</v>
      </c>
      <c r="AH132" s="201">
        <f t="shared" si="38"/>
        <v>254</v>
      </c>
      <c r="AI132" s="69">
        <f t="shared" si="39"/>
        <v>31.75</v>
      </c>
      <c r="AJ132" s="208">
        <f t="shared" si="40"/>
        <v>0.206375</v>
      </c>
      <c r="AK132" s="3"/>
    </row>
    <row r="133" spans="1:37" ht="65.25" customHeight="1" x14ac:dyDescent="0.2">
      <c r="A133" s="235" t="s">
        <v>666</v>
      </c>
      <c r="B133" s="205" t="s">
        <v>432</v>
      </c>
      <c r="C133" s="56" t="s">
        <v>43</v>
      </c>
      <c r="D133" s="108" t="s">
        <v>278</v>
      </c>
      <c r="E133" s="56" t="s">
        <v>91</v>
      </c>
      <c r="F133" s="56" t="s">
        <v>100</v>
      </c>
      <c r="G133" s="56" t="s">
        <v>178</v>
      </c>
      <c r="H133" s="75" t="s">
        <v>177</v>
      </c>
      <c r="I133" s="59" t="str">
        <f t="shared" si="33"/>
        <v>Asesor de Control Interno</v>
      </c>
      <c r="J133" s="60">
        <v>43850</v>
      </c>
      <c r="K133" s="60">
        <v>43875</v>
      </c>
      <c r="L133" s="81"/>
      <c r="M133" s="81"/>
      <c r="N133" s="81"/>
      <c r="O133" s="81"/>
      <c r="P133" s="81"/>
      <c r="Q133" s="81"/>
      <c r="R133" s="81"/>
      <c r="S133" s="81"/>
      <c r="T133" s="81"/>
      <c r="U133" s="81"/>
      <c r="V133" s="81"/>
      <c r="W133" s="81"/>
      <c r="X133" s="56" t="s">
        <v>230</v>
      </c>
      <c r="Y133" s="61">
        <v>6.4999999999999997E-3</v>
      </c>
      <c r="Z133" s="60">
        <v>43867</v>
      </c>
      <c r="AA133" s="108" t="s">
        <v>532</v>
      </c>
      <c r="AB133" s="108" t="s">
        <v>331</v>
      </c>
      <c r="AC133" s="56" t="s">
        <v>195</v>
      </c>
      <c r="AD133" s="113">
        <f t="shared" ca="1" si="34"/>
        <v>6.4999999999999997E-3</v>
      </c>
      <c r="AE133" s="113">
        <f t="shared" ca="1" si="35"/>
        <v>0</v>
      </c>
      <c r="AF133" s="200">
        <f t="shared" si="36"/>
        <v>2</v>
      </c>
      <c r="AG133" s="201">
        <f t="shared" si="37"/>
        <v>25</v>
      </c>
      <c r="AH133" s="201">
        <f t="shared" si="38"/>
        <v>254</v>
      </c>
      <c r="AI133" s="69">
        <f t="shared" si="39"/>
        <v>10.16</v>
      </c>
      <c r="AJ133" s="208">
        <f t="shared" si="40"/>
        <v>6.6040000000000001E-2</v>
      </c>
      <c r="AK133" s="3"/>
    </row>
    <row r="134" spans="1:37" ht="65.25" customHeight="1" x14ac:dyDescent="0.2">
      <c r="A134" s="235" t="s">
        <v>666</v>
      </c>
      <c r="B134" s="205" t="s">
        <v>409</v>
      </c>
      <c r="C134" s="56" t="s">
        <v>43</v>
      </c>
      <c r="D134" s="57" t="s">
        <v>278</v>
      </c>
      <c r="E134" s="56" t="s">
        <v>91</v>
      </c>
      <c r="F134" s="56" t="s">
        <v>100</v>
      </c>
      <c r="G134" s="56" t="s">
        <v>178</v>
      </c>
      <c r="H134" s="58" t="s">
        <v>467</v>
      </c>
      <c r="I134" s="59" t="str">
        <f t="shared" si="33"/>
        <v>Asesor de Control Interno</v>
      </c>
      <c r="J134" s="60">
        <v>43936</v>
      </c>
      <c r="K134" s="60">
        <v>43966</v>
      </c>
      <c r="L134" s="81"/>
      <c r="M134" s="81"/>
      <c r="N134" s="81"/>
      <c r="O134" s="81"/>
      <c r="P134" s="81"/>
      <c r="Q134" s="81"/>
      <c r="R134" s="81"/>
      <c r="S134" s="81"/>
      <c r="T134" s="81"/>
      <c r="U134" s="81"/>
      <c r="V134" s="81"/>
      <c r="W134" s="81"/>
      <c r="X134" s="56" t="s">
        <v>230</v>
      </c>
      <c r="Y134" s="61">
        <v>6.4999999999999997E-3</v>
      </c>
      <c r="Z134" s="60">
        <v>43991</v>
      </c>
      <c r="AA134" s="57" t="s">
        <v>581</v>
      </c>
      <c r="AB134" s="108" t="s">
        <v>533</v>
      </c>
      <c r="AC134" s="56" t="s">
        <v>195</v>
      </c>
      <c r="AD134" s="113">
        <f t="shared" ca="1" si="34"/>
        <v>6.4999999999999997E-3</v>
      </c>
      <c r="AE134" s="113">
        <f t="shared" ca="1" si="35"/>
        <v>0</v>
      </c>
      <c r="AF134" s="200">
        <f t="shared" si="36"/>
        <v>5</v>
      </c>
      <c r="AG134" s="201">
        <f t="shared" si="37"/>
        <v>30</v>
      </c>
      <c r="AH134" s="201">
        <f t="shared" si="38"/>
        <v>168</v>
      </c>
      <c r="AI134" s="69">
        <f t="shared" si="39"/>
        <v>5.6</v>
      </c>
      <c r="AJ134" s="208">
        <f t="shared" si="40"/>
        <v>3.6399999999999995E-2</v>
      </c>
      <c r="AK134" s="3"/>
    </row>
    <row r="135" spans="1:37" ht="65.25" customHeight="1" x14ac:dyDescent="0.2">
      <c r="A135" s="235" t="s">
        <v>666</v>
      </c>
      <c r="B135" s="205" t="s">
        <v>409</v>
      </c>
      <c r="C135" s="56" t="s">
        <v>43</v>
      </c>
      <c r="D135" s="108" t="s">
        <v>278</v>
      </c>
      <c r="E135" s="56" t="s">
        <v>91</v>
      </c>
      <c r="F135" s="56" t="s">
        <v>100</v>
      </c>
      <c r="G135" s="56" t="s">
        <v>178</v>
      </c>
      <c r="H135" s="58" t="s">
        <v>467</v>
      </c>
      <c r="I135" s="59" t="str">
        <f t="shared" si="33"/>
        <v>Asesor de Control Interno</v>
      </c>
      <c r="J135" s="60">
        <v>44027</v>
      </c>
      <c r="K135" s="60">
        <v>44057</v>
      </c>
      <c r="L135" s="81"/>
      <c r="M135" s="81"/>
      <c r="N135" s="81"/>
      <c r="O135" s="81"/>
      <c r="P135" s="81"/>
      <c r="Q135" s="81"/>
      <c r="R135" s="81"/>
      <c r="S135" s="81"/>
      <c r="T135" s="81"/>
      <c r="U135" s="81"/>
      <c r="V135" s="81"/>
      <c r="W135" s="81"/>
      <c r="X135" s="56" t="s">
        <v>230</v>
      </c>
      <c r="Y135" s="61">
        <v>6.4999999999999997E-3</v>
      </c>
      <c r="Z135" s="60">
        <v>44074</v>
      </c>
      <c r="AA135" s="108" t="s">
        <v>582</v>
      </c>
      <c r="AB135" s="108" t="s">
        <v>677</v>
      </c>
      <c r="AC135" s="56" t="s">
        <v>195</v>
      </c>
      <c r="AD135" s="113">
        <f t="shared" ca="1" si="34"/>
        <v>6.4999999999999997E-3</v>
      </c>
      <c r="AE135" s="113">
        <f t="shared" ca="1" si="35"/>
        <v>0</v>
      </c>
      <c r="AF135" s="200">
        <f t="shared" si="36"/>
        <v>8</v>
      </c>
      <c r="AG135" s="201">
        <f t="shared" si="37"/>
        <v>30</v>
      </c>
      <c r="AH135" s="201">
        <f t="shared" si="38"/>
        <v>77</v>
      </c>
      <c r="AI135" s="69">
        <f t="shared" si="39"/>
        <v>2.5666666666666669</v>
      </c>
      <c r="AJ135" s="208">
        <f t="shared" si="40"/>
        <v>1.6683333333333335E-2</v>
      </c>
      <c r="AK135" s="3"/>
    </row>
    <row r="136" spans="1:37" ht="65.25" customHeight="1" x14ac:dyDescent="0.2">
      <c r="A136" s="235" t="s">
        <v>666</v>
      </c>
      <c r="B136" s="205" t="s">
        <v>409</v>
      </c>
      <c r="C136" s="56" t="s">
        <v>43</v>
      </c>
      <c r="D136" s="108" t="s">
        <v>278</v>
      </c>
      <c r="E136" s="56" t="s">
        <v>91</v>
      </c>
      <c r="F136" s="56" t="s">
        <v>100</v>
      </c>
      <c r="G136" s="56" t="s">
        <v>178</v>
      </c>
      <c r="H136" s="58" t="s">
        <v>467</v>
      </c>
      <c r="I136" s="59" t="str">
        <f t="shared" si="33"/>
        <v>Asesor de Control Interno</v>
      </c>
      <c r="J136" s="60">
        <v>44123</v>
      </c>
      <c r="K136" s="60">
        <v>44148</v>
      </c>
      <c r="L136" s="81"/>
      <c r="M136" s="81"/>
      <c r="N136" s="81"/>
      <c r="O136" s="81"/>
      <c r="P136" s="81"/>
      <c r="Q136" s="81"/>
      <c r="R136" s="81"/>
      <c r="S136" s="81"/>
      <c r="T136" s="81"/>
      <c r="U136" s="81"/>
      <c r="V136" s="81"/>
      <c r="W136" s="81"/>
      <c r="X136" s="56" t="s">
        <v>230</v>
      </c>
      <c r="Y136" s="61">
        <v>6.4999999999999997E-3</v>
      </c>
      <c r="Z136" s="60"/>
      <c r="AA136" s="57"/>
      <c r="AB136" s="108"/>
      <c r="AC136" s="56"/>
      <c r="AD136" s="100">
        <f t="shared" ca="1" si="34"/>
        <v>0</v>
      </c>
      <c r="AE136" s="100">
        <f t="shared" ca="1" si="35"/>
        <v>6.4999999999999997E-3</v>
      </c>
      <c r="AF136" s="200">
        <f t="shared" si="36"/>
        <v>11</v>
      </c>
      <c r="AG136" s="201">
        <f t="shared" si="37"/>
        <v>25</v>
      </c>
      <c r="AH136" s="201">
        <f t="shared" si="38"/>
        <v>-19</v>
      </c>
      <c r="AI136" s="69">
        <f t="shared" si="39"/>
        <v>-0.76</v>
      </c>
      <c r="AJ136" s="208">
        <f t="shared" si="40"/>
        <v>-4.9399999999999999E-3</v>
      </c>
      <c r="AK136" s="3"/>
    </row>
    <row r="137" spans="1:37" ht="65.25" customHeight="1" x14ac:dyDescent="0.2">
      <c r="A137" s="235" t="s">
        <v>666</v>
      </c>
      <c r="B137" s="205" t="s">
        <v>409</v>
      </c>
      <c r="C137" s="56" t="s">
        <v>43</v>
      </c>
      <c r="D137" s="108" t="s">
        <v>278</v>
      </c>
      <c r="E137" s="56" t="s">
        <v>91</v>
      </c>
      <c r="F137" s="56" t="s">
        <v>100</v>
      </c>
      <c r="G137" s="56" t="s">
        <v>178</v>
      </c>
      <c r="H137" s="58" t="s">
        <v>467</v>
      </c>
      <c r="I137" s="59" t="str">
        <f t="shared" si="33"/>
        <v>Asesor de Control Interno</v>
      </c>
      <c r="J137" s="60">
        <v>44179</v>
      </c>
      <c r="K137" s="60">
        <v>44196</v>
      </c>
      <c r="L137" s="81"/>
      <c r="M137" s="81"/>
      <c r="N137" s="81"/>
      <c r="O137" s="81"/>
      <c r="P137" s="81"/>
      <c r="Q137" s="81"/>
      <c r="R137" s="81"/>
      <c r="S137" s="81"/>
      <c r="T137" s="81"/>
      <c r="U137" s="81"/>
      <c r="V137" s="81"/>
      <c r="W137" s="81"/>
      <c r="X137" s="56" t="s">
        <v>230</v>
      </c>
      <c r="Y137" s="61">
        <v>6.4999999999999997E-3</v>
      </c>
      <c r="Z137" s="60"/>
      <c r="AA137" s="57"/>
      <c r="AB137" s="108"/>
      <c r="AC137" s="56"/>
      <c r="AD137" s="100">
        <f t="shared" ca="1" si="34"/>
        <v>0</v>
      </c>
      <c r="AE137" s="100">
        <f t="shared" ca="1" si="35"/>
        <v>6.4999999999999997E-3</v>
      </c>
      <c r="AF137" s="200">
        <f t="shared" si="36"/>
        <v>12</v>
      </c>
      <c r="AG137" s="201">
        <f t="shared" si="37"/>
        <v>17</v>
      </c>
      <c r="AH137" s="201">
        <f t="shared" si="38"/>
        <v>-75</v>
      </c>
      <c r="AI137" s="69">
        <f t="shared" si="39"/>
        <v>-4.4117647058823533</v>
      </c>
      <c r="AJ137" s="208">
        <f t="shared" si="40"/>
        <v>-2.8676470588235296E-2</v>
      </c>
      <c r="AK137" s="3"/>
    </row>
    <row r="138" spans="1:37" ht="65.25" customHeight="1" x14ac:dyDescent="0.2">
      <c r="A138" s="235" t="s">
        <v>667</v>
      </c>
      <c r="B138" s="205" t="s">
        <v>409</v>
      </c>
      <c r="C138" s="56" t="s">
        <v>43</v>
      </c>
      <c r="D138" s="108" t="s">
        <v>276</v>
      </c>
      <c r="E138" s="56" t="s">
        <v>101</v>
      </c>
      <c r="F138" s="56" t="s">
        <v>101</v>
      </c>
      <c r="G138" s="56" t="s">
        <v>178</v>
      </c>
      <c r="H138" s="58" t="s">
        <v>170</v>
      </c>
      <c r="I138" s="59" t="str">
        <f t="shared" si="33"/>
        <v>Líderes de Cada Proceso</v>
      </c>
      <c r="J138" s="60">
        <v>43832</v>
      </c>
      <c r="K138" s="60">
        <v>44196</v>
      </c>
      <c r="L138" s="81"/>
      <c r="M138" s="81"/>
      <c r="N138" s="81"/>
      <c r="O138" s="81"/>
      <c r="P138" s="81"/>
      <c r="Q138" s="81"/>
      <c r="R138" s="81"/>
      <c r="S138" s="81"/>
      <c r="T138" s="81"/>
      <c r="U138" s="81"/>
      <c r="V138" s="81"/>
      <c r="W138" s="81"/>
      <c r="X138" s="56" t="s">
        <v>269</v>
      </c>
      <c r="Y138" s="61">
        <v>4.4999999999999997E-3</v>
      </c>
      <c r="Z138" s="60"/>
      <c r="AA138" s="108" t="s">
        <v>317</v>
      </c>
      <c r="AB138" s="108" t="s">
        <v>710</v>
      </c>
      <c r="AC138" s="56" t="s">
        <v>59</v>
      </c>
      <c r="AD138" s="112">
        <f t="shared" ca="1" si="34"/>
        <v>2.5200000000000001E-3</v>
      </c>
      <c r="AE138" s="112">
        <f t="shared" ca="1" si="35"/>
        <v>1.9799999999999996E-3</v>
      </c>
      <c r="AF138" s="200">
        <f t="shared" si="36"/>
        <v>12</v>
      </c>
      <c r="AG138" s="201">
        <f t="shared" si="37"/>
        <v>364</v>
      </c>
      <c r="AH138" s="201">
        <f t="shared" si="38"/>
        <v>272</v>
      </c>
      <c r="AI138" s="69">
        <f t="shared" si="39"/>
        <v>0.74725274725274726</v>
      </c>
      <c r="AJ138" s="208">
        <f t="shared" si="40"/>
        <v>3.3626373626373623E-3</v>
      </c>
      <c r="AK138" s="3"/>
    </row>
    <row r="139" spans="1:37" ht="65.25" customHeight="1" x14ac:dyDescent="0.2">
      <c r="A139" s="235" t="s">
        <v>666</v>
      </c>
      <c r="B139" s="205" t="s">
        <v>432</v>
      </c>
      <c r="C139" s="56" t="s">
        <v>43</v>
      </c>
      <c r="D139" s="57" t="s">
        <v>279</v>
      </c>
      <c r="E139" s="56" t="s">
        <v>101</v>
      </c>
      <c r="F139" s="56" t="s">
        <v>101</v>
      </c>
      <c r="G139" s="56" t="s">
        <v>178</v>
      </c>
      <c r="H139" s="75" t="s">
        <v>242</v>
      </c>
      <c r="I139" s="59" t="str">
        <f t="shared" si="33"/>
        <v>Líderes de Cada Proceso</v>
      </c>
      <c r="J139" s="60">
        <v>43832</v>
      </c>
      <c r="K139" s="60">
        <v>43861</v>
      </c>
      <c r="L139" s="81"/>
      <c r="M139" s="81"/>
      <c r="N139" s="81"/>
      <c r="O139" s="81"/>
      <c r="P139" s="81"/>
      <c r="Q139" s="81"/>
      <c r="R139" s="81"/>
      <c r="S139" s="81"/>
      <c r="T139" s="81"/>
      <c r="U139" s="81"/>
      <c r="V139" s="81"/>
      <c r="W139" s="81"/>
      <c r="X139" s="56" t="s">
        <v>228</v>
      </c>
      <c r="Y139" s="61">
        <v>3.5000000000000001E-3</v>
      </c>
      <c r="Z139" s="60">
        <v>43846</v>
      </c>
      <c r="AA139" s="108" t="s">
        <v>323</v>
      </c>
      <c r="AB139" s="108" t="s">
        <v>322</v>
      </c>
      <c r="AC139" s="56" t="s">
        <v>195</v>
      </c>
      <c r="AD139" s="113">
        <f t="shared" ca="1" si="34"/>
        <v>3.5000000000000001E-3</v>
      </c>
      <c r="AE139" s="113">
        <f t="shared" ca="1" si="35"/>
        <v>0</v>
      </c>
      <c r="AF139" s="200">
        <f t="shared" si="36"/>
        <v>1</v>
      </c>
      <c r="AG139" s="201">
        <f t="shared" si="37"/>
        <v>29</v>
      </c>
      <c r="AH139" s="201">
        <f t="shared" si="38"/>
        <v>272</v>
      </c>
      <c r="AI139" s="69">
        <f t="shared" si="39"/>
        <v>9.3793103448275854</v>
      </c>
      <c r="AJ139" s="208">
        <f t="shared" si="40"/>
        <v>3.2827586206896547E-2</v>
      </c>
      <c r="AK139" s="3"/>
    </row>
    <row r="140" spans="1:37" ht="65.25" customHeight="1" x14ac:dyDescent="0.2">
      <c r="A140" s="235" t="s">
        <v>666</v>
      </c>
      <c r="B140" s="205" t="s">
        <v>432</v>
      </c>
      <c r="C140" s="56" t="s">
        <v>43</v>
      </c>
      <c r="D140" s="57" t="s">
        <v>279</v>
      </c>
      <c r="E140" s="56" t="s">
        <v>101</v>
      </c>
      <c r="F140" s="56" t="s">
        <v>101</v>
      </c>
      <c r="G140" s="56" t="s">
        <v>178</v>
      </c>
      <c r="H140" s="75" t="s">
        <v>242</v>
      </c>
      <c r="I140" s="59" t="str">
        <f t="shared" si="33"/>
        <v>Líderes de Cada Proceso</v>
      </c>
      <c r="J140" s="60">
        <v>43962</v>
      </c>
      <c r="K140" s="60">
        <v>43966</v>
      </c>
      <c r="L140" s="81"/>
      <c r="M140" s="81"/>
      <c r="N140" s="81"/>
      <c r="O140" s="81"/>
      <c r="P140" s="81"/>
      <c r="Q140" s="81"/>
      <c r="R140" s="81"/>
      <c r="S140" s="81"/>
      <c r="T140" s="81"/>
      <c r="U140" s="81"/>
      <c r="V140" s="81"/>
      <c r="W140" s="81"/>
      <c r="X140" s="56" t="s">
        <v>228</v>
      </c>
      <c r="Y140" s="61">
        <v>3.5000000000000001E-3</v>
      </c>
      <c r="Z140" s="60">
        <v>43966</v>
      </c>
      <c r="AA140" s="57" t="s">
        <v>355</v>
      </c>
      <c r="AB140" s="108" t="s">
        <v>380</v>
      </c>
      <c r="AC140" s="56" t="s">
        <v>195</v>
      </c>
      <c r="AD140" s="113">
        <f t="shared" ca="1" si="34"/>
        <v>3.5000000000000001E-3</v>
      </c>
      <c r="AE140" s="113">
        <f t="shared" ca="1" si="35"/>
        <v>0</v>
      </c>
      <c r="AF140" s="200">
        <f t="shared" si="36"/>
        <v>5</v>
      </c>
      <c r="AG140" s="201">
        <f t="shared" si="37"/>
        <v>4</v>
      </c>
      <c r="AH140" s="201">
        <f t="shared" si="38"/>
        <v>142</v>
      </c>
      <c r="AI140" s="69">
        <f t="shared" si="39"/>
        <v>35.5</v>
      </c>
      <c r="AJ140" s="208">
        <f t="shared" si="40"/>
        <v>0.12425</v>
      </c>
      <c r="AK140" s="3"/>
    </row>
    <row r="141" spans="1:37" ht="65.25" customHeight="1" x14ac:dyDescent="0.2">
      <c r="A141" s="235" t="s">
        <v>667</v>
      </c>
      <c r="B141" s="205" t="s">
        <v>409</v>
      </c>
      <c r="C141" s="56" t="s">
        <v>43</v>
      </c>
      <c r="D141" s="57" t="s">
        <v>279</v>
      </c>
      <c r="E141" s="56" t="s">
        <v>101</v>
      </c>
      <c r="F141" s="56" t="s">
        <v>101</v>
      </c>
      <c r="G141" s="56" t="s">
        <v>178</v>
      </c>
      <c r="H141" s="75" t="s">
        <v>242</v>
      </c>
      <c r="I141" s="59" t="str">
        <f t="shared" si="33"/>
        <v>Líderes de Cada Proceso</v>
      </c>
      <c r="J141" s="60">
        <v>44075</v>
      </c>
      <c r="K141" s="130">
        <v>44084</v>
      </c>
      <c r="L141" s="81"/>
      <c r="M141" s="81"/>
      <c r="N141" s="81"/>
      <c r="O141" s="81"/>
      <c r="P141" s="81"/>
      <c r="Q141" s="81"/>
      <c r="R141" s="81"/>
      <c r="S141" s="81"/>
      <c r="T141" s="81"/>
      <c r="U141" s="81"/>
      <c r="V141" s="81"/>
      <c r="W141" s="81"/>
      <c r="X141" s="56" t="s">
        <v>228</v>
      </c>
      <c r="Y141" s="61">
        <v>3.5000000000000001E-3</v>
      </c>
      <c r="Z141" s="60">
        <v>44084</v>
      </c>
      <c r="AA141" s="108" t="s">
        <v>685</v>
      </c>
      <c r="AB141" s="108" t="s">
        <v>686</v>
      </c>
      <c r="AC141" s="56" t="s">
        <v>195</v>
      </c>
      <c r="AD141" s="113">
        <f t="shared" ca="1" si="34"/>
        <v>3.5000000000000001E-3</v>
      </c>
      <c r="AE141" s="113">
        <f t="shared" ca="1" si="35"/>
        <v>0</v>
      </c>
      <c r="AF141" s="200">
        <f t="shared" si="36"/>
        <v>9</v>
      </c>
      <c r="AG141" s="201">
        <f t="shared" si="37"/>
        <v>9</v>
      </c>
      <c r="AH141" s="201">
        <f t="shared" si="38"/>
        <v>29</v>
      </c>
      <c r="AI141" s="69">
        <f t="shared" si="39"/>
        <v>3.2222222222222223</v>
      </c>
      <c r="AJ141" s="208">
        <f t="shared" si="40"/>
        <v>1.1277777777777779E-2</v>
      </c>
      <c r="AK141" s="3"/>
    </row>
    <row r="142" spans="1:37" ht="65.25" customHeight="1" x14ac:dyDescent="0.2">
      <c r="A142" s="235" t="s">
        <v>666</v>
      </c>
      <c r="B142" s="205" t="s">
        <v>409</v>
      </c>
      <c r="C142" s="56" t="s">
        <v>43</v>
      </c>
      <c r="D142" s="57" t="s">
        <v>279</v>
      </c>
      <c r="E142" s="56" t="s">
        <v>101</v>
      </c>
      <c r="F142" s="56" t="s">
        <v>101</v>
      </c>
      <c r="G142" s="56" t="s">
        <v>178</v>
      </c>
      <c r="H142" s="75" t="s">
        <v>242</v>
      </c>
      <c r="I142" s="59" t="str">
        <f t="shared" si="33"/>
        <v>Líderes de Cada Proceso</v>
      </c>
      <c r="J142" s="60">
        <v>44144</v>
      </c>
      <c r="K142" s="60">
        <v>44148</v>
      </c>
      <c r="L142" s="81"/>
      <c r="M142" s="81"/>
      <c r="N142" s="81"/>
      <c r="O142" s="81"/>
      <c r="P142" s="81"/>
      <c r="Q142" s="81"/>
      <c r="R142" s="81"/>
      <c r="S142" s="81"/>
      <c r="T142" s="81"/>
      <c r="U142" s="81"/>
      <c r="V142" s="81"/>
      <c r="W142" s="81"/>
      <c r="X142" s="56" t="s">
        <v>228</v>
      </c>
      <c r="Y142" s="61">
        <v>3.5000000000000001E-3</v>
      </c>
      <c r="Z142" s="60"/>
      <c r="AA142" s="57"/>
      <c r="AB142" s="108"/>
      <c r="AC142" s="56"/>
      <c r="AD142" s="100">
        <f t="shared" ca="1" si="34"/>
        <v>0</v>
      </c>
      <c r="AE142" s="100">
        <f t="shared" ca="1" si="35"/>
        <v>3.5000000000000001E-3</v>
      </c>
      <c r="AF142" s="200">
        <f t="shared" si="36"/>
        <v>11</v>
      </c>
      <c r="AG142" s="201">
        <f t="shared" si="37"/>
        <v>4</v>
      </c>
      <c r="AH142" s="201">
        <f t="shared" si="38"/>
        <v>-40</v>
      </c>
      <c r="AI142" s="69">
        <f t="shared" si="39"/>
        <v>-10</v>
      </c>
      <c r="AJ142" s="208">
        <f t="shared" si="40"/>
        <v>-3.5000000000000003E-2</v>
      </c>
      <c r="AK142" s="3"/>
    </row>
    <row r="143" spans="1:37" ht="65.25" customHeight="1" x14ac:dyDescent="0.2">
      <c r="A143" s="235" t="s">
        <v>665</v>
      </c>
      <c r="B143" s="205" t="s">
        <v>411</v>
      </c>
      <c r="C143" s="56" t="s">
        <v>43</v>
      </c>
      <c r="D143" s="105" t="s">
        <v>274</v>
      </c>
      <c r="E143" s="56" t="s">
        <v>91</v>
      </c>
      <c r="F143" s="56" t="s">
        <v>100</v>
      </c>
      <c r="G143" s="56" t="s">
        <v>178</v>
      </c>
      <c r="H143" s="75" t="s">
        <v>42</v>
      </c>
      <c r="I143" s="59" t="str">
        <f t="shared" si="33"/>
        <v>Asesor de Control Interno</v>
      </c>
      <c r="J143" s="60">
        <v>43864</v>
      </c>
      <c r="K143" s="130">
        <v>43935</v>
      </c>
      <c r="L143" s="81"/>
      <c r="M143" s="81"/>
      <c r="N143" s="81"/>
      <c r="O143" s="81"/>
      <c r="P143" s="81"/>
      <c r="Q143" s="81"/>
      <c r="R143" s="81"/>
      <c r="S143" s="81"/>
      <c r="T143" s="81"/>
      <c r="U143" s="81"/>
      <c r="V143" s="81"/>
      <c r="W143" s="81"/>
      <c r="X143" s="56" t="s">
        <v>275</v>
      </c>
      <c r="Y143" s="61"/>
      <c r="Z143" s="60"/>
      <c r="AA143" s="182" t="s">
        <v>534</v>
      </c>
      <c r="AB143" s="181" t="s">
        <v>535</v>
      </c>
      <c r="AC143" s="180" t="s">
        <v>194</v>
      </c>
      <c r="AD143" s="184">
        <f t="shared" ca="1" si="34"/>
        <v>0</v>
      </c>
      <c r="AE143" s="184">
        <f t="shared" ca="1" si="35"/>
        <v>0</v>
      </c>
      <c r="AF143" s="200">
        <f t="shared" si="36"/>
        <v>4</v>
      </c>
      <c r="AG143" s="201">
        <f t="shared" si="37"/>
        <v>71</v>
      </c>
      <c r="AH143" s="201">
        <f t="shared" si="38"/>
        <v>240</v>
      </c>
      <c r="AI143" s="69">
        <f t="shared" si="39"/>
        <v>3.380281690140845</v>
      </c>
      <c r="AJ143" s="208">
        <f t="shared" si="40"/>
        <v>0</v>
      </c>
      <c r="AK143" s="3"/>
    </row>
    <row r="144" spans="1:37" ht="65.25" customHeight="1" x14ac:dyDescent="0.2">
      <c r="A144" s="235" t="s">
        <v>667</v>
      </c>
      <c r="B144" s="205" t="s">
        <v>409</v>
      </c>
      <c r="C144" s="56" t="s">
        <v>43</v>
      </c>
      <c r="D144" s="57" t="s">
        <v>286</v>
      </c>
      <c r="E144" s="56" t="s">
        <v>80</v>
      </c>
      <c r="F144" s="56" t="s">
        <v>98</v>
      </c>
      <c r="G144" s="56" t="s">
        <v>178</v>
      </c>
      <c r="H144" s="75" t="s">
        <v>42</v>
      </c>
      <c r="I144" s="59" t="str">
        <f t="shared" si="33"/>
        <v>Jefe Oficina de Tecnologías de la Información y las Comunicaciones</v>
      </c>
      <c r="J144" s="60">
        <v>43892</v>
      </c>
      <c r="K144" s="130">
        <v>44133</v>
      </c>
      <c r="L144" s="81"/>
      <c r="M144" s="81"/>
      <c r="N144" s="81"/>
      <c r="O144" s="81"/>
      <c r="P144" s="81"/>
      <c r="Q144" s="81"/>
      <c r="R144" s="81"/>
      <c r="S144" s="81"/>
      <c r="T144" s="81"/>
      <c r="U144" s="81"/>
      <c r="V144" s="81"/>
      <c r="W144" s="81"/>
      <c r="X144" s="56" t="s">
        <v>132</v>
      </c>
      <c r="Y144" s="82">
        <v>1.4999999999999999E-2</v>
      </c>
      <c r="Z144" s="81"/>
      <c r="AA144" s="57" t="s">
        <v>536</v>
      </c>
      <c r="AB144" s="108" t="s">
        <v>537</v>
      </c>
      <c r="AC144" s="56" t="s">
        <v>187</v>
      </c>
      <c r="AD144" s="100">
        <f t="shared" ca="1" si="34"/>
        <v>1.35E-2</v>
      </c>
      <c r="AE144" s="100">
        <f t="shared" ca="1" si="35"/>
        <v>1.4999999999999996E-3</v>
      </c>
      <c r="AF144" s="200">
        <f t="shared" si="36"/>
        <v>10</v>
      </c>
      <c r="AG144" s="201">
        <f t="shared" si="37"/>
        <v>241</v>
      </c>
      <c r="AH144" s="201">
        <f t="shared" si="38"/>
        <v>212</v>
      </c>
      <c r="AI144" s="69">
        <f t="shared" si="39"/>
        <v>0.8796680497925311</v>
      </c>
      <c r="AJ144" s="208">
        <f t="shared" si="40"/>
        <v>1.3195020746887966E-2</v>
      </c>
      <c r="AK144" s="3"/>
    </row>
    <row r="145" spans="1:175" ht="65.25" customHeight="1" x14ac:dyDescent="0.2">
      <c r="A145" s="235" t="s">
        <v>667</v>
      </c>
      <c r="B145" s="205" t="s">
        <v>409</v>
      </c>
      <c r="C145" s="56" t="s">
        <v>43</v>
      </c>
      <c r="D145" s="108" t="s">
        <v>236</v>
      </c>
      <c r="E145" s="56" t="s">
        <v>91</v>
      </c>
      <c r="F145" s="56" t="s">
        <v>100</v>
      </c>
      <c r="G145" s="56" t="s">
        <v>178</v>
      </c>
      <c r="H145" s="75" t="s">
        <v>467</v>
      </c>
      <c r="I145" s="59" t="s">
        <v>153</v>
      </c>
      <c r="J145" s="60">
        <v>43922</v>
      </c>
      <c r="K145" s="60">
        <v>44071</v>
      </c>
      <c r="L145" s="81"/>
      <c r="M145" s="81"/>
      <c r="N145" s="81"/>
      <c r="O145" s="81"/>
      <c r="P145" s="81"/>
      <c r="Q145" s="81"/>
      <c r="R145" s="81"/>
      <c r="S145" s="81"/>
      <c r="T145" s="81"/>
      <c r="U145" s="81"/>
      <c r="V145" s="81"/>
      <c r="W145" s="81"/>
      <c r="X145" s="56" t="s">
        <v>231</v>
      </c>
      <c r="Y145" s="61">
        <v>0.01</v>
      </c>
      <c r="Z145" s="60"/>
      <c r="AA145" s="108" t="s">
        <v>724</v>
      </c>
      <c r="AB145" s="108" t="s">
        <v>725</v>
      </c>
      <c r="AC145" s="56" t="s">
        <v>59</v>
      </c>
      <c r="AD145" s="114">
        <f t="shared" ca="1" si="34"/>
        <v>5.6000000000000008E-3</v>
      </c>
      <c r="AE145" s="114">
        <f t="shared" ca="1" si="35"/>
        <v>4.3999999999999994E-3</v>
      </c>
      <c r="AF145" s="200">
        <f t="shared" si="36"/>
        <v>8</v>
      </c>
      <c r="AG145" s="201">
        <f t="shared" si="37"/>
        <v>149</v>
      </c>
      <c r="AH145" s="201">
        <f t="shared" si="38"/>
        <v>182</v>
      </c>
      <c r="AI145" s="69">
        <f t="shared" si="39"/>
        <v>1.2214765100671141</v>
      </c>
      <c r="AJ145" s="208">
        <f t="shared" si="40"/>
        <v>1.2214765100671141E-2</v>
      </c>
      <c r="AK145" s="3"/>
    </row>
    <row r="146" spans="1:175" ht="65.25" customHeight="1" x14ac:dyDescent="0.2">
      <c r="A146" s="235" t="s">
        <v>667</v>
      </c>
      <c r="B146" s="205" t="s">
        <v>409</v>
      </c>
      <c r="C146" s="56" t="s">
        <v>43</v>
      </c>
      <c r="D146" s="57" t="s">
        <v>287</v>
      </c>
      <c r="E146" s="56" t="s">
        <v>80</v>
      </c>
      <c r="F146" s="56" t="s">
        <v>98</v>
      </c>
      <c r="G146" s="56" t="s">
        <v>178</v>
      </c>
      <c r="H146" s="75" t="s">
        <v>467</v>
      </c>
      <c r="I146" s="59" t="str">
        <f t="shared" ref="I146:I190" si="41">IF(LEN(E146)&gt;0,VLOOKUP(E146,PROCESO2,3,0),"")</f>
        <v>Jefe Oficina de Tecnologías de la Información y las Comunicaciones</v>
      </c>
      <c r="J146" s="60">
        <v>43983</v>
      </c>
      <c r="K146" s="60">
        <v>44007</v>
      </c>
      <c r="L146" s="81"/>
      <c r="M146" s="81"/>
      <c r="N146" s="81"/>
      <c r="O146" s="81"/>
      <c r="P146" s="81"/>
      <c r="Q146" s="81"/>
      <c r="R146" s="81"/>
      <c r="S146" s="81"/>
      <c r="T146" s="81"/>
      <c r="U146" s="81"/>
      <c r="V146" s="81"/>
      <c r="W146" s="81"/>
      <c r="X146" s="56" t="s">
        <v>132</v>
      </c>
      <c r="Y146" s="82">
        <v>1.4999999999999999E-2</v>
      </c>
      <c r="Z146" s="81"/>
      <c r="AA146" s="108" t="s">
        <v>583</v>
      </c>
      <c r="AB146" s="108" t="s">
        <v>727</v>
      </c>
      <c r="AC146" s="56" t="s">
        <v>194</v>
      </c>
      <c r="AD146" s="114">
        <f t="shared" ca="1" si="34"/>
        <v>1.2150000000000001E-2</v>
      </c>
      <c r="AE146" s="114">
        <f t="shared" ca="1" si="35"/>
        <v>2.8499999999999984E-3</v>
      </c>
      <c r="AF146" s="200">
        <f t="shared" si="36"/>
        <v>6</v>
      </c>
      <c r="AG146" s="201">
        <f t="shared" si="37"/>
        <v>24</v>
      </c>
      <c r="AH146" s="201">
        <f t="shared" si="38"/>
        <v>121</v>
      </c>
      <c r="AI146" s="69">
        <f t="shared" si="39"/>
        <v>5.041666666666667</v>
      </c>
      <c r="AJ146" s="208">
        <f t="shared" si="40"/>
        <v>7.5624999999999998E-2</v>
      </c>
      <c r="AK146" s="3"/>
    </row>
    <row r="147" spans="1:175" ht="65.25" customHeight="1" x14ac:dyDescent="0.2">
      <c r="A147" s="235" t="s">
        <v>665</v>
      </c>
      <c r="B147" s="205" t="s">
        <v>411</v>
      </c>
      <c r="C147" s="56" t="s">
        <v>43</v>
      </c>
      <c r="D147" s="57" t="s">
        <v>288</v>
      </c>
      <c r="E147" s="56" t="s">
        <v>80</v>
      </c>
      <c r="F147" s="56" t="s">
        <v>98</v>
      </c>
      <c r="G147" s="56" t="s">
        <v>178</v>
      </c>
      <c r="H147" s="75" t="s">
        <v>241</v>
      </c>
      <c r="I147" s="59" t="str">
        <f t="shared" si="41"/>
        <v>Jefe Oficina de Tecnologías de la Información y las Comunicaciones</v>
      </c>
      <c r="J147" s="60">
        <v>44105</v>
      </c>
      <c r="K147" s="60">
        <v>44131</v>
      </c>
      <c r="L147" s="81"/>
      <c r="M147" s="81"/>
      <c r="N147" s="81"/>
      <c r="O147" s="81"/>
      <c r="P147" s="81"/>
      <c r="Q147" s="81"/>
      <c r="R147" s="81"/>
      <c r="S147" s="81"/>
      <c r="T147" s="81"/>
      <c r="U147" s="81"/>
      <c r="V147" s="81"/>
      <c r="W147" s="81"/>
      <c r="X147" s="56" t="s">
        <v>132</v>
      </c>
      <c r="Y147" s="82"/>
      <c r="Z147" s="81"/>
      <c r="AA147" s="57"/>
      <c r="AB147" s="108"/>
      <c r="AC147" s="56"/>
      <c r="AD147" s="184">
        <f t="shared" ca="1" si="34"/>
        <v>0</v>
      </c>
      <c r="AE147" s="184">
        <f t="shared" ca="1" si="35"/>
        <v>0</v>
      </c>
      <c r="AF147" s="200">
        <f t="shared" si="36"/>
        <v>10</v>
      </c>
      <c r="AG147" s="201">
        <f t="shared" si="37"/>
        <v>26</v>
      </c>
      <c r="AH147" s="201">
        <f t="shared" si="38"/>
        <v>-1</v>
      </c>
      <c r="AI147" s="69">
        <f t="shared" si="39"/>
        <v>-3.8461538461538464E-2</v>
      </c>
      <c r="AJ147" s="208">
        <f t="shared" si="40"/>
        <v>0</v>
      </c>
      <c r="AK147" s="3"/>
    </row>
    <row r="148" spans="1:175" ht="65.25" customHeight="1" x14ac:dyDescent="0.2">
      <c r="A148" s="235" t="s">
        <v>667</v>
      </c>
      <c r="B148" s="205" t="s">
        <v>409</v>
      </c>
      <c r="C148" s="56" t="s">
        <v>43</v>
      </c>
      <c r="D148" s="108" t="s">
        <v>276</v>
      </c>
      <c r="E148" s="56" t="s">
        <v>101</v>
      </c>
      <c r="F148" s="56" t="s">
        <v>101</v>
      </c>
      <c r="G148" s="56" t="s">
        <v>178</v>
      </c>
      <c r="H148" s="58" t="s">
        <v>48</v>
      </c>
      <c r="I148" s="59" t="str">
        <f t="shared" si="41"/>
        <v>Líderes de Cada Proceso</v>
      </c>
      <c r="J148" s="60">
        <v>43832</v>
      </c>
      <c r="K148" s="60">
        <v>44196</v>
      </c>
      <c r="L148" s="81"/>
      <c r="M148" s="81"/>
      <c r="N148" s="81"/>
      <c r="O148" s="81"/>
      <c r="P148" s="81"/>
      <c r="Q148" s="81"/>
      <c r="R148" s="81"/>
      <c r="S148" s="81"/>
      <c r="T148" s="81"/>
      <c r="U148" s="81"/>
      <c r="V148" s="81"/>
      <c r="W148" s="81"/>
      <c r="X148" s="56" t="s">
        <v>269</v>
      </c>
      <c r="Y148" s="61">
        <v>3.5000000000000001E-3</v>
      </c>
      <c r="Z148" s="60"/>
      <c r="AA148" s="108" t="s">
        <v>722</v>
      </c>
      <c r="AB148" s="108" t="s">
        <v>722</v>
      </c>
      <c r="AC148" s="56" t="s">
        <v>59</v>
      </c>
      <c r="AD148" s="112">
        <f t="shared" ca="1" si="34"/>
        <v>1.9600000000000004E-3</v>
      </c>
      <c r="AE148" s="112">
        <f t="shared" ca="1" si="35"/>
        <v>1.5399999999999997E-3</v>
      </c>
      <c r="AF148" s="200">
        <f t="shared" si="36"/>
        <v>12</v>
      </c>
      <c r="AG148" s="201">
        <f t="shared" si="37"/>
        <v>364</v>
      </c>
      <c r="AH148" s="201">
        <f t="shared" si="38"/>
        <v>272</v>
      </c>
      <c r="AI148" s="69">
        <f t="shared" si="39"/>
        <v>0.74725274725274726</v>
      </c>
      <c r="AJ148" s="208">
        <f t="shared" si="40"/>
        <v>2.6153846153846153E-3</v>
      </c>
      <c r="AK148" s="3"/>
    </row>
    <row r="149" spans="1:175" ht="65.25" customHeight="1" x14ac:dyDescent="0.2">
      <c r="A149" s="235" t="s">
        <v>667</v>
      </c>
      <c r="B149" s="205" t="s">
        <v>409</v>
      </c>
      <c r="C149" s="56" t="s">
        <v>43</v>
      </c>
      <c r="D149" s="108" t="s">
        <v>276</v>
      </c>
      <c r="E149" s="56" t="s">
        <v>101</v>
      </c>
      <c r="F149" s="56" t="s">
        <v>101</v>
      </c>
      <c r="G149" s="56" t="s">
        <v>178</v>
      </c>
      <c r="H149" s="58" t="s">
        <v>42</v>
      </c>
      <c r="I149" s="59" t="str">
        <f t="shared" si="41"/>
        <v>Líderes de Cada Proceso</v>
      </c>
      <c r="J149" s="60">
        <v>43832</v>
      </c>
      <c r="K149" s="60">
        <v>44196</v>
      </c>
      <c r="L149" s="81"/>
      <c r="M149" s="81"/>
      <c r="N149" s="81"/>
      <c r="O149" s="81"/>
      <c r="P149" s="81"/>
      <c r="Q149" s="81"/>
      <c r="R149" s="81"/>
      <c r="S149" s="81"/>
      <c r="T149" s="81"/>
      <c r="U149" s="81"/>
      <c r="V149" s="81"/>
      <c r="W149" s="81"/>
      <c r="X149" s="56" t="s">
        <v>269</v>
      </c>
      <c r="Y149" s="61">
        <v>4.4999999999999997E-3</v>
      </c>
      <c r="Z149" s="60"/>
      <c r="AA149" s="108" t="s">
        <v>689</v>
      </c>
      <c r="AB149" s="108" t="s">
        <v>690</v>
      </c>
      <c r="AC149" s="56" t="s">
        <v>59</v>
      </c>
      <c r="AD149" s="112">
        <f t="shared" ca="1" si="34"/>
        <v>2.5200000000000001E-3</v>
      </c>
      <c r="AE149" s="112">
        <f t="shared" ca="1" si="35"/>
        <v>1.9799999999999996E-3</v>
      </c>
      <c r="AF149" s="200">
        <f t="shared" si="36"/>
        <v>12</v>
      </c>
      <c r="AG149" s="201">
        <f t="shared" si="37"/>
        <v>364</v>
      </c>
      <c r="AH149" s="201">
        <f t="shared" si="38"/>
        <v>272</v>
      </c>
      <c r="AI149" s="69">
        <f t="shared" si="39"/>
        <v>0.74725274725274726</v>
      </c>
      <c r="AJ149" s="208">
        <f t="shared" si="40"/>
        <v>3.3626373626373623E-3</v>
      </c>
      <c r="AK149" s="3"/>
    </row>
    <row r="150" spans="1:175" ht="50.25" customHeight="1" x14ac:dyDescent="0.2">
      <c r="A150" s="235" t="s">
        <v>667</v>
      </c>
      <c r="B150" s="205" t="s">
        <v>409</v>
      </c>
      <c r="C150" s="56" t="s">
        <v>43</v>
      </c>
      <c r="D150" s="108" t="s">
        <v>276</v>
      </c>
      <c r="E150" s="56" t="s">
        <v>101</v>
      </c>
      <c r="F150" s="56" t="s">
        <v>101</v>
      </c>
      <c r="G150" s="56" t="s">
        <v>178</v>
      </c>
      <c r="H150" s="58" t="s">
        <v>169</v>
      </c>
      <c r="I150" s="59" t="str">
        <f t="shared" si="41"/>
        <v>Líderes de Cada Proceso</v>
      </c>
      <c r="J150" s="60">
        <v>43832</v>
      </c>
      <c r="K150" s="60">
        <v>44196</v>
      </c>
      <c r="L150" s="81"/>
      <c r="M150" s="81"/>
      <c r="N150" s="81"/>
      <c r="O150" s="81"/>
      <c r="P150" s="81"/>
      <c r="Q150" s="81"/>
      <c r="R150" s="81"/>
      <c r="S150" s="81"/>
      <c r="T150" s="81"/>
      <c r="U150" s="81"/>
      <c r="V150" s="81"/>
      <c r="W150" s="81"/>
      <c r="X150" s="56" t="s">
        <v>269</v>
      </c>
      <c r="Y150" s="61">
        <v>4.4999999999999997E-3</v>
      </c>
      <c r="Z150" s="60"/>
      <c r="AA150" s="108" t="s">
        <v>703</v>
      </c>
      <c r="AB150" s="108" t="s">
        <v>704</v>
      </c>
      <c r="AC150" s="56" t="s">
        <v>59</v>
      </c>
      <c r="AD150" s="112">
        <f t="shared" ca="1" si="34"/>
        <v>2.5200000000000001E-3</v>
      </c>
      <c r="AE150" s="112">
        <f t="shared" ca="1" si="35"/>
        <v>1.9799999999999996E-3</v>
      </c>
      <c r="AF150" s="200">
        <f t="shared" si="36"/>
        <v>12</v>
      </c>
      <c r="AG150" s="201">
        <f t="shared" si="37"/>
        <v>364</v>
      </c>
      <c r="AH150" s="201">
        <f t="shared" si="38"/>
        <v>272</v>
      </c>
      <c r="AI150" s="69">
        <f t="shared" si="39"/>
        <v>0.74725274725274726</v>
      </c>
      <c r="AJ150" s="208">
        <f t="shared" si="40"/>
        <v>3.3626373626373623E-3</v>
      </c>
      <c r="AK150" s="3"/>
    </row>
    <row r="151" spans="1:175" ht="65.25" customHeight="1" x14ac:dyDescent="0.2">
      <c r="A151" s="235" t="s">
        <v>666</v>
      </c>
      <c r="B151" s="205" t="s">
        <v>409</v>
      </c>
      <c r="C151" s="56" t="s">
        <v>43</v>
      </c>
      <c r="D151" s="57" t="s">
        <v>280</v>
      </c>
      <c r="E151" s="56" t="s">
        <v>89</v>
      </c>
      <c r="F151" s="56" t="s">
        <v>99</v>
      </c>
      <c r="G151" s="56" t="s">
        <v>178</v>
      </c>
      <c r="H151" s="58" t="s">
        <v>169</v>
      </c>
      <c r="I151" s="59" t="str">
        <f t="shared" si="41"/>
        <v>Subdirector Administrativo</v>
      </c>
      <c r="J151" s="60">
        <v>43892</v>
      </c>
      <c r="K151" s="130">
        <v>43948</v>
      </c>
      <c r="L151" s="81"/>
      <c r="M151" s="81"/>
      <c r="N151" s="81"/>
      <c r="O151" s="81"/>
      <c r="P151" s="81"/>
      <c r="Q151" s="81"/>
      <c r="R151" s="81"/>
      <c r="S151" s="81"/>
      <c r="T151" s="81"/>
      <c r="U151" s="81"/>
      <c r="V151" s="81"/>
      <c r="W151" s="81"/>
      <c r="X151" s="56" t="s">
        <v>132</v>
      </c>
      <c r="Y151" s="82">
        <v>1.4999999999999999E-2</v>
      </c>
      <c r="Z151" s="60">
        <v>44043</v>
      </c>
      <c r="AA151" s="108" t="s">
        <v>586</v>
      </c>
      <c r="AB151" s="108" t="s">
        <v>587</v>
      </c>
      <c r="AC151" s="56" t="s">
        <v>195</v>
      </c>
      <c r="AD151" s="113">
        <f t="shared" ca="1" si="34"/>
        <v>1.4999999999999999E-2</v>
      </c>
      <c r="AE151" s="113">
        <f t="shared" ca="1" si="35"/>
        <v>0</v>
      </c>
      <c r="AF151" s="200">
        <f t="shared" si="36"/>
        <v>4</v>
      </c>
      <c r="AG151" s="201">
        <f t="shared" si="37"/>
        <v>56</v>
      </c>
      <c r="AH151" s="201">
        <f t="shared" si="38"/>
        <v>212</v>
      </c>
      <c r="AI151" s="69">
        <f t="shared" si="39"/>
        <v>3.7857142857142856</v>
      </c>
      <c r="AJ151" s="208">
        <f t="shared" si="40"/>
        <v>5.678571428571428E-2</v>
      </c>
      <c r="AK151" s="3"/>
    </row>
    <row r="152" spans="1:175" ht="65.25" customHeight="1" x14ac:dyDescent="0.2">
      <c r="A152" s="235" t="s">
        <v>666</v>
      </c>
      <c r="B152" s="205" t="s">
        <v>409</v>
      </c>
      <c r="C152" s="56" t="s">
        <v>43</v>
      </c>
      <c r="D152" s="57" t="s">
        <v>281</v>
      </c>
      <c r="E152" s="56" t="s">
        <v>77</v>
      </c>
      <c r="F152" s="56" t="s">
        <v>98</v>
      </c>
      <c r="G152" s="56" t="s">
        <v>178</v>
      </c>
      <c r="H152" s="58" t="s">
        <v>169</v>
      </c>
      <c r="I152" s="59" t="str">
        <f t="shared" si="41"/>
        <v>Subdirector Administrativo</v>
      </c>
      <c r="J152" s="60">
        <v>43922</v>
      </c>
      <c r="K152" s="60">
        <v>43949</v>
      </c>
      <c r="L152" s="81"/>
      <c r="M152" s="81"/>
      <c r="N152" s="81"/>
      <c r="O152" s="81"/>
      <c r="P152" s="81"/>
      <c r="Q152" s="81"/>
      <c r="R152" s="81"/>
      <c r="S152" s="81"/>
      <c r="T152" s="81"/>
      <c r="U152" s="81"/>
      <c r="V152" s="81"/>
      <c r="W152" s="81"/>
      <c r="X152" s="56" t="s">
        <v>132</v>
      </c>
      <c r="Y152" s="82">
        <v>1.4999999999999999E-2</v>
      </c>
      <c r="Z152" s="60">
        <v>44043</v>
      </c>
      <c r="AA152" s="108" t="s">
        <v>588</v>
      </c>
      <c r="AB152" s="108" t="s">
        <v>589</v>
      </c>
      <c r="AC152" s="56" t="s">
        <v>195</v>
      </c>
      <c r="AD152" s="113">
        <f t="shared" ca="1" si="34"/>
        <v>1.4999999999999999E-2</v>
      </c>
      <c r="AE152" s="113">
        <f t="shared" ca="1" si="35"/>
        <v>0</v>
      </c>
      <c r="AF152" s="200">
        <f t="shared" si="36"/>
        <v>4</v>
      </c>
      <c r="AG152" s="201">
        <f t="shared" si="37"/>
        <v>27</v>
      </c>
      <c r="AH152" s="201">
        <f t="shared" si="38"/>
        <v>182</v>
      </c>
      <c r="AI152" s="69">
        <f t="shared" si="39"/>
        <v>6.7407407407407405</v>
      </c>
      <c r="AJ152" s="208">
        <f t="shared" si="40"/>
        <v>0.10111111111111111</v>
      </c>
      <c r="AK152" s="3"/>
    </row>
    <row r="153" spans="1:175" ht="65.25" customHeight="1" x14ac:dyDescent="0.2">
      <c r="A153" s="235" t="s">
        <v>665</v>
      </c>
      <c r="B153" s="205" t="s">
        <v>411</v>
      </c>
      <c r="C153" s="56" t="s">
        <v>43</v>
      </c>
      <c r="D153" s="108" t="s">
        <v>282</v>
      </c>
      <c r="E153" s="56" t="s">
        <v>77</v>
      </c>
      <c r="F153" s="56" t="s">
        <v>98</v>
      </c>
      <c r="G153" s="56" t="s">
        <v>178</v>
      </c>
      <c r="H153" s="58" t="s">
        <v>169</v>
      </c>
      <c r="I153" s="59" t="str">
        <f t="shared" si="41"/>
        <v>Subdirector Administrativo</v>
      </c>
      <c r="J153" s="60">
        <v>43955</v>
      </c>
      <c r="K153" s="60">
        <v>43978</v>
      </c>
      <c r="L153" s="81"/>
      <c r="M153" s="81"/>
      <c r="N153" s="81"/>
      <c r="O153" s="81"/>
      <c r="P153" s="81"/>
      <c r="Q153" s="81"/>
      <c r="R153" s="81"/>
      <c r="S153" s="81"/>
      <c r="T153" s="81"/>
      <c r="U153" s="81"/>
      <c r="V153" s="81"/>
      <c r="W153" s="81"/>
      <c r="X153" s="56" t="s">
        <v>132</v>
      </c>
      <c r="Y153" s="82"/>
      <c r="Z153" s="81"/>
      <c r="AA153" s="181" t="s">
        <v>379</v>
      </c>
      <c r="AB153" s="181" t="s">
        <v>395</v>
      </c>
      <c r="AC153" s="180" t="s">
        <v>194</v>
      </c>
      <c r="AD153" s="184">
        <f t="shared" ca="1" si="34"/>
        <v>0</v>
      </c>
      <c r="AE153" s="184">
        <f t="shared" ca="1" si="35"/>
        <v>0</v>
      </c>
      <c r="AF153" s="200">
        <f t="shared" si="36"/>
        <v>5</v>
      </c>
      <c r="AG153" s="201">
        <f t="shared" si="37"/>
        <v>23</v>
      </c>
      <c r="AH153" s="201">
        <f t="shared" si="38"/>
        <v>149</v>
      </c>
      <c r="AI153" s="69">
        <f t="shared" si="39"/>
        <v>6.4782608695652177</v>
      </c>
      <c r="AJ153" s="208">
        <f t="shared" si="40"/>
        <v>0</v>
      </c>
      <c r="AK153" s="3"/>
      <c r="AM153" s="33"/>
      <c r="AN153" s="33"/>
      <c r="AO153" s="33"/>
      <c r="AP153" s="33"/>
      <c r="AQ153" s="33"/>
      <c r="AR153" s="33"/>
      <c r="AS153" s="33"/>
      <c r="AT153" s="33"/>
      <c r="AU153" s="33"/>
      <c r="AV153" s="33"/>
      <c r="AW153" s="33"/>
      <c r="AX153" s="33"/>
      <c r="AY153" s="33"/>
      <c r="AZ153" s="33"/>
      <c r="BA153" s="33"/>
      <c r="BB153" s="33"/>
      <c r="BC153" s="33"/>
      <c r="BD153" s="33"/>
      <c r="BE153" s="33"/>
      <c r="BF153" s="33"/>
      <c r="BG153" s="33"/>
      <c r="BH153" s="33"/>
      <c r="BI153" s="33"/>
      <c r="BJ153" s="33"/>
      <c r="BK153" s="33"/>
      <c r="BL153" s="33"/>
      <c r="BM153" s="33"/>
      <c r="BN153" s="33"/>
      <c r="BO153" s="33"/>
      <c r="BP153" s="33"/>
      <c r="BQ153" s="33"/>
      <c r="BR153" s="33"/>
      <c r="BS153" s="33"/>
      <c r="BT153" s="33"/>
      <c r="BU153" s="33"/>
      <c r="BV153" s="33"/>
      <c r="BW153" s="33"/>
      <c r="BX153" s="33"/>
      <c r="BY153" s="33"/>
      <c r="BZ153" s="33"/>
      <c r="CA153" s="33"/>
      <c r="CB153" s="33"/>
      <c r="CC153" s="33"/>
      <c r="CD153" s="33"/>
      <c r="CE153" s="33"/>
      <c r="CF153" s="33"/>
      <c r="CG153" s="33"/>
      <c r="CH153" s="33"/>
      <c r="CI153" s="33"/>
      <c r="CJ153" s="33"/>
      <c r="CK153" s="33"/>
      <c r="CL153" s="33"/>
      <c r="CM153" s="33"/>
      <c r="CN153" s="33"/>
      <c r="CO153" s="33"/>
      <c r="CP153" s="33"/>
      <c r="CQ153" s="33"/>
      <c r="CR153" s="33"/>
      <c r="CS153" s="33"/>
      <c r="CT153" s="33"/>
      <c r="CU153" s="33"/>
      <c r="CV153" s="33"/>
      <c r="CW153" s="33"/>
      <c r="CX153" s="33"/>
      <c r="CY153" s="33"/>
      <c r="CZ153" s="33"/>
      <c r="DA153" s="33"/>
      <c r="DB153" s="33"/>
      <c r="DC153" s="33"/>
      <c r="DD153" s="33"/>
      <c r="DE153" s="33"/>
      <c r="DF153" s="33"/>
      <c r="DG153" s="33"/>
      <c r="DH153" s="33"/>
      <c r="DI153" s="33"/>
      <c r="DJ153" s="33"/>
      <c r="DK153" s="33"/>
      <c r="DL153" s="33"/>
      <c r="DM153" s="33"/>
      <c r="DN153" s="33"/>
      <c r="DO153" s="33"/>
      <c r="DP153" s="33"/>
      <c r="DQ153" s="33"/>
      <c r="DR153" s="33"/>
      <c r="DS153" s="33"/>
      <c r="DT153" s="33"/>
      <c r="DU153" s="33"/>
      <c r="DV153" s="33"/>
      <c r="DW153" s="33"/>
      <c r="DX153" s="33"/>
      <c r="DY153" s="33"/>
      <c r="DZ153" s="33"/>
      <c r="EA153" s="33"/>
      <c r="EB153" s="33"/>
      <c r="EC153" s="33"/>
      <c r="ED153" s="33"/>
      <c r="EE153" s="33"/>
      <c r="EF153" s="33"/>
      <c r="EG153" s="33"/>
      <c r="EH153" s="33"/>
      <c r="EI153" s="33"/>
      <c r="EJ153" s="33"/>
      <c r="EK153" s="33"/>
      <c r="EL153" s="33"/>
      <c r="EM153" s="33"/>
      <c r="EN153" s="33"/>
      <c r="EO153" s="33"/>
      <c r="EP153" s="33"/>
      <c r="EQ153" s="33"/>
      <c r="ER153" s="33"/>
      <c r="ES153" s="33"/>
      <c r="ET153" s="33"/>
      <c r="EU153" s="33"/>
      <c r="EV153" s="33"/>
      <c r="EW153" s="33"/>
      <c r="EX153" s="33"/>
      <c r="EY153" s="33"/>
      <c r="EZ153" s="33"/>
      <c r="FA153" s="33"/>
      <c r="FB153" s="33"/>
      <c r="FC153" s="33"/>
      <c r="FD153" s="33"/>
      <c r="FE153" s="33"/>
      <c r="FF153" s="33"/>
      <c r="FG153" s="33"/>
      <c r="FH153" s="33"/>
      <c r="FI153" s="33"/>
      <c r="FJ153" s="33"/>
      <c r="FK153" s="33"/>
      <c r="FL153" s="33"/>
      <c r="FM153" s="33"/>
      <c r="FN153" s="33"/>
      <c r="FO153" s="33"/>
      <c r="FP153" s="33"/>
      <c r="FQ153" s="33"/>
      <c r="FR153" s="33"/>
      <c r="FS153" s="33"/>
    </row>
    <row r="154" spans="1:175" ht="65.25" customHeight="1" x14ac:dyDescent="0.2">
      <c r="A154" s="235" t="s">
        <v>665</v>
      </c>
      <c r="B154" s="205" t="s">
        <v>411</v>
      </c>
      <c r="C154" s="56" t="s">
        <v>43</v>
      </c>
      <c r="D154" s="108" t="s">
        <v>283</v>
      </c>
      <c r="E154" s="56" t="s">
        <v>77</v>
      </c>
      <c r="F154" s="56" t="s">
        <v>98</v>
      </c>
      <c r="G154" s="56" t="s">
        <v>178</v>
      </c>
      <c r="H154" s="58" t="s">
        <v>169</v>
      </c>
      <c r="I154" s="59" t="str">
        <f t="shared" si="41"/>
        <v>Subdirector Administrativo</v>
      </c>
      <c r="J154" s="60">
        <v>43983</v>
      </c>
      <c r="K154" s="60">
        <v>44007</v>
      </c>
      <c r="L154" s="81"/>
      <c r="M154" s="81"/>
      <c r="N154" s="81"/>
      <c r="O154" s="81"/>
      <c r="P154" s="81"/>
      <c r="Q154" s="81"/>
      <c r="R154" s="81"/>
      <c r="S154" s="81"/>
      <c r="T154" s="81"/>
      <c r="U154" s="81"/>
      <c r="V154" s="81"/>
      <c r="W154" s="81"/>
      <c r="X154" s="56" t="s">
        <v>132</v>
      </c>
      <c r="Y154" s="82"/>
      <c r="Z154" s="81"/>
      <c r="AA154" s="179" t="s">
        <v>538</v>
      </c>
      <c r="AB154" s="181" t="s">
        <v>396</v>
      </c>
      <c r="AC154" s="180" t="s">
        <v>104</v>
      </c>
      <c r="AD154" s="184">
        <f t="shared" ca="1" si="34"/>
        <v>0</v>
      </c>
      <c r="AE154" s="184">
        <f t="shared" ca="1" si="35"/>
        <v>0</v>
      </c>
      <c r="AF154" s="200">
        <f t="shared" si="36"/>
        <v>6</v>
      </c>
      <c r="AG154" s="201">
        <f t="shared" si="37"/>
        <v>24</v>
      </c>
      <c r="AH154" s="201">
        <f t="shared" si="38"/>
        <v>121</v>
      </c>
      <c r="AI154" s="69">
        <f t="shared" si="39"/>
        <v>5.041666666666667</v>
      </c>
      <c r="AJ154" s="208">
        <f t="shared" si="40"/>
        <v>0</v>
      </c>
      <c r="AK154" s="3"/>
      <c r="AM154" s="33"/>
      <c r="AN154" s="33"/>
      <c r="AO154" s="33"/>
      <c r="AP154" s="33"/>
      <c r="AQ154" s="33"/>
      <c r="AR154" s="33"/>
      <c r="AS154" s="33"/>
      <c r="AT154" s="33"/>
      <c r="AU154" s="33"/>
      <c r="AV154" s="33"/>
      <c r="AW154" s="33"/>
      <c r="AX154" s="33"/>
      <c r="AY154" s="33"/>
      <c r="AZ154" s="33"/>
      <c r="BA154" s="33"/>
      <c r="BB154" s="33"/>
      <c r="BC154" s="33"/>
      <c r="BD154" s="33"/>
      <c r="BE154" s="33"/>
      <c r="BF154" s="33"/>
      <c r="BG154" s="33"/>
      <c r="BH154" s="33"/>
      <c r="BI154" s="33"/>
      <c r="BJ154" s="33"/>
      <c r="BK154" s="33"/>
      <c r="BL154" s="33"/>
      <c r="BM154" s="33"/>
      <c r="BN154" s="33"/>
      <c r="BO154" s="33"/>
      <c r="BP154" s="33"/>
      <c r="BQ154" s="33"/>
      <c r="BR154" s="33"/>
      <c r="BS154" s="33"/>
      <c r="BT154" s="33"/>
      <c r="BU154" s="33"/>
      <c r="BV154" s="33"/>
      <c r="BW154" s="33"/>
      <c r="BX154" s="33"/>
      <c r="BY154" s="33"/>
      <c r="BZ154" s="33"/>
      <c r="CA154" s="33"/>
      <c r="CB154" s="33"/>
      <c r="CC154" s="33"/>
      <c r="CD154" s="33"/>
      <c r="CE154" s="33"/>
      <c r="CF154" s="33"/>
      <c r="CG154" s="33"/>
      <c r="CH154" s="33"/>
      <c r="CI154" s="33"/>
      <c r="CJ154" s="33"/>
      <c r="CK154" s="33"/>
      <c r="CL154" s="33"/>
      <c r="CM154" s="33"/>
      <c r="CN154" s="33"/>
      <c r="CO154" s="33"/>
      <c r="CP154" s="33"/>
      <c r="CQ154" s="33"/>
      <c r="CR154" s="33"/>
      <c r="CS154" s="33"/>
      <c r="CT154" s="33"/>
      <c r="CU154" s="33"/>
      <c r="CV154" s="33"/>
      <c r="CW154" s="33"/>
      <c r="CX154" s="33"/>
      <c r="CY154" s="33"/>
      <c r="CZ154" s="33"/>
      <c r="DA154" s="33"/>
      <c r="DB154" s="33"/>
      <c r="DC154" s="33"/>
      <c r="DD154" s="33"/>
      <c r="DE154" s="33"/>
      <c r="DF154" s="33"/>
      <c r="DG154" s="33"/>
      <c r="DH154" s="33"/>
      <c r="DI154" s="33"/>
      <c r="DJ154" s="33"/>
      <c r="DK154" s="33"/>
      <c r="DL154" s="33"/>
      <c r="DM154" s="33"/>
      <c r="DN154" s="33"/>
      <c r="DO154" s="33"/>
      <c r="DP154" s="33"/>
      <c r="DQ154" s="33"/>
      <c r="DR154" s="33"/>
      <c r="DS154" s="33"/>
      <c r="DT154" s="33"/>
      <c r="DU154" s="33"/>
      <c r="DV154" s="33"/>
      <c r="DW154" s="33"/>
      <c r="DX154" s="33"/>
      <c r="DY154" s="33"/>
      <c r="DZ154" s="33"/>
      <c r="EA154" s="33"/>
      <c r="EB154" s="33"/>
      <c r="EC154" s="33"/>
      <c r="ED154" s="33"/>
      <c r="EE154" s="33"/>
      <c r="EF154" s="33"/>
      <c r="EG154" s="33"/>
      <c r="EH154" s="33"/>
      <c r="EI154" s="33"/>
      <c r="EJ154" s="33"/>
      <c r="EK154" s="33"/>
      <c r="EL154" s="33"/>
      <c r="EM154" s="33"/>
      <c r="EN154" s="33"/>
      <c r="EO154" s="33"/>
      <c r="EP154" s="33"/>
      <c r="EQ154" s="33"/>
      <c r="ER154" s="33"/>
      <c r="ES154" s="33"/>
      <c r="ET154" s="33"/>
      <c r="EU154" s="33"/>
      <c r="EV154" s="33"/>
      <c r="EW154" s="33"/>
      <c r="EX154" s="33"/>
      <c r="EY154" s="33"/>
      <c r="EZ154" s="33"/>
      <c r="FA154" s="33"/>
      <c r="FB154" s="33"/>
      <c r="FC154" s="33"/>
      <c r="FD154" s="33"/>
      <c r="FE154" s="33"/>
      <c r="FF154" s="33"/>
      <c r="FG154" s="33"/>
      <c r="FH154" s="33"/>
      <c r="FI154" s="33"/>
      <c r="FJ154" s="33"/>
      <c r="FK154" s="33"/>
      <c r="FL154" s="33"/>
      <c r="FM154" s="33"/>
      <c r="FN154" s="33"/>
      <c r="FO154" s="33"/>
      <c r="FP154" s="33"/>
      <c r="FQ154" s="33"/>
      <c r="FR154" s="33"/>
      <c r="FS154" s="33"/>
    </row>
    <row r="155" spans="1:175" ht="65.25" customHeight="1" x14ac:dyDescent="0.2">
      <c r="A155" s="235" t="s">
        <v>665</v>
      </c>
      <c r="B155" s="205" t="s">
        <v>411</v>
      </c>
      <c r="C155" s="56" t="s">
        <v>43</v>
      </c>
      <c r="D155" s="108" t="s">
        <v>284</v>
      </c>
      <c r="E155" s="56" t="s">
        <v>77</v>
      </c>
      <c r="F155" s="56" t="s">
        <v>98</v>
      </c>
      <c r="G155" s="56" t="s">
        <v>178</v>
      </c>
      <c r="H155" s="58" t="s">
        <v>169</v>
      </c>
      <c r="I155" s="59" t="str">
        <f t="shared" si="41"/>
        <v>Subdirector Administrativo</v>
      </c>
      <c r="J155" s="60">
        <v>44013</v>
      </c>
      <c r="K155" s="60">
        <v>44041</v>
      </c>
      <c r="L155" s="81"/>
      <c r="M155" s="81"/>
      <c r="N155" s="81"/>
      <c r="O155" s="81"/>
      <c r="P155" s="81"/>
      <c r="Q155" s="81"/>
      <c r="R155" s="81"/>
      <c r="S155" s="81"/>
      <c r="T155" s="81"/>
      <c r="U155" s="81"/>
      <c r="V155" s="81"/>
      <c r="W155" s="81"/>
      <c r="X155" s="56" t="s">
        <v>132</v>
      </c>
      <c r="Y155" s="82"/>
      <c r="Z155" s="81"/>
      <c r="AA155" s="57"/>
      <c r="AB155" s="108"/>
      <c r="AC155" s="56"/>
      <c r="AD155" s="184">
        <f t="shared" ref="AD155:AD186" ca="1" si="42">IF(ISERROR(VLOOKUP(AC155,INDIRECT(VLOOKUP(C155,ACTA,2,0)&amp;"A"),2,0))=TRUE,0,Y155*(VLOOKUP(AC155,INDIRECT(VLOOKUP(C155,ACTA,2,0)&amp;"A"),2,0)))</f>
        <v>0</v>
      </c>
      <c r="AE155" s="184">
        <f t="shared" ref="AE155:AE186" ca="1" si="43">+Y155-AD155</f>
        <v>0</v>
      </c>
      <c r="AF155" s="200">
        <f t="shared" ref="AF155:AF190" si="44">MONTH(K155)</f>
        <v>7</v>
      </c>
      <c r="AG155" s="201">
        <f t="shared" ref="AG155:AG190" si="45">+K155-J155</f>
        <v>28</v>
      </c>
      <c r="AH155" s="201">
        <f t="shared" ref="AH155:AH190" si="46">+$AH$18-J155</f>
        <v>91</v>
      </c>
      <c r="AI155" s="69">
        <f t="shared" ref="AI155:AI186" si="47">+AH155/AG155</f>
        <v>3.25</v>
      </c>
      <c r="AJ155" s="208">
        <f t="shared" ref="AJ155:AJ186" si="48">+AI155*Y155</f>
        <v>0</v>
      </c>
      <c r="AK155" s="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3"/>
      <c r="BJ155" s="33"/>
      <c r="BK155" s="33"/>
      <c r="BL155" s="33"/>
      <c r="BM155" s="33"/>
      <c r="BN155" s="33"/>
      <c r="BO155" s="33"/>
      <c r="BP155" s="33"/>
      <c r="BQ155" s="33"/>
      <c r="BR155" s="33"/>
      <c r="BS155" s="33"/>
      <c r="BT155" s="33"/>
      <c r="BU155" s="33"/>
      <c r="BV155" s="33"/>
      <c r="BW155" s="33"/>
      <c r="BX155" s="33"/>
      <c r="BY155" s="33"/>
      <c r="BZ155" s="33"/>
      <c r="CA155" s="33"/>
      <c r="CB155" s="33"/>
      <c r="CC155" s="33"/>
      <c r="CD155" s="33"/>
      <c r="CE155" s="33"/>
      <c r="CF155" s="33"/>
      <c r="CG155" s="33"/>
      <c r="CH155" s="33"/>
      <c r="CI155" s="33"/>
      <c r="CJ155" s="33"/>
      <c r="CK155" s="33"/>
      <c r="CL155" s="33"/>
      <c r="CM155" s="33"/>
      <c r="CN155" s="33"/>
      <c r="CO155" s="33"/>
      <c r="CP155" s="33"/>
      <c r="CQ155" s="33"/>
      <c r="CR155" s="33"/>
      <c r="CS155" s="33"/>
      <c r="CT155" s="33"/>
      <c r="CU155" s="33"/>
      <c r="CV155" s="33"/>
      <c r="CW155" s="33"/>
      <c r="CX155" s="33"/>
      <c r="CY155" s="33"/>
      <c r="CZ155" s="33"/>
      <c r="DA155" s="33"/>
      <c r="DB155" s="33"/>
      <c r="DC155" s="33"/>
      <c r="DD155" s="33"/>
      <c r="DE155" s="33"/>
      <c r="DF155" s="33"/>
      <c r="DG155" s="33"/>
      <c r="DH155" s="33"/>
      <c r="DI155" s="33"/>
      <c r="DJ155" s="33"/>
      <c r="DK155" s="33"/>
      <c r="DL155" s="33"/>
      <c r="DM155" s="33"/>
      <c r="DN155" s="33"/>
      <c r="DO155" s="33"/>
      <c r="DP155" s="33"/>
      <c r="DQ155" s="33"/>
      <c r="DR155" s="33"/>
      <c r="DS155" s="33"/>
      <c r="DT155" s="33"/>
      <c r="DU155" s="33"/>
      <c r="DV155" s="33"/>
      <c r="DW155" s="33"/>
      <c r="DX155" s="33"/>
      <c r="DY155" s="33"/>
      <c r="DZ155" s="33"/>
      <c r="EA155" s="33"/>
      <c r="EB155" s="33"/>
      <c r="EC155" s="33"/>
      <c r="ED155" s="33"/>
      <c r="EE155" s="33"/>
      <c r="EF155" s="33"/>
      <c r="EG155" s="33"/>
      <c r="EH155" s="33"/>
      <c r="EI155" s="33"/>
      <c r="EJ155" s="33"/>
      <c r="EK155" s="33"/>
      <c r="EL155" s="33"/>
      <c r="EM155" s="33"/>
      <c r="EN155" s="33"/>
      <c r="EO155" s="33"/>
      <c r="EP155" s="33"/>
      <c r="EQ155" s="33"/>
      <c r="ER155" s="33"/>
      <c r="ES155" s="33"/>
      <c r="ET155" s="33"/>
      <c r="EU155" s="33"/>
      <c r="EV155" s="33"/>
      <c r="EW155" s="33"/>
      <c r="EX155" s="33"/>
      <c r="EY155" s="33"/>
      <c r="EZ155" s="33"/>
      <c r="FA155" s="33"/>
      <c r="FB155" s="33"/>
      <c r="FC155" s="33"/>
      <c r="FD155" s="33"/>
      <c r="FE155" s="33"/>
      <c r="FF155" s="33"/>
      <c r="FG155" s="33"/>
      <c r="FH155" s="33"/>
      <c r="FI155" s="33"/>
      <c r="FJ155" s="33"/>
      <c r="FK155" s="33"/>
      <c r="FL155" s="33"/>
      <c r="FM155" s="33"/>
      <c r="FN155" s="33"/>
      <c r="FO155" s="33"/>
      <c r="FP155" s="33"/>
      <c r="FQ155" s="33"/>
      <c r="FR155" s="33"/>
      <c r="FS155" s="33"/>
    </row>
    <row r="156" spans="1:175" ht="65.25" customHeight="1" x14ac:dyDescent="0.2">
      <c r="A156" s="235" t="s">
        <v>665</v>
      </c>
      <c r="B156" s="205" t="s">
        <v>411</v>
      </c>
      <c r="C156" s="56" t="s">
        <v>43</v>
      </c>
      <c r="D156" s="108" t="s">
        <v>285</v>
      </c>
      <c r="E156" s="56" t="s">
        <v>77</v>
      </c>
      <c r="F156" s="56" t="s">
        <v>98</v>
      </c>
      <c r="G156" s="56" t="s">
        <v>178</v>
      </c>
      <c r="H156" s="58" t="s">
        <v>169</v>
      </c>
      <c r="I156" s="59" t="str">
        <f t="shared" si="41"/>
        <v>Subdirector Administrativo</v>
      </c>
      <c r="J156" s="60">
        <v>44046</v>
      </c>
      <c r="K156" s="60">
        <v>44070</v>
      </c>
      <c r="L156" s="81"/>
      <c r="M156" s="81"/>
      <c r="N156" s="81"/>
      <c r="O156" s="81"/>
      <c r="P156" s="81"/>
      <c r="Q156" s="81"/>
      <c r="R156" s="81"/>
      <c r="S156" s="81"/>
      <c r="T156" s="81"/>
      <c r="U156" s="81"/>
      <c r="V156" s="81"/>
      <c r="W156" s="81"/>
      <c r="X156" s="56" t="s">
        <v>132</v>
      </c>
      <c r="Y156" s="82"/>
      <c r="Z156" s="81"/>
      <c r="AA156" s="57"/>
      <c r="AB156" s="108"/>
      <c r="AC156" s="56"/>
      <c r="AD156" s="184">
        <f t="shared" ca="1" si="42"/>
        <v>0</v>
      </c>
      <c r="AE156" s="184">
        <f t="shared" ca="1" si="43"/>
        <v>0</v>
      </c>
      <c r="AF156" s="200">
        <f t="shared" si="44"/>
        <v>8</v>
      </c>
      <c r="AG156" s="201">
        <f t="shared" si="45"/>
        <v>24</v>
      </c>
      <c r="AH156" s="201">
        <f t="shared" si="46"/>
        <v>58</v>
      </c>
      <c r="AI156" s="69">
        <f t="shared" si="47"/>
        <v>2.4166666666666665</v>
      </c>
      <c r="AJ156" s="208">
        <f t="shared" si="48"/>
        <v>0</v>
      </c>
      <c r="AK156" s="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3"/>
      <c r="BJ156" s="33"/>
      <c r="BK156" s="33"/>
      <c r="BL156" s="33"/>
      <c r="BM156" s="33"/>
      <c r="BN156" s="33"/>
      <c r="BO156" s="33"/>
      <c r="BP156" s="33"/>
      <c r="BQ156" s="33"/>
      <c r="BR156" s="33"/>
      <c r="BS156" s="33"/>
      <c r="BT156" s="33"/>
      <c r="BU156" s="33"/>
      <c r="BV156" s="33"/>
      <c r="BW156" s="33"/>
      <c r="BX156" s="33"/>
      <c r="BY156" s="33"/>
      <c r="BZ156" s="33"/>
      <c r="CA156" s="33"/>
      <c r="CB156" s="33"/>
      <c r="CC156" s="33"/>
      <c r="CD156" s="33"/>
      <c r="CE156" s="33"/>
      <c r="CF156" s="33"/>
      <c r="CG156" s="33"/>
      <c r="CH156" s="33"/>
      <c r="CI156" s="33"/>
      <c r="CJ156" s="33"/>
      <c r="CK156" s="33"/>
      <c r="CL156" s="33"/>
      <c r="CM156" s="33"/>
      <c r="CN156" s="33"/>
      <c r="CO156" s="33"/>
      <c r="CP156" s="33"/>
      <c r="CQ156" s="33"/>
      <c r="CR156" s="33"/>
      <c r="CS156" s="33"/>
      <c r="CT156" s="33"/>
      <c r="CU156" s="33"/>
      <c r="CV156" s="33"/>
      <c r="CW156" s="33"/>
      <c r="CX156" s="33"/>
      <c r="CY156" s="33"/>
      <c r="CZ156" s="33"/>
      <c r="DA156" s="33"/>
      <c r="DB156" s="33"/>
      <c r="DC156" s="33"/>
      <c r="DD156" s="33"/>
      <c r="DE156" s="33"/>
      <c r="DF156" s="33"/>
      <c r="DG156" s="33"/>
      <c r="DH156" s="33"/>
      <c r="DI156" s="33"/>
      <c r="DJ156" s="33"/>
      <c r="DK156" s="33"/>
      <c r="DL156" s="33"/>
      <c r="DM156" s="33"/>
      <c r="DN156" s="33"/>
      <c r="DO156" s="33"/>
      <c r="DP156" s="33"/>
      <c r="DQ156" s="33"/>
      <c r="DR156" s="33"/>
      <c r="DS156" s="33"/>
      <c r="DT156" s="33"/>
      <c r="DU156" s="33"/>
      <c r="DV156" s="33"/>
      <c r="DW156" s="33"/>
      <c r="DX156" s="33"/>
      <c r="DY156" s="33"/>
      <c r="DZ156" s="33"/>
      <c r="EA156" s="33"/>
      <c r="EB156" s="33"/>
      <c r="EC156" s="33"/>
      <c r="ED156" s="33"/>
      <c r="EE156" s="33"/>
      <c r="EF156" s="33"/>
      <c r="EG156" s="33"/>
      <c r="EH156" s="33"/>
      <c r="EI156" s="33"/>
      <c r="EJ156" s="33"/>
      <c r="EK156" s="33"/>
      <c r="EL156" s="33"/>
      <c r="EM156" s="33"/>
      <c r="EN156" s="33"/>
      <c r="EO156" s="33"/>
      <c r="EP156" s="33"/>
      <c r="EQ156" s="33"/>
      <c r="ER156" s="33"/>
      <c r="ES156" s="33"/>
      <c r="ET156" s="33"/>
      <c r="EU156" s="33"/>
      <c r="EV156" s="33"/>
      <c r="EW156" s="33"/>
      <c r="EX156" s="33"/>
      <c r="EY156" s="33"/>
      <c r="EZ156" s="33"/>
      <c r="FA156" s="33"/>
      <c r="FB156" s="33"/>
      <c r="FC156" s="33"/>
      <c r="FD156" s="33"/>
      <c r="FE156" s="33"/>
      <c r="FF156" s="33"/>
      <c r="FG156" s="33"/>
      <c r="FH156" s="33"/>
      <c r="FI156" s="33"/>
      <c r="FJ156" s="33"/>
      <c r="FK156" s="33"/>
      <c r="FL156" s="33"/>
      <c r="FM156" s="33"/>
      <c r="FN156" s="33"/>
      <c r="FO156" s="33"/>
      <c r="FP156" s="33"/>
      <c r="FQ156" s="33"/>
      <c r="FR156" s="33"/>
      <c r="FS156" s="33"/>
    </row>
    <row r="157" spans="1:175" ht="65.25" customHeight="1" x14ac:dyDescent="0.2">
      <c r="A157" s="235" t="s">
        <v>666</v>
      </c>
      <c r="B157" s="205" t="s">
        <v>432</v>
      </c>
      <c r="C157" s="56" t="s">
        <v>46</v>
      </c>
      <c r="D157" s="57" t="s">
        <v>253</v>
      </c>
      <c r="E157" s="56" t="s">
        <v>91</v>
      </c>
      <c r="F157" s="56" t="s">
        <v>100</v>
      </c>
      <c r="G157" s="56" t="s">
        <v>178</v>
      </c>
      <c r="H157" s="58" t="s">
        <v>48</v>
      </c>
      <c r="I157" s="59" t="str">
        <f t="shared" si="41"/>
        <v>Asesor de Control Interno</v>
      </c>
      <c r="J157" s="60">
        <v>43832</v>
      </c>
      <c r="K157" s="131">
        <v>43978</v>
      </c>
      <c r="L157" s="81"/>
      <c r="M157" s="81"/>
      <c r="N157" s="81"/>
      <c r="O157" s="81"/>
      <c r="P157" s="81"/>
      <c r="Q157" s="81"/>
      <c r="R157" s="81"/>
      <c r="S157" s="81"/>
      <c r="T157" s="81"/>
      <c r="U157" s="81"/>
      <c r="V157" s="81"/>
      <c r="W157" s="81"/>
      <c r="X157" s="56" t="s">
        <v>239</v>
      </c>
      <c r="Y157" s="82">
        <v>1.4E-2</v>
      </c>
      <c r="Z157" s="60">
        <v>43970</v>
      </c>
      <c r="AA157" s="110" t="s">
        <v>539</v>
      </c>
      <c r="AB157" s="108" t="s">
        <v>384</v>
      </c>
      <c r="AC157" s="56" t="s">
        <v>162</v>
      </c>
      <c r="AD157" s="113">
        <f t="shared" ca="1" si="42"/>
        <v>1.4E-2</v>
      </c>
      <c r="AE157" s="113">
        <f t="shared" ca="1" si="43"/>
        <v>0</v>
      </c>
      <c r="AF157" s="200">
        <f t="shared" si="44"/>
        <v>5</v>
      </c>
      <c r="AG157" s="201">
        <f t="shared" si="45"/>
        <v>146</v>
      </c>
      <c r="AH157" s="201">
        <f t="shared" si="46"/>
        <v>272</v>
      </c>
      <c r="AI157" s="69">
        <f t="shared" si="47"/>
        <v>1.8630136986301369</v>
      </c>
      <c r="AJ157" s="208">
        <f t="shared" si="48"/>
        <v>2.6082191780821919E-2</v>
      </c>
      <c r="AK157" s="3"/>
      <c r="AM157" s="33"/>
      <c r="AN157" s="33"/>
      <c r="AO157" s="33"/>
      <c r="AP157" s="33"/>
      <c r="AQ157" s="33"/>
      <c r="AR157" s="33"/>
      <c r="AS157" s="33"/>
      <c r="AT157" s="33"/>
      <c r="AU157" s="33"/>
      <c r="AV157" s="33"/>
      <c r="AW157" s="33"/>
      <c r="AX157" s="33"/>
      <c r="AY157" s="33"/>
      <c r="AZ157" s="33"/>
      <c r="BA157" s="33"/>
      <c r="BB157" s="33"/>
      <c r="BC157" s="33"/>
      <c r="BD157" s="33"/>
      <c r="BE157" s="33"/>
      <c r="BF157" s="33"/>
      <c r="BG157" s="33"/>
      <c r="BH157" s="33"/>
      <c r="BI157" s="33"/>
      <c r="BJ157" s="33"/>
      <c r="BK157" s="33"/>
      <c r="BL157" s="33"/>
      <c r="BM157" s="33"/>
      <c r="BN157" s="33"/>
      <c r="BO157" s="33"/>
      <c r="BP157" s="33"/>
      <c r="BQ157" s="33"/>
      <c r="BR157" s="33"/>
      <c r="BS157" s="33"/>
      <c r="BT157" s="33"/>
      <c r="BU157" s="33"/>
      <c r="BV157" s="33"/>
      <c r="BW157" s="33"/>
      <c r="BX157" s="33"/>
      <c r="BY157" s="33"/>
      <c r="BZ157" s="33"/>
      <c r="CA157" s="33"/>
      <c r="CB157" s="33"/>
      <c r="CC157" s="33"/>
      <c r="CD157" s="33"/>
      <c r="CE157" s="33"/>
      <c r="CF157" s="33"/>
      <c r="CG157" s="33"/>
      <c r="CH157" s="33"/>
      <c r="CI157" s="33"/>
      <c r="CJ157" s="33"/>
      <c r="CK157" s="33"/>
      <c r="CL157" s="33"/>
      <c r="CM157" s="33"/>
      <c r="CN157" s="33"/>
      <c r="CO157" s="33"/>
      <c r="CP157" s="33"/>
      <c r="CQ157" s="33"/>
      <c r="CR157" s="33"/>
      <c r="CS157" s="33"/>
      <c r="CT157" s="33"/>
      <c r="CU157" s="33"/>
      <c r="CV157" s="33"/>
      <c r="CW157" s="33"/>
      <c r="CX157" s="33"/>
      <c r="CY157" s="33"/>
      <c r="CZ157" s="33"/>
      <c r="DA157" s="33"/>
      <c r="DB157" s="33"/>
      <c r="DC157" s="33"/>
      <c r="DD157" s="33"/>
      <c r="DE157" s="33"/>
      <c r="DF157" s="33"/>
      <c r="DG157" s="33"/>
      <c r="DH157" s="33"/>
      <c r="DI157" s="33"/>
      <c r="DJ157" s="33"/>
      <c r="DK157" s="33"/>
      <c r="DL157" s="33"/>
      <c r="DM157" s="33"/>
      <c r="DN157" s="33"/>
      <c r="DO157" s="33"/>
      <c r="DP157" s="33"/>
      <c r="DQ157" s="33"/>
      <c r="DR157" s="33"/>
      <c r="DS157" s="33"/>
      <c r="DT157" s="33"/>
      <c r="DU157" s="33"/>
      <c r="DV157" s="33"/>
      <c r="DW157" s="33"/>
      <c r="DX157" s="33"/>
      <c r="DY157" s="33"/>
      <c r="DZ157" s="33"/>
      <c r="EA157" s="33"/>
      <c r="EB157" s="33"/>
      <c r="EC157" s="33"/>
      <c r="ED157" s="33"/>
      <c r="EE157" s="33"/>
      <c r="EF157" s="33"/>
      <c r="EG157" s="33"/>
      <c r="EH157" s="33"/>
      <c r="EI157" s="33"/>
      <c r="EJ157" s="33"/>
      <c r="EK157" s="33"/>
      <c r="EL157" s="33"/>
      <c r="EM157" s="33"/>
      <c r="EN157" s="33"/>
      <c r="EO157" s="33"/>
      <c r="EP157" s="33"/>
      <c r="EQ157" s="33"/>
      <c r="ER157" s="33"/>
      <c r="ES157" s="33"/>
      <c r="ET157" s="33"/>
      <c r="EU157" s="33"/>
      <c r="EV157" s="33"/>
      <c r="EW157" s="33"/>
      <c r="EX157" s="33"/>
      <c r="EY157" s="33"/>
      <c r="EZ157" s="33"/>
      <c r="FA157" s="33"/>
      <c r="FB157" s="33"/>
      <c r="FC157" s="33"/>
      <c r="FD157" s="33"/>
      <c r="FE157" s="33"/>
      <c r="FF157" s="33"/>
      <c r="FG157" s="33"/>
      <c r="FH157" s="33"/>
      <c r="FI157" s="33"/>
      <c r="FJ157" s="33"/>
      <c r="FK157" s="33"/>
      <c r="FL157" s="33"/>
      <c r="FM157" s="33"/>
      <c r="FN157" s="33"/>
      <c r="FO157" s="33"/>
      <c r="FP157" s="33"/>
      <c r="FQ157" s="33"/>
      <c r="FR157" s="33"/>
      <c r="FS157" s="33"/>
    </row>
    <row r="158" spans="1:175" ht="65.25" customHeight="1" x14ac:dyDescent="0.2">
      <c r="A158" s="235" t="s">
        <v>666</v>
      </c>
      <c r="B158" s="205" t="s">
        <v>432</v>
      </c>
      <c r="C158" s="56" t="s">
        <v>46</v>
      </c>
      <c r="D158" s="57" t="s">
        <v>94</v>
      </c>
      <c r="E158" s="56" t="s">
        <v>91</v>
      </c>
      <c r="F158" s="56" t="s">
        <v>100</v>
      </c>
      <c r="G158" s="56" t="s">
        <v>178</v>
      </c>
      <c r="H158" s="58" t="s">
        <v>48</v>
      </c>
      <c r="I158" s="59" t="str">
        <f t="shared" si="41"/>
        <v>Asesor de Control Interno</v>
      </c>
      <c r="J158" s="60">
        <v>43832</v>
      </c>
      <c r="K158" s="60">
        <v>43843</v>
      </c>
      <c r="L158" s="81"/>
      <c r="M158" s="81"/>
      <c r="N158" s="81"/>
      <c r="O158" s="81"/>
      <c r="P158" s="81"/>
      <c r="Q158" s="81"/>
      <c r="R158" s="81"/>
      <c r="S158" s="81"/>
      <c r="T158" s="81"/>
      <c r="U158" s="81"/>
      <c r="V158" s="81"/>
      <c r="W158" s="81"/>
      <c r="X158" s="56" t="s">
        <v>235</v>
      </c>
      <c r="Y158" s="82">
        <v>1.5E-3</v>
      </c>
      <c r="Z158" s="60">
        <v>43843</v>
      </c>
      <c r="AA158" s="108" t="s">
        <v>329</v>
      </c>
      <c r="AB158" s="57" t="s">
        <v>332</v>
      </c>
      <c r="AC158" s="56" t="s">
        <v>162</v>
      </c>
      <c r="AD158" s="113">
        <f t="shared" ca="1" si="42"/>
        <v>1.5E-3</v>
      </c>
      <c r="AE158" s="113">
        <f t="shared" ca="1" si="43"/>
        <v>0</v>
      </c>
      <c r="AF158" s="200">
        <f t="shared" si="44"/>
        <v>1</v>
      </c>
      <c r="AG158" s="201">
        <f t="shared" si="45"/>
        <v>11</v>
      </c>
      <c r="AH158" s="201">
        <f t="shared" si="46"/>
        <v>272</v>
      </c>
      <c r="AI158" s="69">
        <f t="shared" si="47"/>
        <v>24.727272727272727</v>
      </c>
      <c r="AJ158" s="208">
        <f t="shared" si="48"/>
        <v>3.7090909090909091E-2</v>
      </c>
      <c r="AK158" s="3"/>
      <c r="AN158" s="33"/>
      <c r="AO158" s="33"/>
      <c r="AP158" s="33"/>
      <c r="AQ158" s="33"/>
      <c r="AR158" s="33"/>
      <c r="AS158" s="33"/>
      <c r="AT158" s="33"/>
      <c r="AU158" s="33"/>
      <c r="AV158" s="33"/>
      <c r="AW158" s="33"/>
      <c r="AX158" s="33"/>
      <c r="AY158" s="33"/>
      <c r="AZ158" s="33"/>
      <c r="BA158" s="33"/>
      <c r="BB158" s="33"/>
      <c r="BC158" s="33"/>
      <c r="BD158" s="33"/>
      <c r="BE158" s="33"/>
      <c r="BF158" s="33"/>
      <c r="BG158" s="33"/>
      <c r="BH158" s="33"/>
      <c r="BI158" s="33"/>
      <c r="BJ158" s="33"/>
      <c r="BK158" s="33"/>
      <c r="BL158" s="33"/>
      <c r="BM158" s="33"/>
      <c r="BN158" s="33"/>
      <c r="BO158" s="33"/>
      <c r="BP158" s="33"/>
      <c r="BQ158" s="33"/>
      <c r="BR158" s="33"/>
      <c r="BS158" s="33"/>
      <c r="BT158" s="33"/>
      <c r="BU158" s="33"/>
      <c r="BV158" s="33"/>
      <c r="BW158" s="33"/>
      <c r="BX158" s="33"/>
      <c r="BY158" s="33"/>
      <c r="BZ158" s="33"/>
      <c r="CA158" s="33"/>
      <c r="CB158" s="33"/>
      <c r="CC158" s="33"/>
      <c r="CD158" s="33"/>
      <c r="CE158" s="33"/>
      <c r="CF158" s="33"/>
      <c r="CG158" s="33"/>
      <c r="CH158" s="33"/>
      <c r="CI158" s="33"/>
      <c r="CJ158" s="33"/>
      <c r="CK158" s="33"/>
      <c r="CL158" s="33"/>
      <c r="CM158" s="33"/>
      <c r="CN158" s="33"/>
      <c r="CO158" s="33"/>
      <c r="CP158" s="33"/>
      <c r="CQ158" s="33"/>
      <c r="CR158" s="33"/>
      <c r="CS158" s="33"/>
      <c r="CT158" s="33"/>
      <c r="CU158" s="33"/>
      <c r="CV158" s="33"/>
      <c r="CW158" s="33"/>
      <c r="CX158" s="33"/>
      <c r="CY158" s="33"/>
      <c r="CZ158" s="33"/>
      <c r="DA158" s="33"/>
      <c r="DB158" s="33"/>
      <c r="DC158" s="33"/>
      <c r="DD158" s="33"/>
      <c r="DE158" s="33"/>
      <c r="DF158" s="33"/>
      <c r="DG158" s="33"/>
      <c r="DH158" s="33"/>
      <c r="DI158" s="33"/>
      <c r="DJ158" s="33"/>
      <c r="DK158" s="33"/>
      <c r="DL158" s="33"/>
      <c r="DM158" s="33"/>
      <c r="DN158" s="33"/>
      <c r="DO158" s="33"/>
      <c r="DP158" s="33"/>
      <c r="DQ158" s="33"/>
      <c r="DR158" s="33"/>
      <c r="DS158" s="33"/>
      <c r="DT158" s="33"/>
      <c r="DU158" s="33"/>
      <c r="DV158" s="33"/>
      <c r="DW158" s="33"/>
      <c r="DX158" s="33"/>
      <c r="DY158" s="33"/>
      <c r="DZ158" s="33"/>
      <c r="EA158" s="33"/>
      <c r="EB158" s="33"/>
      <c r="EC158" s="33"/>
      <c r="ED158" s="33"/>
      <c r="EE158" s="33"/>
      <c r="EF158" s="33"/>
      <c r="EG158" s="33"/>
      <c r="EH158" s="33"/>
      <c r="EI158" s="33"/>
      <c r="EJ158" s="33"/>
      <c r="EK158" s="33"/>
      <c r="EL158" s="33"/>
      <c r="EM158" s="33"/>
      <c r="EN158" s="33"/>
      <c r="EO158" s="33"/>
      <c r="EP158" s="33"/>
      <c r="EQ158" s="33"/>
      <c r="ER158" s="33"/>
      <c r="ES158" s="33"/>
      <c r="ET158" s="33"/>
      <c r="EU158" s="33"/>
      <c r="EV158" s="33"/>
      <c r="EW158" s="33"/>
      <c r="EX158" s="33"/>
      <c r="EY158" s="33"/>
      <c r="EZ158" s="33"/>
      <c r="FA158" s="33"/>
      <c r="FB158" s="33"/>
      <c r="FC158" s="33"/>
      <c r="FD158" s="33"/>
      <c r="FE158" s="33"/>
      <c r="FF158" s="33"/>
      <c r="FG158" s="33"/>
      <c r="FH158" s="33"/>
      <c r="FI158" s="33"/>
      <c r="FJ158" s="33"/>
      <c r="FK158" s="33"/>
      <c r="FL158" s="33"/>
      <c r="FM158" s="33"/>
      <c r="FN158" s="33"/>
      <c r="FO158" s="33"/>
      <c r="FP158" s="33"/>
      <c r="FQ158" s="33"/>
      <c r="FR158" s="33"/>
      <c r="FS158" s="33"/>
    </row>
    <row r="159" spans="1:175" ht="65.25" customHeight="1" x14ac:dyDescent="0.2">
      <c r="A159" s="235" t="s">
        <v>666</v>
      </c>
      <c r="B159" s="205" t="s">
        <v>432</v>
      </c>
      <c r="C159" s="56" t="s">
        <v>46</v>
      </c>
      <c r="D159" s="103" t="s">
        <v>302</v>
      </c>
      <c r="E159" s="56" t="s">
        <v>91</v>
      </c>
      <c r="F159" s="56" t="s">
        <v>100</v>
      </c>
      <c r="G159" s="56" t="s">
        <v>178</v>
      </c>
      <c r="H159" s="58" t="s">
        <v>48</v>
      </c>
      <c r="I159" s="59" t="str">
        <f t="shared" si="41"/>
        <v>Asesor de Control Interno</v>
      </c>
      <c r="J159" s="60">
        <v>43864</v>
      </c>
      <c r="K159" s="104">
        <v>43889</v>
      </c>
      <c r="L159" s="81"/>
      <c r="M159" s="81"/>
      <c r="N159" s="81"/>
      <c r="O159" s="81"/>
      <c r="P159" s="81"/>
      <c r="Q159" s="81"/>
      <c r="R159" s="81"/>
      <c r="S159" s="81"/>
      <c r="T159" s="81"/>
      <c r="U159" s="81"/>
      <c r="V159" s="81"/>
      <c r="W159" s="81"/>
      <c r="X159" s="56" t="s">
        <v>235</v>
      </c>
      <c r="Y159" s="82">
        <v>5.0000000000000001E-3</v>
      </c>
      <c r="Z159" s="60">
        <v>43882</v>
      </c>
      <c r="AA159" s="125" t="s">
        <v>342</v>
      </c>
      <c r="AB159" s="57" t="s">
        <v>540</v>
      </c>
      <c r="AC159" s="56" t="s">
        <v>162</v>
      </c>
      <c r="AD159" s="113">
        <f t="shared" ca="1" si="42"/>
        <v>5.0000000000000001E-3</v>
      </c>
      <c r="AE159" s="113">
        <f t="shared" ca="1" si="43"/>
        <v>0</v>
      </c>
      <c r="AF159" s="200">
        <f t="shared" si="44"/>
        <v>2</v>
      </c>
      <c r="AG159" s="201">
        <f t="shared" si="45"/>
        <v>25</v>
      </c>
      <c r="AH159" s="201">
        <f t="shared" si="46"/>
        <v>240</v>
      </c>
      <c r="AI159" s="69">
        <f t="shared" si="47"/>
        <v>9.6</v>
      </c>
      <c r="AJ159" s="208">
        <f t="shared" si="48"/>
        <v>4.8000000000000001E-2</v>
      </c>
      <c r="AK159" s="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3"/>
      <c r="BJ159" s="33"/>
      <c r="BK159" s="33"/>
      <c r="BL159" s="33"/>
      <c r="BM159" s="33"/>
      <c r="BN159" s="33"/>
      <c r="BO159" s="33"/>
      <c r="BP159" s="33"/>
      <c r="BQ159" s="33"/>
      <c r="BR159" s="33"/>
      <c r="BS159" s="33"/>
      <c r="BT159" s="33"/>
      <c r="BU159" s="33"/>
      <c r="BV159" s="33"/>
      <c r="BW159" s="33"/>
      <c r="BX159" s="33"/>
      <c r="BY159" s="33"/>
      <c r="BZ159" s="33"/>
      <c r="CA159" s="33"/>
      <c r="CB159" s="33"/>
      <c r="CC159" s="33"/>
      <c r="CD159" s="33"/>
      <c r="CE159" s="33"/>
      <c r="CF159" s="33"/>
      <c r="CG159" s="33"/>
      <c r="CH159" s="33"/>
      <c r="CI159" s="33"/>
      <c r="CJ159" s="33"/>
      <c r="CK159" s="33"/>
      <c r="CL159" s="33"/>
      <c r="CM159" s="33"/>
      <c r="CN159" s="33"/>
      <c r="CO159" s="33"/>
      <c r="CP159" s="33"/>
      <c r="CQ159" s="33"/>
      <c r="CR159" s="33"/>
      <c r="CS159" s="33"/>
      <c r="CT159" s="33"/>
      <c r="CU159" s="33"/>
      <c r="CV159" s="33"/>
      <c r="CW159" s="33"/>
      <c r="CX159" s="33"/>
      <c r="CY159" s="33"/>
      <c r="CZ159" s="33"/>
      <c r="DA159" s="33"/>
      <c r="DB159" s="33"/>
      <c r="DC159" s="33"/>
      <c r="DD159" s="33"/>
      <c r="DE159" s="33"/>
      <c r="DF159" s="33"/>
      <c r="DG159" s="33"/>
      <c r="DH159" s="33"/>
      <c r="DI159" s="33"/>
      <c r="DJ159" s="33"/>
      <c r="DK159" s="33"/>
      <c r="DL159" s="33"/>
      <c r="DM159" s="33"/>
      <c r="DN159" s="33"/>
      <c r="DO159" s="33"/>
      <c r="DP159" s="33"/>
      <c r="DQ159" s="33"/>
      <c r="DR159" s="33"/>
      <c r="DS159" s="33"/>
      <c r="DT159" s="33"/>
      <c r="DU159" s="33"/>
      <c r="DV159" s="33"/>
      <c r="DW159" s="33"/>
      <c r="DX159" s="33"/>
      <c r="DY159" s="33"/>
      <c r="DZ159" s="33"/>
      <c r="EA159" s="33"/>
      <c r="EB159" s="33"/>
      <c r="EC159" s="33"/>
      <c r="ED159" s="33"/>
      <c r="EE159" s="33"/>
      <c r="EF159" s="33"/>
      <c r="EG159" s="33"/>
      <c r="EH159" s="33"/>
      <c r="EI159" s="33"/>
      <c r="EJ159" s="33"/>
      <c r="EK159" s="33"/>
      <c r="EL159" s="33"/>
      <c r="EM159" s="33"/>
      <c r="EN159" s="33"/>
      <c r="EO159" s="33"/>
      <c r="EP159" s="33"/>
      <c r="EQ159" s="33"/>
      <c r="ER159" s="33"/>
      <c r="ES159" s="33"/>
      <c r="ET159" s="33"/>
      <c r="EU159" s="33"/>
      <c r="EV159" s="33"/>
      <c r="EW159" s="33"/>
      <c r="EX159" s="33"/>
      <c r="EY159" s="33"/>
      <c r="EZ159" s="33"/>
      <c r="FA159" s="33"/>
      <c r="FB159" s="33"/>
      <c r="FC159" s="33"/>
      <c r="FD159" s="33"/>
      <c r="FE159" s="33"/>
      <c r="FF159" s="33"/>
      <c r="FG159" s="33"/>
      <c r="FH159" s="33"/>
      <c r="FI159" s="33"/>
      <c r="FJ159" s="33"/>
      <c r="FK159" s="33"/>
      <c r="FL159" s="33"/>
      <c r="FM159" s="33"/>
      <c r="FN159" s="33"/>
      <c r="FO159" s="33"/>
      <c r="FP159" s="33"/>
      <c r="FQ159" s="33"/>
      <c r="FR159" s="33"/>
      <c r="FS159" s="33"/>
    </row>
    <row r="160" spans="1:175" ht="65.25" customHeight="1" x14ac:dyDescent="0.2">
      <c r="A160" s="235" t="s">
        <v>666</v>
      </c>
      <c r="B160" s="205" t="s">
        <v>432</v>
      </c>
      <c r="C160" s="56" t="s">
        <v>46</v>
      </c>
      <c r="D160" s="57" t="s">
        <v>95</v>
      </c>
      <c r="E160" s="56" t="s">
        <v>91</v>
      </c>
      <c r="F160" s="56" t="s">
        <v>100</v>
      </c>
      <c r="G160" s="56" t="s">
        <v>178</v>
      </c>
      <c r="H160" s="58" t="s">
        <v>48</v>
      </c>
      <c r="I160" s="59" t="str">
        <f t="shared" si="41"/>
        <v>Asesor de Control Interno</v>
      </c>
      <c r="J160" s="60">
        <v>43864</v>
      </c>
      <c r="K160" s="60">
        <v>43878</v>
      </c>
      <c r="L160" s="81"/>
      <c r="M160" s="81"/>
      <c r="N160" s="81"/>
      <c r="O160" s="81"/>
      <c r="P160" s="81"/>
      <c r="Q160" s="81"/>
      <c r="R160" s="81"/>
      <c r="S160" s="81"/>
      <c r="T160" s="81"/>
      <c r="U160" s="81"/>
      <c r="V160" s="81"/>
      <c r="W160" s="81"/>
      <c r="X160" s="56" t="s">
        <v>235</v>
      </c>
      <c r="Y160" s="82">
        <v>5.0000000000000001E-3</v>
      </c>
      <c r="Z160" s="60">
        <v>43881</v>
      </c>
      <c r="AA160" s="108" t="s">
        <v>333</v>
      </c>
      <c r="AB160" s="108" t="s">
        <v>335</v>
      </c>
      <c r="AC160" s="56" t="s">
        <v>162</v>
      </c>
      <c r="AD160" s="113">
        <f t="shared" ca="1" si="42"/>
        <v>5.0000000000000001E-3</v>
      </c>
      <c r="AE160" s="113">
        <f t="shared" ca="1" si="43"/>
        <v>0</v>
      </c>
      <c r="AF160" s="200">
        <f t="shared" si="44"/>
        <v>2</v>
      </c>
      <c r="AG160" s="201">
        <f t="shared" si="45"/>
        <v>14</v>
      </c>
      <c r="AH160" s="201">
        <f t="shared" si="46"/>
        <v>240</v>
      </c>
      <c r="AI160" s="69">
        <f t="shared" si="47"/>
        <v>17.142857142857142</v>
      </c>
      <c r="AJ160" s="208">
        <f t="shared" si="48"/>
        <v>8.5714285714285715E-2</v>
      </c>
      <c r="AK160" s="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3"/>
      <c r="CO160" s="33"/>
      <c r="CP160" s="33"/>
      <c r="CQ160" s="33"/>
      <c r="CR160" s="33"/>
      <c r="CS160" s="33"/>
      <c r="CT160" s="33"/>
      <c r="CU160" s="33"/>
      <c r="CV160" s="33"/>
      <c r="CW160" s="33"/>
      <c r="CX160" s="33"/>
      <c r="CY160" s="33"/>
      <c r="CZ160" s="33"/>
      <c r="DA160" s="33"/>
      <c r="DB160" s="33"/>
      <c r="DC160" s="33"/>
      <c r="DD160" s="33"/>
      <c r="DE160" s="33"/>
      <c r="DF160" s="33"/>
      <c r="DG160" s="33"/>
      <c r="DH160" s="33"/>
      <c r="DI160" s="33"/>
      <c r="DJ160" s="33"/>
      <c r="DK160" s="33"/>
      <c r="DL160" s="33"/>
      <c r="DM160" s="33"/>
      <c r="DN160" s="33"/>
      <c r="DO160" s="33"/>
      <c r="DP160" s="33"/>
      <c r="DQ160" s="33"/>
      <c r="DR160" s="33"/>
      <c r="DS160" s="33"/>
      <c r="DT160" s="33"/>
      <c r="DU160" s="33"/>
      <c r="DV160" s="33"/>
      <c r="DW160" s="33"/>
      <c r="DX160" s="33"/>
      <c r="DY160" s="33"/>
      <c r="DZ160" s="33"/>
      <c r="EA160" s="33"/>
      <c r="EB160" s="33"/>
      <c r="EC160" s="33"/>
      <c r="ED160" s="33"/>
      <c r="EE160" s="33"/>
      <c r="EF160" s="33"/>
      <c r="EG160" s="33"/>
      <c r="EH160" s="33"/>
      <c r="EI160" s="33"/>
      <c r="EJ160" s="33"/>
      <c r="EK160" s="33"/>
      <c r="EL160" s="33"/>
      <c r="EM160" s="33"/>
      <c r="EN160" s="33"/>
      <c r="EO160" s="33"/>
      <c r="EP160" s="33"/>
      <c r="EQ160" s="33"/>
      <c r="ER160" s="33"/>
      <c r="ES160" s="33"/>
      <c r="ET160" s="33"/>
      <c r="EU160" s="33"/>
      <c r="EV160" s="33"/>
      <c r="EW160" s="33"/>
      <c r="EX160" s="33"/>
      <c r="EY160" s="33"/>
      <c r="EZ160" s="33"/>
      <c r="FA160" s="33"/>
      <c r="FB160" s="33"/>
      <c r="FC160" s="33"/>
      <c r="FD160" s="33"/>
      <c r="FE160" s="33"/>
      <c r="FF160" s="33"/>
      <c r="FG160" s="33"/>
      <c r="FH160" s="33"/>
      <c r="FI160" s="33"/>
      <c r="FJ160" s="33"/>
      <c r="FK160" s="33"/>
      <c r="FL160" s="33"/>
      <c r="FM160" s="33"/>
      <c r="FN160" s="33"/>
      <c r="FO160" s="33"/>
      <c r="FP160" s="33"/>
      <c r="FQ160" s="33"/>
      <c r="FR160" s="33"/>
      <c r="FS160" s="33"/>
    </row>
    <row r="161" spans="1:16377" ht="65.25" customHeight="1" x14ac:dyDescent="0.2">
      <c r="A161" s="235" t="s">
        <v>666</v>
      </c>
      <c r="B161" s="205" t="s">
        <v>432</v>
      </c>
      <c r="C161" s="56" t="s">
        <v>46</v>
      </c>
      <c r="D161" s="57" t="s">
        <v>94</v>
      </c>
      <c r="E161" s="56" t="s">
        <v>91</v>
      </c>
      <c r="F161" s="56" t="s">
        <v>100</v>
      </c>
      <c r="G161" s="56" t="s">
        <v>178</v>
      </c>
      <c r="H161" s="58" t="s">
        <v>48</v>
      </c>
      <c r="I161" s="59" t="str">
        <f t="shared" si="41"/>
        <v>Asesor de Control Interno</v>
      </c>
      <c r="J161" s="60">
        <v>43864</v>
      </c>
      <c r="K161" s="60">
        <v>43872</v>
      </c>
      <c r="L161" s="81"/>
      <c r="M161" s="81"/>
      <c r="N161" s="81"/>
      <c r="O161" s="81"/>
      <c r="P161" s="81"/>
      <c r="Q161" s="81"/>
      <c r="R161" s="81"/>
      <c r="S161" s="81"/>
      <c r="T161" s="81"/>
      <c r="U161" s="81"/>
      <c r="V161" s="81"/>
      <c r="W161" s="81"/>
      <c r="X161" s="56" t="s">
        <v>235</v>
      </c>
      <c r="Y161" s="82">
        <v>1.5E-3</v>
      </c>
      <c r="Z161" s="60">
        <v>43881</v>
      </c>
      <c r="AA161" s="108" t="s">
        <v>336</v>
      </c>
      <c r="AB161" s="108" t="s">
        <v>334</v>
      </c>
      <c r="AC161" s="56" t="s">
        <v>162</v>
      </c>
      <c r="AD161" s="113">
        <f t="shared" ca="1" si="42"/>
        <v>1.5E-3</v>
      </c>
      <c r="AE161" s="113">
        <f t="shared" ca="1" si="43"/>
        <v>0</v>
      </c>
      <c r="AF161" s="200">
        <f t="shared" si="44"/>
        <v>2</v>
      </c>
      <c r="AG161" s="201">
        <f t="shared" si="45"/>
        <v>8</v>
      </c>
      <c r="AH161" s="201">
        <f t="shared" si="46"/>
        <v>240</v>
      </c>
      <c r="AI161" s="69">
        <f t="shared" si="47"/>
        <v>30</v>
      </c>
      <c r="AJ161" s="208">
        <f t="shared" si="48"/>
        <v>4.4999999999999998E-2</v>
      </c>
      <c r="AK161" s="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c r="CE161" s="33"/>
      <c r="CF161" s="33"/>
      <c r="CG161" s="33"/>
      <c r="CH161" s="33"/>
      <c r="CI161" s="33"/>
      <c r="CJ161" s="33"/>
      <c r="CK161" s="33"/>
      <c r="CL161" s="33"/>
      <c r="CM161" s="33"/>
      <c r="CN161" s="33"/>
      <c r="CO161" s="33"/>
      <c r="CP161" s="33"/>
      <c r="CQ161" s="33"/>
      <c r="CR161" s="33"/>
      <c r="CS161" s="33"/>
      <c r="CT161" s="33"/>
      <c r="CU161" s="33"/>
      <c r="CV161" s="33"/>
      <c r="CW161" s="33"/>
      <c r="CX161" s="33"/>
      <c r="CY161" s="33"/>
      <c r="CZ161" s="33"/>
      <c r="DA161" s="33"/>
      <c r="DB161" s="33"/>
      <c r="DC161" s="33"/>
      <c r="DD161" s="33"/>
      <c r="DE161" s="33"/>
      <c r="DF161" s="33"/>
      <c r="DG161" s="33"/>
      <c r="DH161" s="33"/>
      <c r="DI161" s="33"/>
      <c r="DJ161" s="33"/>
      <c r="DK161" s="33"/>
      <c r="DL161" s="33"/>
      <c r="DM161" s="33"/>
      <c r="DN161" s="33"/>
      <c r="DO161" s="33"/>
      <c r="DP161" s="33"/>
      <c r="DQ161" s="33"/>
      <c r="DR161" s="33"/>
      <c r="DS161" s="33"/>
      <c r="DT161" s="33"/>
      <c r="DU161" s="33"/>
      <c r="DV161" s="33"/>
      <c r="DW161" s="33"/>
      <c r="DX161" s="33"/>
      <c r="DY161" s="33"/>
      <c r="DZ161" s="33"/>
      <c r="EA161" s="33"/>
      <c r="EB161" s="33"/>
      <c r="EC161" s="33"/>
      <c r="ED161" s="33"/>
      <c r="EE161" s="33"/>
      <c r="EF161" s="33"/>
      <c r="EG161" s="33"/>
      <c r="EH161" s="33"/>
      <c r="EI161" s="33"/>
      <c r="EJ161" s="33"/>
      <c r="EK161" s="33"/>
      <c r="EL161" s="33"/>
      <c r="EM161" s="33"/>
      <c r="EN161" s="33"/>
      <c r="EO161" s="33"/>
      <c r="EP161" s="33"/>
      <c r="EQ161" s="33"/>
      <c r="ER161" s="33"/>
      <c r="ES161" s="33"/>
      <c r="ET161" s="33"/>
      <c r="EU161" s="33"/>
      <c r="EV161" s="33"/>
      <c r="EW161" s="33"/>
      <c r="EX161" s="33"/>
      <c r="EY161" s="33"/>
      <c r="EZ161" s="33"/>
      <c r="FA161" s="33"/>
      <c r="FB161" s="33"/>
      <c r="FC161" s="33"/>
      <c r="FD161" s="33"/>
      <c r="FE161" s="33"/>
      <c r="FF161" s="33"/>
      <c r="FG161" s="33"/>
      <c r="FH161" s="33"/>
      <c r="FI161" s="33"/>
      <c r="FJ161" s="33"/>
      <c r="FK161" s="33"/>
      <c r="FL161" s="33"/>
      <c r="FM161" s="33"/>
      <c r="FN161" s="33"/>
      <c r="FO161" s="33"/>
      <c r="FP161" s="33"/>
      <c r="FQ161" s="33"/>
      <c r="FR161" s="33"/>
      <c r="FS161" s="33"/>
    </row>
    <row r="162" spans="1:16377" s="62" customFormat="1" ht="65.25" customHeight="1" x14ac:dyDescent="0.2">
      <c r="A162" s="235" t="s">
        <v>666</v>
      </c>
      <c r="B162" s="205" t="s">
        <v>432</v>
      </c>
      <c r="C162" s="56" t="s">
        <v>46</v>
      </c>
      <c r="D162" s="57" t="s">
        <v>94</v>
      </c>
      <c r="E162" s="56" t="s">
        <v>91</v>
      </c>
      <c r="F162" s="56" t="s">
        <v>100</v>
      </c>
      <c r="G162" s="56" t="s">
        <v>178</v>
      </c>
      <c r="H162" s="58" t="s">
        <v>48</v>
      </c>
      <c r="I162" s="59" t="str">
        <f t="shared" si="41"/>
        <v>Asesor de Control Interno</v>
      </c>
      <c r="J162" s="60">
        <v>43892</v>
      </c>
      <c r="K162" s="60">
        <v>43900</v>
      </c>
      <c r="L162" s="81"/>
      <c r="M162" s="81"/>
      <c r="N162" s="81"/>
      <c r="O162" s="81"/>
      <c r="P162" s="81"/>
      <c r="Q162" s="81"/>
      <c r="R162" s="81"/>
      <c r="S162" s="81"/>
      <c r="T162" s="81"/>
      <c r="U162" s="81"/>
      <c r="V162" s="81"/>
      <c r="W162" s="81"/>
      <c r="X162" s="56" t="s">
        <v>235</v>
      </c>
      <c r="Y162" s="82">
        <v>1.5E-3</v>
      </c>
      <c r="Z162" s="60">
        <v>43900</v>
      </c>
      <c r="AA162" s="108" t="s">
        <v>541</v>
      </c>
      <c r="AB162" s="108" t="s">
        <v>351</v>
      </c>
      <c r="AC162" s="56" t="s">
        <v>162</v>
      </c>
      <c r="AD162" s="113">
        <f t="shared" ca="1" si="42"/>
        <v>1.5E-3</v>
      </c>
      <c r="AE162" s="113">
        <f t="shared" ca="1" si="43"/>
        <v>0</v>
      </c>
      <c r="AF162" s="200">
        <f t="shared" si="44"/>
        <v>3</v>
      </c>
      <c r="AG162" s="201">
        <f t="shared" si="45"/>
        <v>8</v>
      </c>
      <c r="AH162" s="201">
        <f t="shared" si="46"/>
        <v>212</v>
      </c>
      <c r="AI162" s="69">
        <f t="shared" si="47"/>
        <v>26.5</v>
      </c>
      <c r="AJ162" s="208">
        <f t="shared" si="48"/>
        <v>3.9750000000000001E-2</v>
      </c>
      <c r="AK162" s="3"/>
      <c r="AL162" s="3"/>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c r="IV162" s="1"/>
      <c r="IW162" s="1"/>
      <c r="IX162" s="1"/>
      <c r="IY162" s="1"/>
      <c r="IZ162" s="1"/>
      <c r="JA162" s="1"/>
      <c r="JB162" s="1"/>
      <c r="JC162" s="1"/>
      <c r="JD162" s="1"/>
      <c r="JE162" s="1"/>
      <c r="JF162" s="1"/>
      <c r="JG162" s="1"/>
      <c r="JH162" s="1"/>
      <c r="JI162" s="1"/>
      <c r="JJ162" s="1"/>
      <c r="JK162" s="1"/>
      <c r="JL162" s="1"/>
      <c r="JM162" s="1"/>
      <c r="JN162" s="1"/>
      <c r="JO162" s="1"/>
      <c r="JP162" s="1"/>
      <c r="JQ162" s="1"/>
      <c r="JR162" s="1"/>
      <c r="JS162" s="1"/>
      <c r="JT162" s="1"/>
      <c r="JU162" s="1"/>
      <c r="JV162" s="1"/>
      <c r="JW162" s="1"/>
      <c r="JX162" s="1"/>
      <c r="JY162" s="1"/>
      <c r="JZ162" s="1"/>
      <c r="KA162" s="1"/>
      <c r="KB162" s="1"/>
      <c r="KC162" s="1"/>
      <c r="KD162" s="1"/>
      <c r="KE162" s="1"/>
      <c r="KF162" s="1"/>
      <c r="KG162" s="1"/>
      <c r="KH162" s="1"/>
      <c r="KI162" s="1"/>
      <c r="KJ162" s="1"/>
      <c r="KK162" s="1"/>
      <c r="KL162" s="1"/>
      <c r="KM162" s="1"/>
      <c r="KN162" s="1"/>
      <c r="KO162" s="1"/>
      <c r="KP162" s="1"/>
      <c r="KQ162" s="1"/>
      <c r="KR162" s="1"/>
      <c r="KS162" s="1"/>
      <c r="KT162" s="1"/>
      <c r="KU162" s="1"/>
      <c r="KV162" s="1"/>
      <c r="KW162" s="1"/>
      <c r="KX162" s="1"/>
      <c r="KY162" s="1"/>
      <c r="KZ162" s="1"/>
      <c r="LA162" s="1"/>
      <c r="LB162" s="1"/>
      <c r="LC162" s="1"/>
      <c r="LD162" s="1"/>
      <c r="LE162" s="1"/>
      <c r="LF162" s="1"/>
      <c r="LG162" s="1"/>
      <c r="LH162" s="1"/>
      <c r="LI162" s="1"/>
      <c r="LJ162" s="1"/>
      <c r="LK162" s="1"/>
      <c r="LL162" s="1"/>
      <c r="LM162" s="1"/>
      <c r="LN162" s="1"/>
      <c r="LO162" s="1"/>
      <c r="LP162" s="1"/>
      <c r="LQ162" s="1"/>
      <c r="LR162" s="1"/>
      <c r="LS162" s="1"/>
      <c r="LT162" s="1"/>
      <c r="LU162" s="1"/>
      <c r="LV162" s="1"/>
      <c r="LW162" s="1"/>
      <c r="LX162" s="1"/>
      <c r="LY162" s="1"/>
      <c r="LZ162" s="1"/>
      <c r="MA162" s="1"/>
      <c r="MB162" s="1"/>
      <c r="MC162" s="1"/>
      <c r="MD162" s="1"/>
      <c r="ME162" s="1"/>
      <c r="MF162" s="1"/>
      <c r="MG162" s="1"/>
      <c r="MH162" s="1"/>
      <c r="MI162" s="1"/>
      <c r="MJ162" s="1"/>
      <c r="MK162" s="1"/>
      <c r="ML162" s="1"/>
      <c r="MM162" s="1"/>
      <c r="MN162" s="1"/>
      <c r="MO162" s="1"/>
      <c r="MP162" s="1"/>
      <c r="MQ162" s="1"/>
      <c r="MR162" s="1"/>
      <c r="MS162" s="1"/>
      <c r="MT162" s="1"/>
      <c r="MU162" s="1"/>
      <c r="MV162" s="1"/>
      <c r="MW162" s="1"/>
      <c r="MX162" s="1"/>
      <c r="MY162" s="1"/>
      <c r="MZ162" s="1"/>
      <c r="NA162" s="1"/>
      <c r="NB162" s="1"/>
      <c r="NC162" s="1"/>
      <c r="ND162" s="1"/>
      <c r="NE162" s="1"/>
      <c r="NF162" s="1"/>
      <c r="NG162" s="1"/>
      <c r="NH162" s="1"/>
      <c r="NI162" s="1"/>
      <c r="NJ162" s="1"/>
      <c r="NK162" s="1"/>
      <c r="NL162" s="1"/>
      <c r="NM162" s="1"/>
      <c r="NN162" s="1"/>
      <c r="NO162" s="1"/>
      <c r="NP162" s="1"/>
      <c r="NQ162" s="1"/>
      <c r="NR162" s="1"/>
      <c r="NS162" s="1"/>
      <c r="NT162" s="1"/>
      <c r="NU162" s="1"/>
      <c r="NV162" s="1"/>
      <c r="NW162" s="1"/>
      <c r="NX162" s="1"/>
      <c r="NY162" s="1"/>
      <c r="NZ162" s="1"/>
      <c r="OA162" s="1"/>
      <c r="OB162" s="1"/>
      <c r="OC162" s="1"/>
      <c r="OD162" s="1"/>
      <c r="OE162" s="1"/>
      <c r="OF162" s="1"/>
      <c r="OG162" s="1"/>
      <c r="OH162" s="1"/>
      <c r="OI162" s="1"/>
      <c r="OJ162" s="1"/>
      <c r="OK162" s="1"/>
      <c r="OL162" s="1"/>
      <c r="OM162" s="1"/>
      <c r="ON162" s="1"/>
      <c r="OO162" s="1"/>
      <c r="OP162" s="1"/>
      <c r="OQ162" s="1"/>
      <c r="OR162" s="1"/>
      <c r="OS162" s="1"/>
      <c r="OT162" s="1"/>
      <c r="OU162" s="1"/>
      <c r="OV162" s="1"/>
      <c r="OW162" s="1"/>
      <c r="OX162" s="1"/>
      <c r="OY162" s="1"/>
      <c r="OZ162" s="1"/>
      <c r="PA162" s="1"/>
      <c r="PB162" s="1"/>
      <c r="PC162" s="1"/>
      <c r="PD162" s="1"/>
      <c r="PE162" s="1"/>
      <c r="PF162" s="1"/>
      <c r="PG162" s="1"/>
      <c r="PH162" s="1"/>
      <c r="PI162" s="1"/>
      <c r="PJ162" s="1"/>
      <c r="PK162" s="1"/>
      <c r="PL162" s="1"/>
      <c r="PM162" s="1"/>
      <c r="PN162" s="1"/>
      <c r="PO162" s="1"/>
      <c r="PP162" s="1"/>
      <c r="PQ162" s="1"/>
      <c r="PR162" s="1"/>
      <c r="PS162" s="1"/>
      <c r="PT162" s="1"/>
      <c r="PU162" s="1"/>
      <c r="PV162" s="1"/>
      <c r="PW162" s="1"/>
      <c r="PX162" s="1"/>
      <c r="PY162" s="1"/>
      <c r="PZ162" s="1"/>
      <c r="QA162" s="1"/>
      <c r="QB162" s="1"/>
      <c r="QC162" s="1"/>
      <c r="QD162" s="1"/>
      <c r="QE162" s="1"/>
      <c r="QF162" s="1"/>
      <c r="QG162" s="1"/>
      <c r="QH162" s="1"/>
      <c r="QI162" s="1"/>
      <c r="QJ162" s="1"/>
      <c r="QK162" s="1"/>
      <c r="QL162" s="1"/>
      <c r="QM162" s="1"/>
      <c r="QN162" s="1"/>
      <c r="QO162" s="1"/>
      <c r="QP162" s="1"/>
      <c r="QQ162" s="1"/>
      <c r="QR162" s="1"/>
      <c r="QS162" s="1"/>
      <c r="QT162" s="1"/>
      <c r="QU162" s="1"/>
      <c r="QV162" s="1"/>
      <c r="QW162" s="1"/>
      <c r="QX162" s="1"/>
      <c r="QY162" s="1"/>
      <c r="QZ162" s="1"/>
      <c r="RA162" s="1"/>
      <c r="RB162" s="1"/>
      <c r="RC162" s="1"/>
      <c r="RD162" s="1"/>
      <c r="RE162" s="1"/>
      <c r="RF162" s="1"/>
      <c r="RG162" s="1"/>
      <c r="RH162" s="1"/>
      <c r="RI162" s="1"/>
      <c r="RJ162" s="1"/>
      <c r="RK162" s="1"/>
      <c r="RL162" s="1"/>
      <c r="RM162" s="1"/>
      <c r="RN162" s="1"/>
      <c r="RO162" s="1"/>
      <c r="RP162" s="1"/>
      <c r="RQ162" s="1"/>
      <c r="RR162" s="1"/>
      <c r="RS162" s="1"/>
      <c r="RT162" s="1"/>
      <c r="RU162" s="1"/>
      <c r="RV162" s="1"/>
      <c r="RW162" s="1"/>
      <c r="RX162" s="1"/>
      <c r="RY162" s="1"/>
      <c r="RZ162" s="1"/>
      <c r="SA162" s="1"/>
      <c r="SB162" s="1"/>
      <c r="SC162" s="1"/>
      <c r="SD162" s="1"/>
      <c r="SE162" s="1"/>
      <c r="SF162" s="1"/>
      <c r="SG162" s="1"/>
      <c r="SH162" s="1"/>
      <c r="SI162" s="1"/>
      <c r="SJ162" s="1"/>
      <c r="SK162" s="1"/>
      <c r="SL162" s="1"/>
      <c r="SM162" s="1"/>
      <c r="SN162" s="1"/>
      <c r="SO162" s="1"/>
      <c r="SP162" s="1"/>
      <c r="SQ162" s="1"/>
      <c r="SR162" s="1"/>
      <c r="SS162" s="1"/>
      <c r="ST162" s="1"/>
      <c r="SU162" s="1"/>
      <c r="SV162" s="1"/>
      <c r="SW162" s="1"/>
      <c r="SX162" s="1"/>
      <c r="SY162" s="1"/>
      <c r="SZ162" s="1"/>
      <c r="TA162" s="1"/>
      <c r="TB162" s="1"/>
      <c r="TC162" s="1"/>
      <c r="TD162" s="1"/>
      <c r="TE162" s="1"/>
      <c r="TF162" s="1"/>
      <c r="TG162" s="1"/>
      <c r="TH162" s="1"/>
      <c r="TI162" s="1"/>
      <c r="TJ162" s="1"/>
      <c r="TK162" s="1"/>
      <c r="TL162" s="1"/>
      <c r="TM162" s="1"/>
      <c r="TN162" s="1"/>
      <c r="TO162" s="1"/>
      <c r="TP162" s="1"/>
      <c r="TQ162" s="1"/>
      <c r="TR162" s="1"/>
      <c r="TS162" s="1"/>
      <c r="TT162" s="1"/>
      <c r="TU162" s="1"/>
      <c r="TV162" s="1"/>
      <c r="TW162" s="1"/>
      <c r="TX162" s="1"/>
      <c r="TY162" s="1"/>
      <c r="TZ162" s="1"/>
      <c r="UA162" s="1"/>
      <c r="UB162" s="1"/>
      <c r="UC162" s="1"/>
      <c r="UD162" s="1"/>
      <c r="UE162" s="1"/>
      <c r="UF162" s="1"/>
      <c r="UG162" s="1"/>
      <c r="UH162" s="1"/>
      <c r="UI162" s="1"/>
      <c r="UJ162" s="1"/>
      <c r="UK162" s="1"/>
      <c r="UL162" s="1"/>
      <c r="UM162" s="1"/>
      <c r="UN162" s="1"/>
      <c r="UO162" s="1"/>
      <c r="UP162" s="1"/>
      <c r="UQ162" s="1"/>
      <c r="UR162" s="1"/>
      <c r="US162" s="1"/>
      <c r="UT162" s="1"/>
      <c r="UU162" s="1"/>
      <c r="UV162" s="1"/>
      <c r="UW162" s="1"/>
      <c r="UX162" s="1"/>
      <c r="UY162" s="1"/>
      <c r="UZ162" s="1"/>
      <c r="VA162" s="1"/>
      <c r="VB162" s="1"/>
      <c r="VC162" s="1"/>
      <c r="VD162" s="1"/>
      <c r="VE162" s="1"/>
      <c r="VF162" s="1"/>
      <c r="VG162" s="1"/>
      <c r="VH162" s="1"/>
      <c r="VI162" s="1"/>
      <c r="VJ162" s="1"/>
      <c r="VK162" s="1"/>
      <c r="VL162" s="1"/>
      <c r="VM162" s="1"/>
      <c r="VN162" s="1"/>
      <c r="VO162" s="1"/>
      <c r="VP162" s="1"/>
      <c r="VQ162" s="1"/>
      <c r="VR162" s="1"/>
      <c r="VS162" s="1"/>
      <c r="VT162" s="1"/>
      <c r="VU162" s="1"/>
      <c r="VV162" s="1"/>
      <c r="VW162" s="1"/>
      <c r="VX162" s="1"/>
      <c r="VY162" s="1"/>
      <c r="VZ162" s="1"/>
      <c r="WA162" s="1"/>
      <c r="WB162" s="1"/>
      <c r="WC162" s="1"/>
      <c r="WD162" s="1"/>
      <c r="WE162" s="1"/>
      <c r="WF162" s="1"/>
      <c r="WG162" s="1"/>
      <c r="WH162" s="1"/>
      <c r="WI162" s="1"/>
      <c r="WJ162" s="1"/>
      <c r="WK162" s="1"/>
      <c r="WL162" s="1"/>
      <c r="WM162" s="1"/>
      <c r="WN162" s="1"/>
      <c r="WO162" s="1"/>
      <c r="WP162" s="1"/>
      <c r="WQ162" s="1"/>
      <c r="WR162" s="1"/>
      <c r="WS162" s="1"/>
      <c r="WT162" s="1"/>
      <c r="WU162" s="1"/>
      <c r="WV162" s="1"/>
      <c r="WW162" s="1"/>
      <c r="WX162" s="1"/>
      <c r="WY162" s="1"/>
      <c r="WZ162" s="1"/>
      <c r="XA162" s="1"/>
      <c r="XB162" s="1"/>
      <c r="XC162" s="1"/>
      <c r="XD162" s="1"/>
      <c r="XE162" s="1"/>
      <c r="XF162" s="1"/>
      <c r="XG162" s="1"/>
      <c r="XH162" s="1"/>
      <c r="XI162" s="1"/>
      <c r="XJ162" s="1"/>
      <c r="XK162" s="1"/>
      <c r="XL162" s="1"/>
      <c r="XM162" s="1"/>
      <c r="XN162" s="1"/>
      <c r="XO162" s="1"/>
      <c r="XP162" s="1"/>
      <c r="XQ162" s="1"/>
      <c r="XR162" s="1"/>
      <c r="XS162" s="1"/>
      <c r="XT162" s="1"/>
      <c r="XU162" s="1"/>
      <c r="XV162" s="1"/>
      <c r="XW162" s="1"/>
      <c r="XX162" s="1"/>
      <c r="XY162" s="1"/>
      <c r="XZ162" s="1"/>
      <c r="YA162" s="1"/>
      <c r="YB162" s="1"/>
      <c r="YC162" s="1"/>
      <c r="YD162" s="1"/>
      <c r="YE162" s="1"/>
      <c r="YF162" s="1"/>
      <c r="YG162" s="1"/>
      <c r="YH162" s="1"/>
      <c r="YI162" s="1"/>
      <c r="YJ162" s="1"/>
      <c r="YK162" s="1"/>
      <c r="YL162" s="1"/>
      <c r="YM162" s="1"/>
      <c r="YN162" s="1"/>
      <c r="YO162" s="1"/>
      <c r="YP162" s="1"/>
      <c r="YQ162" s="1"/>
      <c r="YR162" s="1"/>
      <c r="YS162" s="1"/>
      <c r="YT162" s="1"/>
      <c r="YU162" s="1"/>
      <c r="YV162" s="1"/>
      <c r="YW162" s="1"/>
      <c r="YX162" s="1"/>
      <c r="YY162" s="1"/>
      <c r="YZ162" s="1"/>
      <c r="ZA162" s="1"/>
      <c r="ZB162" s="1"/>
      <c r="ZC162" s="1"/>
      <c r="ZD162" s="1"/>
      <c r="ZE162" s="1"/>
      <c r="ZF162" s="1"/>
      <c r="ZG162" s="1"/>
      <c r="ZH162" s="1"/>
      <c r="ZI162" s="1"/>
      <c r="ZJ162" s="1"/>
      <c r="ZK162" s="1"/>
      <c r="ZL162" s="1"/>
      <c r="ZM162" s="1"/>
      <c r="ZN162" s="1"/>
      <c r="ZO162" s="1"/>
      <c r="ZP162" s="1"/>
      <c r="ZQ162" s="1"/>
      <c r="ZR162" s="1"/>
      <c r="ZS162" s="1"/>
      <c r="ZT162" s="1"/>
      <c r="ZU162" s="1"/>
      <c r="ZV162" s="1"/>
      <c r="ZW162" s="1"/>
      <c r="ZX162" s="1"/>
      <c r="ZY162" s="1"/>
      <c r="ZZ162" s="1"/>
      <c r="AAA162" s="1"/>
      <c r="AAB162" s="1"/>
      <c r="AAC162" s="1"/>
      <c r="AAD162" s="1"/>
      <c r="AAE162" s="1"/>
      <c r="AAF162" s="1"/>
      <c r="AAG162" s="1"/>
      <c r="AAH162" s="1"/>
      <c r="AAI162" s="1"/>
      <c r="AAJ162" s="1"/>
      <c r="AAK162" s="1"/>
      <c r="AAL162" s="1"/>
      <c r="AAM162" s="1"/>
      <c r="AAN162" s="1"/>
      <c r="AAO162" s="1"/>
      <c r="AAP162" s="1"/>
      <c r="AAQ162" s="1"/>
      <c r="AAR162" s="1"/>
      <c r="AAS162" s="1"/>
      <c r="AAT162" s="1"/>
      <c r="AAU162" s="1"/>
      <c r="AAV162" s="1"/>
      <c r="AAW162" s="1"/>
      <c r="AAX162" s="1"/>
      <c r="AAY162" s="1"/>
      <c r="AAZ162" s="1"/>
      <c r="ABA162" s="1"/>
      <c r="ABB162" s="1"/>
      <c r="ABC162" s="1"/>
      <c r="ABD162" s="1"/>
      <c r="ABE162" s="1"/>
      <c r="ABF162" s="1"/>
      <c r="ABG162" s="1"/>
      <c r="ABH162" s="1"/>
      <c r="ABI162" s="1"/>
      <c r="ABJ162" s="1"/>
      <c r="ABK162" s="1"/>
      <c r="ABL162" s="1"/>
      <c r="ABM162" s="1"/>
      <c r="ABN162" s="1"/>
      <c r="ABO162" s="1"/>
      <c r="ABP162" s="1"/>
      <c r="ABQ162" s="1"/>
      <c r="ABR162" s="1"/>
      <c r="ABS162" s="1"/>
      <c r="ABT162" s="1"/>
      <c r="ABU162" s="1"/>
      <c r="ABV162" s="1"/>
      <c r="ABW162" s="1"/>
      <c r="ABX162" s="1"/>
      <c r="ABY162" s="1"/>
      <c r="ABZ162" s="1"/>
      <c r="ACA162" s="1"/>
      <c r="ACB162" s="1"/>
      <c r="ACC162" s="1"/>
      <c r="ACD162" s="1"/>
      <c r="ACE162" s="1"/>
      <c r="ACF162" s="1"/>
      <c r="ACG162" s="1"/>
      <c r="ACH162" s="1"/>
      <c r="ACI162" s="1"/>
      <c r="ACJ162" s="1"/>
      <c r="ACK162" s="1"/>
      <c r="ACL162" s="1"/>
      <c r="ACM162" s="1"/>
      <c r="ACN162" s="1"/>
      <c r="ACO162" s="1"/>
      <c r="ACP162" s="1"/>
      <c r="ACQ162" s="1"/>
      <c r="ACR162" s="1"/>
      <c r="ACS162" s="1"/>
      <c r="ACT162" s="1"/>
      <c r="ACU162" s="1"/>
      <c r="ACV162" s="1"/>
      <c r="ACW162" s="1"/>
      <c r="ACX162" s="1"/>
      <c r="ACY162" s="1"/>
      <c r="ACZ162" s="1"/>
      <c r="ADA162" s="1"/>
      <c r="ADB162" s="1"/>
      <c r="ADC162" s="1"/>
      <c r="ADD162" s="1"/>
      <c r="ADE162" s="1"/>
      <c r="ADF162" s="1"/>
      <c r="ADG162" s="1"/>
      <c r="ADH162" s="1"/>
      <c r="ADI162" s="1"/>
      <c r="ADJ162" s="1"/>
      <c r="ADK162" s="1"/>
      <c r="ADL162" s="1"/>
      <c r="ADM162" s="1"/>
      <c r="ADN162" s="1"/>
      <c r="ADO162" s="1"/>
      <c r="ADP162" s="1"/>
      <c r="ADQ162" s="1"/>
      <c r="ADR162" s="1"/>
      <c r="ADS162" s="1"/>
      <c r="ADT162" s="1"/>
      <c r="ADU162" s="1"/>
      <c r="ADV162" s="1"/>
      <c r="ADW162" s="1"/>
      <c r="ADX162" s="1"/>
      <c r="ADY162" s="1"/>
      <c r="ADZ162" s="1"/>
      <c r="AEA162" s="1"/>
      <c r="AEB162" s="1"/>
      <c r="AEC162" s="1"/>
      <c r="AED162" s="1"/>
      <c r="AEE162" s="1"/>
      <c r="AEF162" s="1"/>
      <c r="AEG162" s="1"/>
      <c r="AEH162" s="1"/>
      <c r="AEI162" s="1"/>
      <c r="AEJ162" s="1"/>
      <c r="AEK162" s="1"/>
      <c r="AEL162" s="1"/>
      <c r="AEM162" s="1"/>
      <c r="AEN162" s="1"/>
      <c r="AEO162" s="1"/>
      <c r="AEP162" s="1"/>
      <c r="AEQ162" s="1"/>
      <c r="AER162" s="1"/>
      <c r="AES162" s="1"/>
      <c r="AET162" s="1"/>
      <c r="AEU162" s="1"/>
      <c r="AEV162" s="1"/>
      <c r="AEW162" s="1"/>
      <c r="AEX162" s="1"/>
      <c r="AEY162" s="1"/>
      <c r="AEZ162" s="1"/>
      <c r="AFA162" s="1"/>
      <c r="AFB162" s="1"/>
      <c r="AFC162" s="1"/>
      <c r="AFD162" s="1"/>
      <c r="AFE162" s="1"/>
      <c r="AFF162" s="1"/>
      <c r="AFG162" s="1"/>
      <c r="AFH162" s="1"/>
      <c r="AFI162" s="1"/>
      <c r="AFJ162" s="1"/>
      <c r="AFK162" s="1"/>
      <c r="AFL162" s="1"/>
      <c r="AFM162" s="1"/>
      <c r="AFN162" s="1"/>
      <c r="AFO162" s="1"/>
      <c r="AFP162" s="1"/>
      <c r="AFQ162" s="1"/>
      <c r="AFR162" s="1"/>
      <c r="AFS162" s="1"/>
      <c r="AFT162" s="1"/>
      <c r="AFU162" s="1"/>
      <c r="AFV162" s="1"/>
      <c r="AFW162" s="1"/>
      <c r="AFX162" s="1"/>
      <c r="AFY162" s="1"/>
      <c r="AFZ162" s="1"/>
      <c r="AGA162" s="1"/>
      <c r="AGB162" s="1"/>
      <c r="AGC162" s="1"/>
      <c r="AGD162" s="1"/>
      <c r="AGE162" s="1"/>
      <c r="AGF162" s="1"/>
      <c r="AGG162" s="1"/>
      <c r="AGH162" s="1"/>
      <c r="AGI162" s="1"/>
      <c r="AGJ162" s="1"/>
      <c r="AGK162" s="1"/>
      <c r="AGL162" s="1"/>
      <c r="AGM162" s="1"/>
      <c r="AGN162" s="1"/>
      <c r="AGO162" s="1"/>
      <c r="AGP162" s="1"/>
      <c r="AGQ162" s="1"/>
      <c r="AGR162" s="1"/>
      <c r="AGS162" s="1"/>
      <c r="AGT162" s="1"/>
      <c r="AGU162" s="1"/>
      <c r="AGV162" s="1"/>
      <c r="AGW162" s="1"/>
      <c r="AGX162" s="1"/>
      <c r="AGY162" s="1"/>
      <c r="AGZ162" s="1"/>
      <c r="AHA162" s="1"/>
      <c r="AHB162" s="1"/>
      <c r="AHC162" s="1"/>
      <c r="AHD162" s="1"/>
      <c r="AHE162" s="1"/>
      <c r="AHF162" s="1"/>
      <c r="AHG162" s="1"/>
      <c r="AHH162" s="1"/>
      <c r="AHI162" s="1"/>
      <c r="AHJ162" s="1"/>
      <c r="AHK162" s="1"/>
      <c r="AHL162" s="1"/>
      <c r="AHM162" s="1"/>
      <c r="AHN162" s="1"/>
      <c r="AHO162" s="1"/>
      <c r="AHP162" s="1"/>
      <c r="AHQ162" s="1"/>
      <c r="AHR162" s="1"/>
      <c r="AHS162" s="1"/>
      <c r="AHT162" s="1"/>
      <c r="AHU162" s="1"/>
      <c r="AHV162" s="1"/>
      <c r="AHW162" s="1"/>
      <c r="AHX162" s="1"/>
      <c r="AHY162" s="1"/>
      <c r="AHZ162" s="1"/>
      <c r="AIA162" s="1"/>
      <c r="AIB162" s="1"/>
      <c r="AIC162" s="1"/>
      <c r="AID162" s="1"/>
      <c r="AIE162" s="1"/>
      <c r="AIF162" s="1"/>
      <c r="AIG162" s="1"/>
      <c r="AIH162" s="1"/>
      <c r="AII162" s="1"/>
      <c r="AIJ162" s="1"/>
      <c r="AIK162" s="1"/>
      <c r="AIL162" s="1"/>
      <c r="AIM162" s="1"/>
      <c r="AIN162" s="1"/>
      <c r="AIO162" s="1"/>
      <c r="AIP162" s="1"/>
      <c r="AIQ162" s="1"/>
      <c r="AIR162" s="1"/>
      <c r="AIS162" s="1"/>
      <c r="AIT162" s="1"/>
      <c r="AIU162" s="1"/>
      <c r="AIV162" s="1"/>
      <c r="AIW162" s="1"/>
      <c r="AIX162" s="1"/>
      <c r="AIY162" s="1"/>
      <c r="AIZ162" s="1"/>
      <c r="AJA162" s="1"/>
      <c r="AJB162" s="1"/>
      <c r="AJC162" s="1"/>
      <c r="AJD162" s="1"/>
      <c r="AJE162" s="1"/>
      <c r="AJF162" s="1"/>
      <c r="AJG162" s="1"/>
      <c r="AJH162" s="1"/>
      <c r="AJI162" s="1"/>
      <c r="AJJ162" s="1"/>
      <c r="AJK162" s="1"/>
      <c r="AJL162" s="1"/>
      <c r="AJM162" s="1"/>
      <c r="AJN162" s="1"/>
      <c r="AJO162" s="1"/>
      <c r="AJP162" s="1"/>
      <c r="AJQ162" s="1"/>
      <c r="AJR162" s="1"/>
      <c r="AJS162" s="1"/>
      <c r="AJT162" s="1"/>
      <c r="AJU162" s="1"/>
      <c r="AJV162" s="1"/>
      <c r="AJW162" s="1"/>
      <c r="AJX162" s="1"/>
      <c r="AJY162" s="1"/>
      <c r="AJZ162" s="1"/>
      <c r="AKA162" s="1"/>
      <c r="AKB162" s="1"/>
      <c r="AKC162" s="1"/>
      <c r="AKD162" s="1"/>
      <c r="AKE162" s="1"/>
      <c r="AKF162" s="1"/>
      <c r="AKG162" s="1"/>
      <c r="AKH162" s="1"/>
      <c r="AKI162" s="1"/>
      <c r="AKJ162" s="1"/>
      <c r="AKK162" s="1"/>
      <c r="AKL162" s="1"/>
      <c r="AKM162" s="1"/>
      <c r="AKN162" s="1"/>
      <c r="AKO162" s="1"/>
      <c r="AKP162" s="1"/>
      <c r="AKQ162" s="1"/>
      <c r="AKR162" s="1"/>
      <c r="AKS162" s="1"/>
      <c r="AKT162" s="1"/>
      <c r="AKU162" s="1"/>
      <c r="AKV162" s="1"/>
      <c r="AKW162" s="1"/>
      <c r="AKX162" s="1"/>
      <c r="AKY162" s="1"/>
      <c r="AKZ162" s="1"/>
      <c r="ALA162" s="1"/>
      <c r="ALB162" s="1"/>
      <c r="ALC162" s="1"/>
      <c r="ALD162" s="1"/>
      <c r="ALE162" s="1"/>
      <c r="ALF162" s="1"/>
      <c r="ALG162" s="1"/>
      <c r="ALH162" s="1"/>
      <c r="ALI162" s="1"/>
      <c r="ALJ162" s="1"/>
      <c r="ALK162" s="1"/>
      <c r="ALL162" s="1"/>
      <c r="ALM162" s="1"/>
      <c r="ALN162" s="1"/>
      <c r="ALO162" s="1"/>
      <c r="ALP162" s="1"/>
      <c r="ALQ162" s="1"/>
      <c r="ALR162" s="1"/>
      <c r="ALS162" s="1"/>
      <c r="ALT162" s="1"/>
      <c r="ALU162" s="1"/>
      <c r="ALV162" s="1"/>
      <c r="ALW162" s="1"/>
      <c r="ALX162" s="1"/>
      <c r="ALY162" s="1"/>
      <c r="ALZ162" s="1"/>
      <c r="AMA162" s="1"/>
      <c r="AMB162" s="1"/>
      <c r="AMC162" s="1"/>
      <c r="AMD162" s="1"/>
      <c r="AME162" s="1"/>
      <c r="AMF162" s="1"/>
      <c r="AMG162" s="1"/>
      <c r="AMH162" s="1"/>
      <c r="AMI162" s="1"/>
      <c r="AMJ162" s="1"/>
      <c r="AMK162" s="1"/>
      <c r="AML162" s="1"/>
      <c r="AMM162" s="1"/>
      <c r="AMN162" s="1"/>
      <c r="AMO162" s="1"/>
      <c r="AMP162" s="1"/>
      <c r="AMQ162" s="1"/>
      <c r="AMR162" s="1"/>
      <c r="AMS162" s="1"/>
      <c r="AMT162" s="1"/>
      <c r="AMU162" s="1"/>
      <c r="AMV162" s="1"/>
      <c r="AMW162" s="1"/>
      <c r="AMX162" s="1"/>
      <c r="AMY162" s="1"/>
      <c r="AMZ162" s="1"/>
      <c r="ANA162" s="1"/>
      <c r="ANB162" s="1"/>
      <c r="ANC162" s="1"/>
      <c r="AND162" s="1"/>
      <c r="ANE162" s="1"/>
      <c r="ANF162" s="1"/>
      <c r="ANG162" s="1"/>
      <c r="ANH162" s="1"/>
      <c r="ANI162" s="1"/>
      <c r="ANJ162" s="1"/>
      <c r="ANK162" s="1"/>
      <c r="ANL162" s="1"/>
      <c r="ANM162" s="1"/>
      <c r="ANN162" s="1"/>
      <c r="ANO162" s="1"/>
      <c r="ANP162" s="1"/>
      <c r="ANQ162" s="1"/>
      <c r="ANR162" s="1"/>
      <c r="ANS162" s="1"/>
      <c r="ANT162" s="1"/>
      <c r="ANU162" s="1"/>
      <c r="ANV162" s="1"/>
      <c r="ANW162" s="1"/>
      <c r="ANX162" s="1"/>
      <c r="ANY162" s="1"/>
      <c r="ANZ162" s="1"/>
      <c r="AOA162" s="1"/>
      <c r="AOB162" s="1"/>
      <c r="AOC162" s="1"/>
      <c r="AOD162" s="1"/>
      <c r="AOE162" s="1"/>
      <c r="AOF162" s="1"/>
      <c r="AOG162" s="1"/>
      <c r="AOH162" s="1"/>
      <c r="AOI162" s="1"/>
      <c r="AOJ162" s="1"/>
      <c r="AOK162" s="1"/>
      <c r="AOL162" s="1"/>
      <c r="AOM162" s="1"/>
      <c r="AON162" s="1"/>
      <c r="AOO162" s="1"/>
      <c r="AOP162" s="1"/>
      <c r="AOQ162" s="1"/>
      <c r="AOR162" s="1"/>
      <c r="AOS162" s="1"/>
      <c r="AOT162" s="1"/>
      <c r="AOU162" s="1"/>
      <c r="AOV162" s="1"/>
      <c r="AOW162" s="1"/>
      <c r="AOX162" s="1"/>
      <c r="AOY162" s="1"/>
      <c r="AOZ162" s="1"/>
      <c r="APA162" s="1"/>
      <c r="APB162" s="1"/>
      <c r="APC162" s="1"/>
      <c r="APD162" s="1"/>
      <c r="APE162" s="1"/>
      <c r="APF162" s="1"/>
      <c r="APG162" s="1"/>
      <c r="APH162" s="1"/>
      <c r="API162" s="1"/>
      <c r="APJ162" s="1"/>
      <c r="APK162" s="1"/>
      <c r="APL162" s="1"/>
      <c r="APM162" s="1"/>
      <c r="APN162" s="1"/>
      <c r="APO162" s="1"/>
      <c r="APP162" s="1"/>
      <c r="APQ162" s="1"/>
      <c r="APR162" s="1"/>
      <c r="APS162" s="1"/>
      <c r="APT162" s="1"/>
      <c r="APU162" s="1"/>
      <c r="APV162" s="1"/>
      <c r="APW162" s="1"/>
      <c r="APX162" s="1"/>
      <c r="APY162" s="1"/>
      <c r="APZ162" s="1"/>
      <c r="AQA162" s="1"/>
      <c r="AQB162" s="1"/>
      <c r="AQC162" s="1"/>
      <c r="AQD162" s="1"/>
      <c r="AQE162" s="1"/>
      <c r="AQF162" s="1"/>
      <c r="AQG162" s="1"/>
      <c r="AQH162" s="1"/>
      <c r="AQI162" s="1"/>
      <c r="AQJ162" s="1"/>
      <c r="AQK162" s="1"/>
      <c r="AQL162" s="1"/>
      <c r="AQM162" s="1"/>
      <c r="AQN162" s="1"/>
      <c r="AQO162" s="1"/>
      <c r="AQP162" s="1"/>
      <c r="AQQ162" s="1"/>
      <c r="AQR162" s="1"/>
      <c r="AQS162" s="1"/>
      <c r="AQT162" s="1"/>
      <c r="AQU162" s="1"/>
      <c r="AQV162" s="1"/>
      <c r="AQW162" s="1"/>
      <c r="AQX162" s="1"/>
      <c r="AQY162" s="1"/>
      <c r="AQZ162" s="1"/>
      <c r="ARA162" s="1"/>
      <c r="ARB162" s="1"/>
      <c r="ARC162" s="1"/>
      <c r="ARD162" s="1"/>
      <c r="ARE162" s="1"/>
      <c r="ARF162" s="1"/>
      <c r="ARG162" s="1"/>
      <c r="ARH162" s="1"/>
      <c r="ARI162" s="1"/>
      <c r="ARJ162" s="1"/>
      <c r="ARK162" s="1"/>
      <c r="ARL162" s="1"/>
      <c r="ARM162" s="1"/>
      <c r="ARN162" s="1"/>
      <c r="ARO162" s="1"/>
      <c r="ARP162" s="1"/>
      <c r="ARQ162" s="1"/>
      <c r="ARR162" s="1"/>
      <c r="ARS162" s="1"/>
      <c r="ART162" s="1"/>
      <c r="ARU162" s="1"/>
      <c r="ARV162" s="1"/>
      <c r="ARW162" s="1"/>
      <c r="ARX162" s="1"/>
      <c r="ARY162" s="1"/>
      <c r="ARZ162" s="1"/>
      <c r="ASA162" s="1"/>
      <c r="ASB162" s="1"/>
      <c r="ASC162" s="1"/>
      <c r="ASD162" s="1"/>
      <c r="ASE162" s="1"/>
      <c r="ASF162" s="1"/>
      <c r="ASG162" s="1"/>
      <c r="ASH162" s="1"/>
      <c r="ASI162" s="1"/>
      <c r="ASJ162" s="1"/>
      <c r="ASK162" s="1"/>
      <c r="ASL162" s="1"/>
      <c r="ASM162" s="1"/>
      <c r="ASN162" s="1"/>
      <c r="ASO162" s="1"/>
      <c r="ASP162" s="1"/>
      <c r="ASQ162" s="1"/>
      <c r="ASR162" s="1"/>
      <c r="ASS162" s="1"/>
      <c r="AST162" s="1"/>
      <c r="ASU162" s="1"/>
      <c r="ASV162" s="1"/>
      <c r="ASW162" s="1"/>
      <c r="ASX162" s="1"/>
      <c r="ASY162" s="1"/>
      <c r="ASZ162" s="1"/>
      <c r="ATA162" s="1"/>
      <c r="ATB162" s="1"/>
      <c r="ATC162" s="1"/>
      <c r="ATD162" s="1"/>
      <c r="ATE162" s="1"/>
      <c r="ATF162" s="1"/>
      <c r="ATG162" s="1"/>
      <c r="ATH162" s="1"/>
      <c r="ATI162" s="1"/>
      <c r="ATJ162" s="1"/>
      <c r="ATK162" s="1"/>
      <c r="ATL162" s="1"/>
      <c r="ATM162" s="1"/>
      <c r="ATN162" s="1"/>
      <c r="ATO162" s="1"/>
      <c r="ATP162" s="1"/>
      <c r="ATQ162" s="1"/>
      <c r="ATR162" s="1"/>
      <c r="ATS162" s="1"/>
      <c r="ATT162" s="1"/>
      <c r="ATU162" s="1"/>
      <c r="ATV162" s="1"/>
      <c r="ATW162" s="1"/>
      <c r="ATX162" s="1"/>
      <c r="ATY162" s="1"/>
      <c r="ATZ162" s="1"/>
      <c r="AUA162" s="1"/>
      <c r="AUB162" s="1"/>
      <c r="AUC162" s="1"/>
      <c r="AUD162" s="1"/>
      <c r="AUE162" s="1"/>
      <c r="AUF162" s="1"/>
      <c r="AUG162" s="1"/>
      <c r="AUH162" s="1"/>
      <c r="AUI162" s="1"/>
      <c r="AUJ162" s="1"/>
      <c r="AUK162" s="1"/>
      <c r="AUL162" s="1"/>
      <c r="AUM162" s="1"/>
      <c r="AUN162" s="1"/>
      <c r="AUO162" s="1"/>
      <c r="AUP162" s="1"/>
      <c r="AUQ162" s="1"/>
      <c r="AUR162" s="1"/>
      <c r="AUS162" s="1"/>
      <c r="AUT162" s="1"/>
      <c r="AUU162" s="1"/>
      <c r="AUV162" s="1"/>
      <c r="AUW162" s="1"/>
      <c r="AUX162" s="1"/>
      <c r="AUY162" s="1"/>
      <c r="AUZ162" s="1"/>
      <c r="AVA162" s="1"/>
      <c r="AVB162" s="1"/>
      <c r="AVC162" s="1"/>
      <c r="AVD162" s="1"/>
      <c r="AVE162" s="1"/>
      <c r="AVF162" s="1"/>
      <c r="AVG162" s="1"/>
      <c r="AVH162" s="1"/>
      <c r="AVI162" s="1"/>
      <c r="AVJ162" s="1"/>
      <c r="AVK162" s="1"/>
      <c r="AVL162" s="1"/>
      <c r="AVM162" s="1"/>
      <c r="AVN162" s="1"/>
      <c r="AVO162" s="1"/>
      <c r="AVP162" s="1"/>
      <c r="AVQ162" s="1"/>
      <c r="AVR162" s="1"/>
      <c r="AVS162" s="1"/>
      <c r="AVT162" s="1"/>
      <c r="AVU162" s="1"/>
      <c r="AVV162" s="1"/>
      <c r="AVW162" s="1"/>
      <c r="AVX162" s="1"/>
      <c r="AVY162" s="1"/>
      <c r="AVZ162" s="1"/>
      <c r="AWA162" s="1"/>
      <c r="AWB162" s="1"/>
      <c r="AWC162" s="1"/>
      <c r="AWD162" s="1"/>
      <c r="AWE162" s="1"/>
      <c r="AWF162" s="1"/>
      <c r="AWG162" s="1"/>
      <c r="AWH162" s="1"/>
      <c r="AWI162" s="1"/>
      <c r="AWJ162" s="1"/>
      <c r="AWK162" s="1"/>
      <c r="AWL162" s="1"/>
      <c r="AWM162" s="1"/>
      <c r="AWN162" s="1"/>
      <c r="AWO162" s="1"/>
      <c r="AWP162" s="1"/>
      <c r="AWQ162" s="1"/>
      <c r="AWR162" s="1"/>
      <c r="AWS162" s="1"/>
      <c r="AWT162" s="1"/>
      <c r="AWU162" s="1"/>
      <c r="AWV162" s="1"/>
      <c r="AWW162" s="1"/>
      <c r="AWX162" s="1"/>
      <c r="AWY162" s="1"/>
      <c r="AWZ162" s="1"/>
      <c r="AXA162" s="1"/>
      <c r="AXB162" s="1"/>
      <c r="AXC162" s="1"/>
      <c r="AXD162" s="1"/>
      <c r="AXE162" s="1"/>
      <c r="AXF162" s="1"/>
      <c r="AXG162" s="1"/>
      <c r="AXH162" s="1"/>
      <c r="AXI162" s="1"/>
      <c r="AXJ162" s="1"/>
      <c r="AXK162" s="1"/>
      <c r="AXL162" s="1"/>
      <c r="AXM162" s="1"/>
      <c r="AXN162" s="1"/>
      <c r="AXO162" s="1"/>
      <c r="AXP162" s="1"/>
      <c r="AXQ162" s="1"/>
      <c r="AXR162" s="1"/>
      <c r="AXS162" s="1"/>
      <c r="AXT162" s="1"/>
      <c r="AXU162" s="1"/>
      <c r="AXV162" s="1"/>
      <c r="AXW162" s="1"/>
      <c r="AXX162" s="1"/>
      <c r="AXY162" s="1"/>
      <c r="AXZ162" s="1"/>
      <c r="AYA162" s="1"/>
      <c r="AYB162" s="1"/>
      <c r="AYC162" s="1"/>
      <c r="AYD162" s="1"/>
      <c r="AYE162" s="1"/>
      <c r="AYF162" s="1"/>
      <c r="AYG162" s="1"/>
      <c r="AYH162" s="1"/>
      <c r="AYI162" s="1"/>
      <c r="AYJ162" s="1"/>
      <c r="AYK162" s="1"/>
      <c r="AYL162" s="1"/>
      <c r="AYM162" s="1"/>
      <c r="AYN162" s="1"/>
      <c r="AYO162" s="1"/>
      <c r="AYP162" s="1"/>
      <c r="AYQ162" s="1"/>
      <c r="AYR162" s="1"/>
      <c r="AYS162" s="1"/>
      <c r="AYT162" s="1"/>
      <c r="AYU162" s="1"/>
      <c r="AYV162" s="1"/>
      <c r="AYW162" s="1"/>
      <c r="AYX162" s="1"/>
      <c r="AYY162" s="1"/>
      <c r="AYZ162" s="1"/>
      <c r="AZA162" s="1"/>
      <c r="AZB162" s="1"/>
      <c r="AZC162" s="1"/>
      <c r="AZD162" s="1"/>
      <c r="AZE162" s="1"/>
      <c r="AZF162" s="1"/>
      <c r="AZG162" s="1"/>
      <c r="AZH162" s="1"/>
      <c r="AZI162" s="1"/>
      <c r="AZJ162" s="1"/>
      <c r="AZK162" s="1"/>
      <c r="AZL162" s="1"/>
      <c r="AZM162" s="1"/>
      <c r="AZN162" s="1"/>
      <c r="AZO162" s="1"/>
      <c r="AZP162" s="1"/>
      <c r="AZQ162" s="1"/>
      <c r="AZR162" s="1"/>
      <c r="AZS162" s="1"/>
      <c r="AZT162" s="1"/>
      <c r="AZU162" s="1"/>
      <c r="AZV162" s="1"/>
      <c r="AZW162" s="1"/>
      <c r="AZX162" s="1"/>
      <c r="AZY162" s="1"/>
      <c r="AZZ162" s="1"/>
      <c r="BAA162" s="1"/>
      <c r="BAB162" s="1"/>
      <c r="BAC162" s="1"/>
      <c r="BAD162" s="1"/>
      <c r="BAE162" s="1"/>
      <c r="BAF162" s="1"/>
      <c r="BAG162" s="1"/>
      <c r="BAH162" s="1"/>
      <c r="BAI162" s="1"/>
      <c r="BAJ162" s="1"/>
      <c r="BAK162" s="1"/>
      <c r="BAL162" s="1"/>
      <c r="BAM162" s="1"/>
      <c r="BAN162" s="1"/>
      <c r="BAO162" s="1"/>
      <c r="BAP162" s="1"/>
      <c r="BAQ162" s="1"/>
      <c r="BAR162" s="1"/>
      <c r="BAS162" s="1"/>
      <c r="BAT162" s="1"/>
      <c r="BAU162" s="1"/>
      <c r="BAV162" s="1"/>
      <c r="BAW162" s="1"/>
      <c r="BAX162" s="1"/>
      <c r="BAY162" s="1"/>
      <c r="BAZ162" s="1"/>
      <c r="BBA162" s="1"/>
      <c r="BBB162" s="1"/>
      <c r="BBC162" s="1"/>
      <c r="BBD162" s="1"/>
      <c r="BBE162" s="1"/>
      <c r="BBF162" s="1"/>
      <c r="BBG162" s="1"/>
      <c r="BBH162" s="1"/>
      <c r="BBI162" s="1"/>
      <c r="BBJ162" s="1"/>
      <c r="BBK162" s="1"/>
      <c r="BBL162" s="1"/>
      <c r="BBM162" s="1"/>
      <c r="BBN162" s="1"/>
      <c r="BBO162" s="1"/>
      <c r="BBP162" s="1"/>
      <c r="BBQ162" s="1"/>
      <c r="BBR162" s="1"/>
      <c r="BBS162" s="1"/>
      <c r="BBT162" s="1"/>
      <c r="BBU162" s="1"/>
      <c r="BBV162" s="1"/>
      <c r="BBW162" s="1"/>
      <c r="BBX162" s="1"/>
      <c r="BBY162" s="1"/>
      <c r="BBZ162" s="1"/>
      <c r="BCA162" s="1"/>
      <c r="BCB162" s="1"/>
      <c r="BCC162" s="1"/>
      <c r="BCD162" s="1"/>
      <c r="BCE162" s="1"/>
      <c r="BCF162" s="1"/>
      <c r="BCG162" s="1"/>
      <c r="BCH162" s="1"/>
      <c r="BCI162" s="1"/>
      <c r="BCJ162" s="1"/>
      <c r="BCK162" s="1"/>
      <c r="BCL162" s="1"/>
      <c r="BCM162" s="1"/>
      <c r="BCN162" s="1"/>
      <c r="BCO162" s="1"/>
      <c r="BCP162" s="1"/>
      <c r="BCQ162" s="1"/>
      <c r="BCR162" s="1"/>
      <c r="BCS162" s="1"/>
      <c r="BCT162" s="1"/>
      <c r="BCU162" s="1"/>
      <c r="BCV162" s="1"/>
      <c r="BCW162" s="1"/>
      <c r="BCX162" s="1"/>
      <c r="BCY162" s="1"/>
      <c r="BCZ162" s="1"/>
      <c r="BDA162" s="1"/>
      <c r="BDB162" s="1"/>
      <c r="BDC162" s="1"/>
      <c r="BDD162" s="1"/>
      <c r="BDE162" s="1"/>
      <c r="BDF162" s="1"/>
      <c r="BDG162" s="1"/>
      <c r="BDH162" s="1"/>
      <c r="BDI162" s="1"/>
      <c r="BDJ162" s="1"/>
      <c r="BDK162" s="1"/>
      <c r="BDL162" s="1"/>
      <c r="BDM162" s="1"/>
      <c r="BDN162" s="1"/>
      <c r="BDO162" s="1"/>
      <c r="BDP162" s="1"/>
      <c r="BDQ162" s="1"/>
      <c r="BDR162" s="1"/>
      <c r="BDS162" s="1"/>
      <c r="BDT162" s="1"/>
      <c r="BDU162" s="1"/>
      <c r="BDV162" s="1"/>
      <c r="BDW162" s="1"/>
      <c r="BDX162" s="1"/>
      <c r="BDY162" s="1"/>
      <c r="BDZ162" s="1"/>
      <c r="BEA162" s="1"/>
      <c r="BEB162" s="1"/>
      <c r="BEC162" s="1"/>
      <c r="BED162" s="1"/>
      <c r="BEE162" s="1"/>
      <c r="BEF162" s="1"/>
      <c r="BEG162" s="1"/>
      <c r="BEH162" s="1"/>
      <c r="BEI162" s="1"/>
      <c r="BEJ162" s="1"/>
      <c r="BEK162" s="1"/>
      <c r="BEL162" s="1"/>
      <c r="BEM162" s="1"/>
      <c r="BEN162" s="1"/>
      <c r="BEO162" s="1"/>
      <c r="BEP162" s="1"/>
      <c r="BEQ162" s="1"/>
      <c r="BER162" s="1"/>
      <c r="BES162" s="1"/>
      <c r="BET162" s="1"/>
      <c r="BEU162" s="1"/>
      <c r="BEV162" s="1"/>
      <c r="BEW162" s="1"/>
      <c r="BEX162" s="1"/>
      <c r="BEY162" s="1"/>
      <c r="BEZ162" s="1"/>
      <c r="BFA162" s="1"/>
      <c r="BFB162" s="1"/>
      <c r="BFC162" s="1"/>
      <c r="BFD162" s="1"/>
      <c r="BFE162" s="1"/>
      <c r="BFF162" s="1"/>
      <c r="BFG162" s="1"/>
      <c r="BFH162" s="1"/>
      <c r="BFI162" s="1"/>
      <c r="BFJ162" s="1"/>
      <c r="BFK162" s="1"/>
      <c r="BFL162" s="1"/>
      <c r="BFM162" s="1"/>
      <c r="BFN162" s="1"/>
      <c r="BFO162" s="1"/>
      <c r="BFP162" s="1"/>
      <c r="BFQ162" s="1"/>
      <c r="BFR162" s="1"/>
      <c r="BFS162" s="1"/>
      <c r="BFT162" s="1"/>
      <c r="BFU162" s="1"/>
      <c r="BFV162" s="1"/>
      <c r="BFW162" s="1"/>
      <c r="BFX162" s="1"/>
      <c r="BFY162" s="1"/>
      <c r="BFZ162" s="1"/>
      <c r="BGA162" s="1"/>
      <c r="BGB162" s="1"/>
      <c r="BGC162" s="1"/>
      <c r="BGD162" s="1"/>
      <c r="BGE162" s="1"/>
      <c r="BGF162" s="1"/>
      <c r="BGG162" s="1"/>
      <c r="BGH162" s="1"/>
      <c r="BGI162" s="1"/>
      <c r="BGJ162" s="1"/>
      <c r="BGK162" s="1"/>
      <c r="BGL162" s="1"/>
      <c r="BGM162" s="1"/>
      <c r="BGN162" s="1"/>
      <c r="BGO162" s="1"/>
      <c r="BGP162" s="1"/>
      <c r="BGQ162" s="1"/>
      <c r="BGR162" s="1"/>
      <c r="BGS162" s="1"/>
      <c r="BGT162" s="1"/>
      <c r="BGU162" s="1"/>
      <c r="BGV162" s="1"/>
      <c r="BGW162" s="1"/>
      <c r="BGX162" s="1"/>
      <c r="BGY162" s="1"/>
      <c r="BGZ162" s="1"/>
      <c r="BHA162" s="1"/>
      <c r="BHB162" s="1"/>
      <c r="BHC162" s="1"/>
      <c r="BHD162" s="1"/>
      <c r="BHE162" s="1"/>
      <c r="BHF162" s="1"/>
      <c r="BHG162" s="1"/>
      <c r="BHH162" s="1"/>
      <c r="BHI162" s="1"/>
      <c r="BHJ162" s="1"/>
      <c r="BHK162" s="1"/>
      <c r="BHL162" s="1"/>
      <c r="BHM162" s="1"/>
      <c r="BHN162" s="1"/>
      <c r="BHO162" s="1"/>
      <c r="BHP162" s="1"/>
      <c r="BHQ162" s="1"/>
      <c r="BHR162" s="1"/>
      <c r="BHS162" s="1"/>
      <c r="BHT162" s="1"/>
      <c r="BHU162" s="1"/>
      <c r="BHV162" s="1"/>
      <c r="BHW162" s="1"/>
      <c r="BHX162" s="1"/>
      <c r="BHY162" s="1"/>
      <c r="BHZ162" s="1"/>
      <c r="BIA162" s="1"/>
      <c r="BIB162" s="1"/>
      <c r="BIC162" s="1"/>
      <c r="BID162" s="1"/>
      <c r="BIE162" s="1"/>
      <c r="BIF162" s="1"/>
      <c r="BIG162" s="1"/>
      <c r="BIH162" s="1"/>
      <c r="BII162" s="1"/>
      <c r="BIJ162" s="1"/>
      <c r="BIK162" s="1"/>
      <c r="BIL162" s="1"/>
      <c r="BIM162" s="1"/>
      <c r="BIN162" s="1"/>
      <c r="BIO162" s="1"/>
      <c r="BIP162" s="1"/>
      <c r="BIQ162" s="1"/>
      <c r="BIR162" s="1"/>
      <c r="BIS162" s="1"/>
      <c r="BIT162" s="1"/>
      <c r="BIU162" s="1"/>
      <c r="BIV162" s="1"/>
      <c r="BIW162" s="1"/>
      <c r="BIX162" s="1"/>
      <c r="BIY162" s="1"/>
      <c r="BIZ162" s="1"/>
      <c r="BJA162" s="1"/>
      <c r="BJB162" s="1"/>
      <c r="BJC162" s="1"/>
      <c r="BJD162" s="1"/>
      <c r="BJE162" s="1"/>
      <c r="BJF162" s="1"/>
      <c r="BJG162" s="1"/>
      <c r="BJH162" s="1"/>
      <c r="BJI162" s="1"/>
      <c r="BJJ162" s="1"/>
      <c r="BJK162" s="1"/>
      <c r="BJL162" s="1"/>
      <c r="BJM162" s="1"/>
      <c r="BJN162" s="1"/>
      <c r="BJO162" s="1"/>
      <c r="BJP162" s="1"/>
      <c r="BJQ162" s="1"/>
      <c r="BJR162" s="1"/>
      <c r="BJS162" s="1"/>
      <c r="BJT162" s="1"/>
      <c r="BJU162" s="1"/>
      <c r="BJV162" s="1"/>
      <c r="BJW162" s="1"/>
      <c r="BJX162" s="1"/>
      <c r="BJY162" s="1"/>
      <c r="BJZ162" s="1"/>
      <c r="BKA162" s="1"/>
      <c r="BKB162" s="1"/>
      <c r="BKC162" s="1"/>
      <c r="BKD162" s="1"/>
      <c r="BKE162" s="1"/>
      <c r="BKF162" s="1"/>
      <c r="BKG162" s="1"/>
      <c r="BKH162" s="1"/>
      <c r="BKI162" s="1"/>
      <c r="BKJ162" s="1"/>
      <c r="BKK162" s="1"/>
      <c r="BKL162" s="1"/>
      <c r="BKM162" s="1"/>
      <c r="BKN162" s="1"/>
      <c r="BKO162" s="1"/>
      <c r="BKP162" s="1"/>
      <c r="BKQ162" s="1"/>
      <c r="BKR162" s="1"/>
      <c r="BKS162" s="1"/>
      <c r="BKT162" s="1"/>
      <c r="BKU162" s="1"/>
      <c r="BKV162" s="1"/>
      <c r="BKW162" s="1"/>
      <c r="BKX162" s="1"/>
      <c r="BKY162" s="1"/>
      <c r="BKZ162" s="1"/>
      <c r="BLA162" s="1"/>
      <c r="BLB162" s="1"/>
      <c r="BLC162" s="1"/>
      <c r="BLD162" s="1"/>
      <c r="BLE162" s="1"/>
      <c r="BLF162" s="1"/>
      <c r="BLG162" s="1"/>
      <c r="BLH162" s="1"/>
      <c r="BLI162" s="1"/>
      <c r="BLJ162" s="1"/>
      <c r="BLK162" s="1"/>
      <c r="BLL162" s="1"/>
      <c r="BLM162" s="1"/>
      <c r="BLN162" s="1"/>
      <c r="BLO162" s="1"/>
      <c r="BLP162" s="1"/>
      <c r="BLQ162" s="1"/>
      <c r="BLR162" s="1"/>
      <c r="BLS162" s="1"/>
      <c r="BLT162" s="1"/>
      <c r="BLU162" s="1"/>
      <c r="BLV162" s="1"/>
      <c r="BLW162" s="1"/>
      <c r="BLX162" s="1"/>
      <c r="BLY162" s="1"/>
      <c r="BLZ162" s="1"/>
      <c r="BMA162" s="1"/>
      <c r="BMB162" s="1"/>
      <c r="BMC162" s="1"/>
      <c r="BMD162" s="1"/>
      <c r="BME162" s="1"/>
      <c r="BMF162" s="1"/>
      <c r="BMG162" s="1"/>
      <c r="BMH162" s="1"/>
      <c r="BMI162" s="1"/>
      <c r="BMJ162" s="1"/>
      <c r="BMK162" s="1"/>
      <c r="BML162" s="1"/>
      <c r="BMM162" s="1"/>
      <c r="BMN162" s="1"/>
      <c r="BMO162" s="1"/>
      <c r="BMP162" s="1"/>
      <c r="BMQ162" s="1"/>
      <c r="BMR162" s="1"/>
      <c r="BMS162" s="1"/>
      <c r="BMT162" s="1"/>
      <c r="BMU162" s="1"/>
      <c r="BMV162" s="1"/>
      <c r="BMW162" s="1"/>
      <c r="BMX162" s="1"/>
      <c r="BMY162" s="1"/>
      <c r="BMZ162" s="1"/>
      <c r="BNA162" s="1"/>
      <c r="BNB162" s="1"/>
      <c r="BNC162" s="1"/>
      <c r="BND162" s="1"/>
      <c r="BNE162" s="1"/>
      <c r="BNF162" s="1"/>
      <c r="BNG162" s="1"/>
      <c r="BNH162" s="1"/>
      <c r="BNI162" s="1"/>
      <c r="BNJ162" s="1"/>
      <c r="BNK162" s="1"/>
      <c r="BNL162" s="1"/>
      <c r="BNM162" s="1"/>
      <c r="BNN162" s="1"/>
      <c r="BNO162" s="1"/>
      <c r="BNP162" s="1"/>
      <c r="BNQ162" s="1"/>
      <c r="BNR162" s="1"/>
      <c r="BNS162" s="1"/>
      <c r="BNT162" s="1"/>
      <c r="BNU162" s="1"/>
      <c r="BNV162" s="1"/>
      <c r="BNW162" s="1"/>
      <c r="BNX162" s="1"/>
      <c r="BNY162" s="1"/>
      <c r="BNZ162" s="1"/>
      <c r="BOA162" s="1"/>
      <c r="BOB162" s="1"/>
      <c r="BOC162" s="1"/>
      <c r="BOD162" s="1"/>
      <c r="BOE162" s="1"/>
      <c r="BOF162" s="1"/>
      <c r="BOG162" s="1"/>
      <c r="BOH162" s="1"/>
      <c r="BOI162" s="1"/>
      <c r="BOJ162" s="1"/>
      <c r="BOK162" s="1"/>
      <c r="BOL162" s="1"/>
      <c r="BOM162" s="1"/>
      <c r="BON162" s="1"/>
      <c r="BOO162" s="1"/>
      <c r="BOP162" s="1"/>
      <c r="BOQ162" s="1"/>
      <c r="BOR162" s="1"/>
      <c r="BOS162" s="1"/>
      <c r="BOT162" s="1"/>
      <c r="BOU162" s="1"/>
      <c r="BOV162" s="1"/>
      <c r="BOW162" s="1"/>
      <c r="BOX162" s="1"/>
      <c r="BOY162" s="1"/>
      <c r="BOZ162" s="1"/>
      <c r="BPA162" s="1"/>
      <c r="BPB162" s="1"/>
      <c r="BPC162" s="1"/>
      <c r="BPD162" s="1"/>
      <c r="BPE162" s="1"/>
      <c r="BPF162" s="1"/>
      <c r="BPG162" s="1"/>
      <c r="BPH162" s="1"/>
      <c r="BPI162" s="1"/>
      <c r="BPJ162" s="1"/>
      <c r="BPK162" s="1"/>
      <c r="BPL162" s="1"/>
      <c r="BPM162" s="1"/>
      <c r="BPN162" s="1"/>
      <c r="BPO162" s="1"/>
      <c r="BPP162" s="1"/>
      <c r="BPQ162" s="1"/>
      <c r="BPR162" s="1"/>
      <c r="BPS162" s="1"/>
      <c r="BPT162" s="1"/>
      <c r="BPU162" s="1"/>
      <c r="BPV162" s="1"/>
      <c r="BPW162" s="1"/>
      <c r="BPX162" s="1"/>
      <c r="BPY162" s="1"/>
      <c r="BPZ162" s="1"/>
      <c r="BQA162" s="1"/>
      <c r="BQB162" s="1"/>
      <c r="BQC162" s="1"/>
      <c r="BQD162" s="1"/>
      <c r="BQE162" s="1"/>
      <c r="BQF162" s="1"/>
      <c r="BQG162" s="1"/>
      <c r="BQH162" s="1"/>
      <c r="BQI162" s="1"/>
      <c r="BQJ162" s="1"/>
      <c r="BQK162" s="1"/>
      <c r="BQL162" s="1"/>
      <c r="BQM162" s="1"/>
      <c r="BQN162" s="1"/>
      <c r="BQO162" s="1"/>
      <c r="BQP162" s="1"/>
      <c r="BQQ162" s="1"/>
      <c r="BQR162" s="1"/>
      <c r="BQS162" s="1"/>
      <c r="BQT162" s="1"/>
      <c r="BQU162" s="1"/>
      <c r="BQV162" s="1"/>
      <c r="BQW162" s="1"/>
      <c r="BQX162" s="1"/>
      <c r="BQY162" s="1"/>
      <c r="BQZ162" s="1"/>
      <c r="BRA162" s="1"/>
      <c r="BRB162" s="1"/>
      <c r="BRC162" s="1"/>
      <c r="BRD162" s="1"/>
      <c r="BRE162" s="1"/>
      <c r="BRF162" s="1"/>
      <c r="BRG162" s="1"/>
      <c r="BRH162" s="1"/>
      <c r="BRI162" s="1"/>
      <c r="BRJ162" s="1"/>
      <c r="BRK162" s="1"/>
      <c r="BRL162" s="1"/>
      <c r="BRM162" s="1"/>
      <c r="BRN162" s="1"/>
      <c r="BRO162" s="1"/>
      <c r="BRP162" s="1"/>
      <c r="BRQ162" s="1"/>
      <c r="BRR162" s="1"/>
      <c r="BRS162" s="1"/>
      <c r="BRT162" s="1"/>
      <c r="BRU162" s="1"/>
      <c r="BRV162" s="1"/>
      <c r="BRW162" s="1"/>
      <c r="BRX162" s="1"/>
      <c r="BRY162" s="1"/>
      <c r="BRZ162" s="1"/>
      <c r="BSA162" s="1"/>
      <c r="BSB162" s="1"/>
      <c r="BSC162" s="1"/>
      <c r="BSD162" s="1"/>
      <c r="BSE162" s="1"/>
      <c r="BSF162" s="1"/>
      <c r="BSG162" s="1"/>
      <c r="BSH162" s="1"/>
      <c r="BSI162" s="1"/>
      <c r="BSJ162" s="1"/>
      <c r="BSK162" s="1"/>
      <c r="BSL162" s="1"/>
      <c r="BSM162" s="1"/>
      <c r="BSN162" s="1"/>
      <c r="BSO162" s="1"/>
      <c r="BSP162" s="1"/>
      <c r="BSQ162" s="1"/>
      <c r="BSR162" s="1"/>
      <c r="BSS162" s="1"/>
      <c r="BST162" s="1"/>
      <c r="BSU162" s="1"/>
      <c r="BSV162" s="1"/>
      <c r="BSW162" s="1"/>
      <c r="BSX162" s="1"/>
      <c r="BSY162" s="1"/>
      <c r="BSZ162" s="1"/>
      <c r="BTA162" s="1"/>
      <c r="BTB162" s="1"/>
      <c r="BTC162" s="1"/>
      <c r="BTD162" s="1"/>
      <c r="BTE162" s="1"/>
      <c r="BTF162" s="1"/>
      <c r="BTG162" s="1"/>
      <c r="BTH162" s="1"/>
      <c r="BTI162" s="1"/>
      <c r="BTJ162" s="1"/>
      <c r="BTK162" s="1"/>
      <c r="BTL162" s="1"/>
      <c r="BTM162" s="1"/>
      <c r="BTN162" s="1"/>
      <c r="BTO162" s="1"/>
      <c r="BTP162" s="1"/>
      <c r="BTQ162" s="1"/>
      <c r="BTR162" s="1"/>
      <c r="BTS162" s="1"/>
      <c r="BTT162" s="1"/>
      <c r="BTU162" s="1"/>
      <c r="BTV162" s="1"/>
      <c r="BTW162" s="1"/>
      <c r="BTX162" s="1"/>
      <c r="BTY162" s="1"/>
      <c r="BTZ162" s="1"/>
      <c r="BUA162" s="1"/>
      <c r="BUB162" s="1"/>
      <c r="BUC162" s="1"/>
      <c r="BUD162" s="1"/>
      <c r="BUE162" s="1"/>
      <c r="BUF162" s="1"/>
      <c r="BUG162" s="1"/>
      <c r="BUH162" s="1"/>
      <c r="BUI162" s="1"/>
      <c r="BUJ162" s="1"/>
      <c r="BUK162" s="1"/>
      <c r="BUL162" s="1"/>
      <c r="BUM162" s="1"/>
      <c r="BUN162" s="1"/>
      <c r="BUO162" s="1"/>
      <c r="BUP162" s="1"/>
      <c r="BUQ162" s="1"/>
      <c r="BUR162" s="1"/>
      <c r="BUS162" s="1"/>
      <c r="BUT162" s="1"/>
      <c r="BUU162" s="1"/>
      <c r="BUV162" s="1"/>
      <c r="BUW162" s="1"/>
      <c r="BUX162" s="1"/>
      <c r="BUY162" s="1"/>
      <c r="BUZ162" s="1"/>
      <c r="BVA162" s="1"/>
      <c r="BVB162" s="1"/>
      <c r="BVC162" s="1"/>
      <c r="BVD162" s="1"/>
      <c r="BVE162" s="1"/>
      <c r="BVF162" s="1"/>
      <c r="BVG162" s="1"/>
      <c r="BVH162" s="1"/>
      <c r="BVI162" s="1"/>
      <c r="BVJ162" s="1"/>
      <c r="BVK162" s="1"/>
      <c r="BVL162" s="1"/>
      <c r="BVM162" s="1"/>
      <c r="BVN162" s="1"/>
      <c r="BVO162" s="1"/>
      <c r="BVP162" s="1"/>
      <c r="BVQ162" s="1"/>
      <c r="BVR162" s="1"/>
      <c r="BVS162" s="1"/>
      <c r="BVT162" s="1"/>
      <c r="BVU162" s="1"/>
      <c r="BVV162" s="1"/>
      <c r="BVW162" s="1"/>
      <c r="BVX162" s="1"/>
      <c r="BVY162" s="1"/>
      <c r="BVZ162" s="1"/>
      <c r="BWA162" s="1"/>
      <c r="BWB162" s="1"/>
      <c r="BWC162" s="1"/>
      <c r="BWD162" s="1"/>
      <c r="BWE162" s="1"/>
      <c r="BWF162" s="1"/>
      <c r="BWG162" s="1"/>
      <c r="BWH162" s="1"/>
      <c r="BWI162" s="1"/>
      <c r="BWJ162" s="1"/>
      <c r="BWK162" s="1"/>
      <c r="BWL162" s="1"/>
      <c r="BWM162" s="1"/>
      <c r="BWN162" s="1"/>
      <c r="BWO162" s="1"/>
      <c r="BWP162" s="1"/>
      <c r="BWQ162" s="1"/>
      <c r="BWR162" s="1"/>
      <c r="BWS162" s="1"/>
      <c r="BWT162" s="1"/>
      <c r="BWU162" s="1"/>
      <c r="BWV162" s="1"/>
      <c r="BWW162" s="1"/>
      <c r="BWX162" s="1"/>
      <c r="BWY162" s="1"/>
      <c r="BWZ162" s="1"/>
      <c r="BXA162" s="1"/>
      <c r="BXB162" s="1"/>
      <c r="BXC162" s="1"/>
      <c r="BXD162" s="1"/>
      <c r="BXE162" s="1"/>
      <c r="BXF162" s="1"/>
      <c r="BXG162" s="1"/>
      <c r="BXH162" s="1"/>
      <c r="BXI162" s="1"/>
      <c r="BXJ162" s="1"/>
      <c r="BXK162" s="1"/>
      <c r="BXL162" s="1"/>
      <c r="BXM162" s="1"/>
      <c r="BXN162" s="1"/>
      <c r="BXO162" s="1"/>
      <c r="BXP162" s="1"/>
      <c r="BXQ162" s="1"/>
      <c r="BXR162" s="1"/>
      <c r="BXS162" s="1"/>
      <c r="BXT162" s="1"/>
      <c r="BXU162" s="1"/>
      <c r="BXV162" s="1"/>
      <c r="BXW162" s="1"/>
      <c r="BXX162" s="1"/>
      <c r="BXY162" s="1"/>
      <c r="BXZ162" s="1"/>
      <c r="BYA162" s="1"/>
      <c r="BYB162" s="1"/>
      <c r="BYC162" s="1"/>
      <c r="BYD162" s="1"/>
      <c r="BYE162" s="1"/>
      <c r="BYF162" s="1"/>
      <c r="BYG162" s="1"/>
      <c r="BYH162" s="1"/>
      <c r="BYI162" s="1"/>
      <c r="BYJ162" s="1"/>
      <c r="BYK162" s="1"/>
      <c r="BYL162" s="1"/>
      <c r="BYM162" s="1"/>
      <c r="BYN162" s="1"/>
      <c r="BYO162" s="1"/>
      <c r="BYP162" s="1"/>
      <c r="BYQ162" s="1"/>
      <c r="BYR162" s="1"/>
      <c r="BYS162" s="1"/>
      <c r="BYT162" s="1"/>
      <c r="BYU162" s="1"/>
      <c r="BYV162" s="1"/>
      <c r="BYW162" s="1"/>
      <c r="BYX162" s="1"/>
      <c r="BYY162" s="1"/>
      <c r="BYZ162" s="1"/>
      <c r="BZA162" s="1"/>
      <c r="BZB162" s="1"/>
      <c r="BZC162" s="1"/>
      <c r="BZD162" s="1"/>
      <c r="BZE162" s="1"/>
      <c r="BZF162" s="1"/>
      <c r="BZG162" s="1"/>
      <c r="BZH162" s="1"/>
      <c r="BZI162" s="1"/>
      <c r="BZJ162" s="1"/>
      <c r="BZK162" s="1"/>
      <c r="BZL162" s="1"/>
      <c r="BZM162" s="1"/>
      <c r="BZN162" s="1"/>
      <c r="BZO162" s="1"/>
      <c r="BZP162" s="1"/>
      <c r="BZQ162" s="1"/>
      <c r="BZR162" s="1"/>
      <c r="BZS162" s="1"/>
      <c r="BZT162" s="1"/>
      <c r="BZU162" s="1"/>
      <c r="BZV162" s="1"/>
      <c r="BZW162" s="1"/>
      <c r="BZX162" s="1"/>
      <c r="BZY162" s="1"/>
      <c r="BZZ162" s="1"/>
      <c r="CAA162" s="1"/>
      <c r="CAB162" s="1"/>
      <c r="CAC162" s="1"/>
      <c r="CAD162" s="1"/>
      <c r="CAE162" s="1"/>
      <c r="CAF162" s="1"/>
      <c r="CAG162" s="1"/>
      <c r="CAH162" s="1"/>
      <c r="CAI162" s="1"/>
      <c r="CAJ162" s="1"/>
      <c r="CAK162" s="1"/>
      <c r="CAL162" s="1"/>
      <c r="CAM162" s="1"/>
      <c r="CAN162" s="1"/>
      <c r="CAO162" s="1"/>
      <c r="CAP162" s="1"/>
      <c r="CAQ162" s="1"/>
      <c r="CAR162" s="1"/>
      <c r="CAS162" s="1"/>
      <c r="CAT162" s="1"/>
      <c r="CAU162" s="1"/>
      <c r="CAV162" s="1"/>
      <c r="CAW162" s="1"/>
      <c r="CAX162" s="1"/>
      <c r="CAY162" s="1"/>
      <c r="CAZ162" s="1"/>
      <c r="CBA162" s="1"/>
      <c r="CBB162" s="1"/>
      <c r="CBC162" s="1"/>
      <c r="CBD162" s="1"/>
      <c r="CBE162" s="1"/>
      <c r="CBF162" s="1"/>
      <c r="CBG162" s="1"/>
      <c r="CBH162" s="1"/>
      <c r="CBI162" s="1"/>
      <c r="CBJ162" s="1"/>
      <c r="CBK162" s="1"/>
      <c r="CBL162" s="1"/>
      <c r="CBM162" s="1"/>
      <c r="CBN162" s="1"/>
      <c r="CBO162" s="1"/>
      <c r="CBP162" s="1"/>
      <c r="CBQ162" s="1"/>
      <c r="CBR162" s="1"/>
      <c r="CBS162" s="1"/>
      <c r="CBT162" s="1"/>
      <c r="CBU162" s="1"/>
      <c r="CBV162" s="1"/>
      <c r="CBW162" s="1"/>
      <c r="CBX162" s="1"/>
      <c r="CBY162" s="1"/>
      <c r="CBZ162" s="1"/>
      <c r="CCA162" s="1"/>
      <c r="CCB162" s="1"/>
      <c r="CCC162" s="1"/>
      <c r="CCD162" s="1"/>
      <c r="CCE162" s="1"/>
      <c r="CCF162" s="1"/>
      <c r="CCG162" s="1"/>
      <c r="CCH162" s="1"/>
      <c r="CCI162" s="1"/>
      <c r="CCJ162" s="1"/>
      <c r="CCK162" s="1"/>
      <c r="CCL162" s="1"/>
      <c r="CCM162" s="1"/>
      <c r="CCN162" s="1"/>
      <c r="CCO162" s="1"/>
      <c r="CCP162" s="1"/>
      <c r="CCQ162" s="1"/>
      <c r="CCR162" s="1"/>
      <c r="CCS162" s="1"/>
      <c r="CCT162" s="1"/>
      <c r="CCU162" s="1"/>
      <c r="CCV162" s="1"/>
      <c r="CCW162" s="1"/>
      <c r="CCX162" s="1"/>
      <c r="CCY162" s="1"/>
      <c r="CCZ162" s="1"/>
      <c r="CDA162" s="1"/>
      <c r="CDB162" s="1"/>
      <c r="CDC162" s="1"/>
      <c r="CDD162" s="1"/>
      <c r="CDE162" s="1"/>
      <c r="CDF162" s="1"/>
      <c r="CDG162" s="1"/>
      <c r="CDH162" s="1"/>
      <c r="CDI162" s="1"/>
      <c r="CDJ162" s="1"/>
      <c r="CDK162" s="1"/>
      <c r="CDL162" s="1"/>
      <c r="CDM162" s="1"/>
      <c r="CDN162" s="1"/>
      <c r="CDO162" s="1"/>
      <c r="CDP162" s="1"/>
      <c r="CDQ162" s="1"/>
      <c r="CDR162" s="1"/>
      <c r="CDS162" s="1"/>
      <c r="CDT162" s="1"/>
      <c r="CDU162" s="1"/>
      <c r="CDV162" s="1"/>
      <c r="CDW162" s="1"/>
      <c r="CDX162" s="1"/>
      <c r="CDY162" s="1"/>
      <c r="CDZ162" s="1"/>
      <c r="CEA162" s="1"/>
      <c r="CEB162" s="1"/>
      <c r="CEC162" s="1"/>
      <c r="CED162" s="1"/>
      <c r="CEE162" s="1"/>
      <c r="CEF162" s="1"/>
      <c r="CEG162" s="1"/>
      <c r="CEH162" s="1"/>
      <c r="CEI162" s="1"/>
      <c r="CEJ162" s="1"/>
      <c r="CEK162" s="1"/>
      <c r="CEL162" s="1"/>
      <c r="CEM162" s="1"/>
      <c r="CEN162" s="1"/>
      <c r="CEO162" s="1"/>
      <c r="CEP162" s="1"/>
      <c r="CEQ162" s="1"/>
      <c r="CER162" s="1"/>
      <c r="CES162" s="1"/>
      <c r="CET162" s="1"/>
      <c r="CEU162" s="1"/>
      <c r="CEV162" s="1"/>
      <c r="CEW162" s="1"/>
      <c r="CEX162" s="1"/>
      <c r="CEY162" s="1"/>
      <c r="CEZ162" s="1"/>
      <c r="CFA162" s="1"/>
      <c r="CFB162" s="1"/>
      <c r="CFC162" s="1"/>
      <c r="CFD162" s="1"/>
      <c r="CFE162" s="1"/>
      <c r="CFF162" s="1"/>
      <c r="CFG162" s="1"/>
      <c r="CFH162" s="1"/>
      <c r="CFI162" s="1"/>
      <c r="CFJ162" s="1"/>
      <c r="CFK162" s="1"/>
      <c r="CFL162" s="1"/>
      <c r="CFM162" s="1"/>
      <c r="CFN162" s="1"/>
      <c r="CFO162" s="1"/>
      <c r="CFP162" s="1"/>
      <c r="CFQ162" s="1"/>
      <c r="CFR162" s="1"/>
      <c r="CFS162" s="1"/>
      <c r="CFT162" s="1"/>
      <c r="CFU162" s="1"/>
      <c r="CFV162" s="1"/>
      <c r="CFW162" s="1"/>
      <c r="CFX162" s="1"/>
      <c r="CFY162" s="1"/>
      <c r="CFZ162" s="1"/>
      <c r="CGA162" s="1"/>
      <c r="CGB162" s="1"/>
      <c r="CGC162" s="1"/>
      <c r="CGD162" s="1"/>
      <c r="CGE162" s="1"/>
      <c r="CGF162" s="1"/>
      <c r="CGG162" s="1"/>
      <c r="CGH162" s="1"/>
      <c r="CGI162" s="1"/>
      <c r="CGJ162" s="1"/>
      <c r="CGK162" s="1"/>
      <c r="CGL162" s="1"/>
      <c r="CGM162" s="1"/>
      <c r="CGN162" s="1"/>
      <c r="CGO162" s="1"/>
      <c r="CGP162" s="1"/>
      <c r="CGQ162" s="1"/>
      <c r="CGR162" s="1"/>
      <c r="CGS162" s="1"/>
      <c r="CGT162" s="1"/>
      <c r="CGU162" s="1"/>
      <c r="CGV162" s="1"/>
      <c r="CGW162" s="1"/>
      <c r="CGX162" s="1"/>
      <c r="CGY162" s="1"/>
      <c r="CGZ162" s="1"/>
      <c r="CHA162" s="1"/>
      <c r="CHB162" s="1"/>
      <c r="CHC162" s="1"/>
      <c r="CHD162" s="1"/>
      <c r="CHE162" s="1"/>
      <c r="CHF162" s="1"/>
      <c r="CHG162" s="1"/>
      <c r="CHH162" s="1"/>
      <c r="CHI162" s="1"/>
      <c r="CHJ162" s="1"/>
      <c r="CHK162" s="1"/>
      <c r="CHL162" s="1"/>
      <c r="CHM162" s="1"/>
      <c r="CHN162" s="1"/>
      <c r="CHO162" s="1"/>
      <c r="CHP162" s="1"/>
      <c r="CHQ162" s="1"/>
      <c r="CHR162" s="1"/>
      <c r="CHS162" s="1"/>
      <c r="CHT162" s="1"/>
      <c r="CHU162" s="1"/>
      <c r="CHV162" s="1"/>
      <c r="CHW162" s="1"/>
      <c r="CHX162" s="1"/>
      <c r="CHY162" s="1"/>
      <c r="CHZ162" s="1"/>
      <c r="CIA162" s="1"/>
      <c r="CIB162" s="1"/>
      <c r="CIC162" s="1"/>
      <c r="CID162" s="1"/>
      <c r="CIE162" s="1"/>
      <c r="CIF162" s="1"/>
      <c r="CIG162" s="1"/>
      <c r="CIH162" s="1"/>
      <c r="CII162" s="1"/>
      <c r="CIJ162" s="1"/>
      <c r="CIK162" s="1"/>
      <c r="CIL162" s="1"/>
      <c r="CIM162" s="1"/>
      <c r="CIN162" s="1"/>
      <c r="CIO162" s="1"/>
      <c r="CIP162" s="1"/>
      <c r="CIQ162" s="1"/>
      <c r="CIR162" s="1"/>
      <c r="CIS162" s="1"/>
      <c r="CIT162" s="1"/>
      <c r="CIU162" s="1"/>
      <c r="CIV162" s="1"/>
      <c r="CIW162" s="1"/>
      <c r="CIX162" s="1"/>
      <c r="CIY162" s="1"/>
      <c r="CIZ162" s="1"/>
      <c r="CJA162" s="1"/>
      <c r="CJB162" s="1"/>
      <c r="CJC162" s="1"/>
      <c r="CJD162" s="1"/>
      <c r="CJE162" s="1"/>
      <c r="CJF162" s="1"/>
      <c r="CJG162" s="1"/>
      <c r="CJH162" s="1"/>
      <c r="CJI162" s="1"/>
      <c r="CJJ162" s="1"/>
      <c r="CJK162" s="1"/>
      <c r="CJL162" s="1"/>
      <c r="CJM162" s="1"/>
      <c r="CJN162" s="1"/>
      <c r="CJO162" s="1"/>
      <c r="CJP162" s="1"/>
      <c r="CJQ162" s="1"/>
      <c r="CJR162" s="1"/>
      <c r="CJS162" s="1"/>
      <c r="CJT162" s="1"/>
      <c r="CJU162" s="1"/>
      <c r="CJV162" s="1"/>
      <c r="CJW162" s="1"/>
      <c r="CJX162" s="1"/>
      <c r="CJY162" s="1"/>
      <c r="CJZ162" s="1"/>
      <c r="CKA162" s="1"/>
      <c r="CKB162" s="1"/>
      <c r="CKC162" s="1"/>
      <c r="CKD162" s="1"/>
      <c r="CKE162" s="1"/>
      <c r="CKF162" s="1"/>
      <c r="CKG162" s="1"/>
      <c r="CKH162" s="1"/>
      <c r="CKI162" s="1"/>
      <c r="CKJ162" s="1"/>
      <c r="CKK162" s="1"/>
      <c r="CKL162" s="1"/>
      <c r="CKM162" s="1"/>
      <c r="CKN162" s="1"/>
      <c r="CKO162" s="1"/>
      <c r="CKP162" s="1"/>
      <c r="CKQ162" s="1"/>
      <c r="CKR162" s="1"/>
      <c r="CKS162" s="1"/>
      <c r="CKT162" s="1"/>
      <c r="CKU162" s="1"/>
      <c r="CKV162" s="1"/>
      <c r="CKW162" s="1"/>
      <c r="CKX162" s="1"/>
      <c r="CKY162" s="1"/>
      <c r="CKZ162" s="1"/>
      <c r="CLA162" s="1"/>
      <c r="CLB162" s="1"/>
      <c r="CLC162" s="1"/>
      <c r="CLD162" s="1"/>
      <c r="CLE162" s="1"/>
      <c r="CLF162" s="1"/>
      <c r="CLG162" s="1"/>
      <c r="CLH162" s="1"/>
      <c r="CLI162" s="1"/>
      <c r="CLJ162" s="1"/>
      <c r="CLK162" s="1"/>
      <c r="CLL162" s="1"/>
      <c r="CLM162" s="1"/>
      <c r="CLN162" s="1"/>
      <c r="CLO162" s="1"/>
      <c r="CLP162" s="1"/>
      <c r="CLQ162" s="1"/>
      <c r="CLR162" s="1"/>
      <c r="CLS162" s="1"/>
      <c r="CLT162" s="1"/>
      <c r="CLU162" s="1"/>
      <c r="CLV162" s="1"/>
      <c r="CLW162" s="1"/>
      <c r="CLX162" s="1"/>
      <c r="CLY162" s="1"/>
      <c r="CLZ162" s="1"/>
      <c r="CMA162" s="1"/>
      <c r="CMB162" s="1"/>
      <c r="CMC162" s="1"/>
      <c r="CMD162" s="1"/>
      <c r="CME162" s="1"/>
      <c r="CMF162" s="1"/>
      <c r="CMG162" s="1"/>
      <c r="CMH162" s="1"/>
      <c r="CMI162" s="1"/>
      <c r="CMJ162" s="1"/>
      <c r="CMK162" s="1"/>
      <c r="CML162" s="1"/>
      <c r="CMM162" s="1"/>
      <c r="CMN162" s="1"/>
      <c r="CMO162" s="1"/>
      <c r="CMP162" s="1"/>
      <c r="CMQ162" s="1"/>
      <c r="CMR162" s="1"/>
      <c r="CMS162" s="1"/>
      <c r="CMT162" s="1"/>
      <c r="CMU162" s="1"/>
      <c r="CMV162" s="1"/>
      <c r="CMW162" s="1"/>
      <c r="CMX162" s="1"/>
      <c r="CMY162" s="1"/>
      <c r="CMZ162" s="1"/>
      <c r="CNA162" s="1"/>
      <c r="CNB162" s="1"/>
      <c r="CNC162" s="1"/>
      <c r="CND162" s="1"/>
      <c r="CNE162" s="1"/>
      <c r="CNF162" s="1"/>
      <c r="CNG162" s="1"/>
      <c r="CNH162" s="1"/>
      <c r="CNI162" s="1"/>
      <c r="CNJ162" s="1"/>
      <c r="CNK162" s="1"/>
      <c r="CNL162" s="1"/>
      <c r="CNM162" s="1"/>
      <c r="CNN162" s="1"/>
      <c r="CNO162" s="1"/>
      <c r="CNP162" s="1"/>
      <c r="CNQ162" s="1"/>
      <c r="CNR162" s="1"/>
      <c r="CNS162" s="1"/>
      <c r="CNT162" s="1"/>
      <c r="CNU162" s="1"/>
      <c r="CNV162" s="1"/>
      <c r="CNW162" s="1"/>
      <c r="CNX162" s="1"/>
      <c r="CNY162" s="1"/>
      <c r="CNZ162" s="1"/>
      <c r="COA162" s="1"/>
      <c r="COB162" s="1"/>
      <c r="COC162" s="1"/>
      <c r="COD162" s="1"/>
      <c r="COE162" s="1"/>
      <c r="COF162" s="1"/>
      <c r="COG162" s="1"/>
      <c r="COH162" s="1"/>
      <c r="COI162" s="1"/>
      <c r="COJ162" s="1"/>
      <c r="COK162" s="1"/>
      <c r="COL162" s="1"/>
      <c r="COM162" s="1"/>
      <c r="CON162" s="1"/>
      <c r="COO162" s="1"/>
      <c r="COP162" s="1"/>
      <c r="COQ162" s="1"/>
      <c r="COR162" s="1"/>
      <c r="COS162" s="1"/>
      <c r="COT162" s="1"/>
      <c r="COU162" s="1"/>
      <c r="COV162" s="1"/>
      <c r="COW162" s="1"/>
      <c r="COX162" s="1"/>
      <c r="COY162" s="1"/>
      <c r="COZ162" s="1"/>
      <c r="CPA162" s="1"/>
      <c r="CPB162" s="1"/>
      <c r="CPC162" s="1"/>
      <c r="CPD162" s="1"/>
      <c r="CPE162" s="1"/>
      <c r="CPF162" s="1"/>
      <c r="CPG162" s="1"/>
      <c r="CPH162" s="1"/>
      <c r="CPI162" s="1"/>
      <c r="CPJ162" s="1"/>
      <c r="CPK162" s="1"/>
      <c r="CPL162" s="1"/>
      <c r="CPM162" s="1"/>
      <c r="CPN162" s="1"/>
      <c r="CPO162" s="1"/>
      <c r="CPP162" s="1"/>
      <c r="CPQ162" s="1"/>
      <c r="CPR162" s="1"/>
      <c r="CPS162" s="1"/>
      <c r="CPT162" s="1"/>
      <c r="CPU162" s="1"/>
      <c r="CPV162" s="1"/>
      <c r="CPW162" s="1"/>
      <c r="CPX162" s="1"/>
      <c r="CPY162" s="1"/>
      <c r="CPZ162" s="1"/>
      <c r="CQA162" s="1"/>
      <c r="CQB162" s="1"/>
      <c r="CQC162" s="1"/>
      <c r="CQD162" s="1"/>
      <c r="CQE162" s="1"/>
      <c r="CQF162" s="1"/>
      <c r="CQG162" s="1"/>
      <c r="CQH162" s="1"/>
      <c r="CQI162" s="1"/>
      <c r="CQJ162" s="1"/>
      <c r="CQK162" s="1"/>
      <c r="CQL162" s="1"/>
      <c r="CQM162" s="1"/>
      <c r="CQN162" s="1"/>
      <c r="CQO162" s="1"/>
      <c r="CQP162" s="1"/>
      <c r="CQQ162" s="1"/>
      <c r="CQR162" s="1"/>
      <c r="CQS162" s="1"/>
      <c r="CQT162" s="1"/>
      <c r="CQU162" s="1"/>
      <c r="CQV162" s="1"/>
      <c r="CQW162" s="1"/>
      <c r="CQX162" s="1"/>
      <c r="CQY162" s="1"/>
      <c r="CQZ162" s="1"/>
      <c r="CRA162" s="1"/>
      <c r="CRB162" s="1"/>
      <c r="CRC162" s="1"/>
      <c r="CRD162" s="1"/>
      <c r="CRE162" s="1"/>
      <c r="CRF162" s="1"/>
      <c r="CRG162" s="1"/>
      <c r="CRH162" s="1"/>
      <c r="CRI162" s="1"/>
      <c r="CRJ162" s="1"/>
      <c r="CRK162" s="1"/>
      <c r="CRL162" s="1"/>
      <c r="CRM162" s="1"/>
      <c r="CRN162" s="1"/>
      <c r="CRO162" s="1"/>
      <c r="CRP162" s="1"/>
      <c r="CRQ162" s="1"/>
      <c r="CRR162" s="1"/>
      <c r="CRS162" s="1"/>
      <c r="CRT162" s="1"/>
      <c r="CRU162" s="1"/>
      <c r="CRV162" s="1"/>
      <c r="CRW162" s="1"/>
      <c r="CRX162" s="1"/>
      <c r="CRY162" s="1"/>
      <c r="CRZ162" s="1"/>
      <c r="CSA162" s="1"/>
      <c r="CSB162" s="1"/>
      <c r="CSC162" s="1"/>
      <c r="CSD162" s="1"/>
      <c r="CSE162" s="1"/>
      <c r="CSF162" s="1"/>
      <c r="CSG162" s="1"/>
      <c r="CSH162" s="1"/>
      <c r="CSI162" s="1"/>
      <c r="CSJ162" s="1"/>
      <c r="CSK162" s="1"/>
      <c r="CSL162" s="1"/>
      <c r="CSM162" s="1"/>
      <c r="CSN162" s="1"/>
      <c r="CSO162" s="1"/>
      <c r="CSP162" s="1"/>
      <c r="CSQ162" s="1"/>
      <c r="CSR162" s="1"/>
      <c r="CSS162" s="1"/>
      <c r="CST162" s="1"/>
      <c r="CSU162" s="1"/>
      <c r="CSV162" s="1"/>
      <c r="CSW162" s="1"/>
      <c r="CSX162" s="1"/>
      <c r="CSY162" s="1"/>
      <c r="CSZ162" s="1"/>
      <c r="CTA162" s="1"/>
      <c r="CTB162" s="1"/>
      <c r="CTC162" s="1"/>
      <c r="CTD162" s="1"/>
      <c r="CTE162" s="1"/>
      <c r="CTF162" s="1"/>
      <c r="CTG162" s="1"/>
      <c r="CTH162" s="1"/>
      <c r="CTI162" s="1"/>
      <c r="CTJ162" s="1"/>
      <c r="CTK162" s="1"/>
      <c r="CTL162" s="1"/>
      <c r="CTM162" s="1"/>
      <c r="CTN162" s="1"/>
      <c r="CTO162" s="1"/>
      <c r="CTP162" s="1"/>
      <c r="CTQ162" s="1"/>
      <c r="CTR162" s="1"/>
      <c r="CTS162" s="1"/>
      <c r="CTT162" s="1"/>
      <c r="CTU162" s="1"/>
      <c r="CTV162" s="1"/>
      <c r="CTW162" s="1"/>
      <c r="CTX162" s="1"/>
      <c r="CTY162" s="1"/>
      <c r="CTZ162" s="1"/>
      <c r="CUA162" s="1"/>
      <c r="CUB162" s="1"/>
      <c r="CUC162" s="1"/>
      <c r="CUD162" s="1"/>
      <c r="CUE162" s="1"/>
      <c r="CUF162" s="1"/>
      <c r="CUG162" s="1"/>
      <c r="CUH162" s="1"/>
      <c r="CUI162" s="1"/>
      <c r="CUJ162" s="1"/>
      <c r="CUK162" s="1"/>
      <c r="CUL162" s="1"/>
      <c r="CUM162" s="1"/>
      <c r="CUN162" s="1"/>
      <c r="CUO162" s="1"/>
      <c r="CUP162" s="1"/>
      <c r="CUQ162" s="1"/>
      <c r="CUR162" s="1"/>
      <c r="CUS162" s="1"/>
      <c r="CUT162" s="1"/>
      <c r="CUU162" s="1"/>
      <c r="CUV162" s="1"/>
      <c r="CUW162" s="1"/>
      <c r="CUX162" s="1"/>
      <c r="CUY162" s="1"/>
      <c r="CUZ162" s="1"/>
      <c r="CVA162" s="1"/>
      <c r="CVB162" s="1"/>
      <c r="CVC162" s="1"/>
      <c r="CVD162" s="1"/>
      <c r="CVE162" s="1"/>
      <c r="CVF162" s="1"/>
      <c r="CVG162" s="1"/>
      <c r="CVH162" s="1"/>
      <c r="CVI162" s="1"/>
      <c r="CVJ162" s="1"/>
      <c r="CVK162" s="1"/>
      <c r="CVL162" s="1"/>
      <c r="CVM162" s="1"/>
      <c r="CVN162" s="1"/>
      <c r="CVO162" s="1"/>
      <c r="CVP162" s="1"/>
      <c r="CVQ162" s="1"/>
      <c r="CVR162" s="1"/>
      <c r="CVS162" s="1"/>
      <c r="CVT162" s="1"/>
      <c r="CVU162" s="1"/>
      <c r="CVV162" s="1"/>
      <c r="CVW162" s="1"/>
      <c r="CVX162" s="1"/>
      <c r="CVY162" s="1"/>
      <c r="CVZ162" s="1"/>
      <c r="CWA162" s="1"/>
      <c r="CWB162" s="1"/>
      <c r="CWC162" s="1"/>
      <c r="CWD162" s="1"/>
      <c r="CWE162" s="1"/>
      <c r="CWF162" s="1"/>
      <c r="CWG162" s="1"/>
      <c r="CWH162" s="1"/>
      <c r="CWI162" s="1"/>
      <c r="CWJ162" s="1"/>
      <c r="CWK162" s="1"/>
      <c r="CWL162" s="1"/>
      <c r="CWM162" s="1"/>
      <c r="CWN162" s="1"/>
      <c r="CWO162" s="1"/>
      <c r="CWP162" s="1"/>
      <c r="CWQ162" s="1"/>
      <c r="CWR162" s="1"/>
      <c r="CWS162" s="1"/>
      <c r="CWT162" s="1"/>
      <c r="CWU162" s="1"/>
      <c r="CWV162" s="1"/>
      <c r="CWW162" s="1"/>
      <c r="CWX162" s="1"/>
      <c r="CWY162" s="1"/>
      <c r="CWZ162" s="1"/>
      <c r="CXA162" s="1"/>
      <c r="CXB162" s="1"/>
      <c r="CXC162" s="1"/>
      <c r="CXD162" s="1"/>
      <c r="CXE162" s="1"/>
      <c r="CXF162" s="1"/>
      <c r="CXG162" s="1"/>
      <c r="CXH162" s="1"/>
      <c r="CXI162" s="1"/>
      <c r="CXJ162" s="1"/>
      <c r="CXK162" s="1"/>
      <c r="CXL162" s="1"/>
      <c r="CXM162" s="1"/>
      <c r="CXN162" s="1"/>
      <c r="CXO162" s="1"/>
      <c r="CXP162" s="1"/>
      <c r="CXQ162" s="1"/>
      <c r="CXR162" s="1"/>
      <c r="CXS162" s="1"/>
      <c r="CXT162" s="1"/>
      <c r="CXU162" s="1"/>
      <c r="CXV162" s="1"/>
      <c r="CXW162" s="1"/>
      <c r="CXX162" s="1"/>
      <c r="CXY162" s="1"/>
      <c r="CXZ162" s="1"/>
      <c r="CYA162" s="1"/>
      <c r="CYB162" s="1"/>
      <c r="CYC162" s="1"/>
      <c r="CYD162" s="1"/>
      <c r="CYE162" s="1"/>
      <c r="CYF162" s="1"/>
      <c r="CYG162" s="1"/>
      <c r="CYH162" s="1"/>
      <c r="CYI162" s="1"/>
      <c r="CYJ162" s="1"/>
      <c r="CYK162" s="1"/>
      <c r="CYL162" s="1"/>
      <c r="CYM162" s="1"/>
      <c r="CYN162" s="1"/>
      <c r="CYO162" s="1"/>
      <c r="CYP162" s="1"/>
      <c r="CYQ162" s="1"/>
      <c r="CYR162" s="1"/>
      <c r="CYS162" s="1"/>
      <c r="CYT162" s="1"/>
      <c r="CYU162" s="1"/>
      <c r="CYV162" s="1"/>
      <c r="CYW162" s="1"/>
      <c r="CYX162" s="1"/>
      <c r="CYY162" s="1"/>
      <c r="CYZ162" s="1"/>
      <c r="CZA162" s="1"/>
      <c r="CZB162" s="1"/>
      <c r="CZC162" s="1"/>
      <c r="CZD162" s="1"/>
      <c r="CZE162" s="1"/>
      <c r="CZF162" s="1"/>
      <c r="CZG162" s="1"/>
      <c r="CZH162" s="1"/>
      <c r="CZI162" s="1"/>
      <c r="CZJ162" s="1"/>
      <c r="CZK162" s="1"/>
      <c r="CZL162" s="1"/>
      <c r="CZM162" s="1"/>
      <c r="CZN162" s="1"/>
      <c r="CZO162" s="1"/>
      <c r="CZP162" s="1"/>
      <c r="CZQ162" s="1"/>
      <c r="CZR162" s="1"/>
      <c r="CZS162" s="1"/>
      <c r="CZT162" s="1"/>
      <c r="CZU162" s="1"/>
      <c r="CZV162" s="1"/>
      <c r="CZW162" s="1"/>
      <c r="CZX162" s="1"/>
      <c r="CZY162" s="1"/>
      <c r="CZZ162" s="1"/>
      <c r="DAA162" s="1"/>
      <c r="DAB162" s="1"/>
      <c r="DAC162" s="1"/>
      <c r="DAD162" s="1"/>
      <c r="DAE162" s="1"/>
      <c r="DAF162" s="1"/>
      <c r="DAG162" s="1"/>
      <c r="DAH162" s="1"/>
      <c r="DAI162" s="1"/>
      <c r="DAJ162" s="1"/>
      <c r="DAK162" s="1"/>
      <c r="DAL162" s="1"/>
      <c r="DAM162" s="1"/>
      <c r="DAN162" s="1"/>
      <c r="DAO162" s="1"/>
      <c r="DAP162" s="1"/>
      <c r="DAQ162" s="1"/>
      <c r="DAR162" s="1"/>
      <c r="DAS162" s="1"/>
      <c r="DAT162" s="1"/>
      <c r="DAU162" s="1"/>
      <c r="DAV162" s="1"/>
      <c r="DAW162" s="1"/>
      <c r="DAX162" s="1"/>
      <c r="DAY162" s="1"/>
      <c r="DAZ162" s="1"/>
      <c r="DBA162" s="1"/>
      <c r="DBB162" s="1"/>
      <c r="DBC162" s="1"/>
      <c r="DBD162" s="1"/>
      <c r="DBE162" s="1"/>
      <c r="DBF162" s="1"/>
      <c r="DBG162" s="1"/>
      <c r="DBH162" s="1"/>
      <c r="DBI162" s="1"/>
      <c r="DBJ162" s="1"/>
      <c r="DBK162" s="1"/>
      <c r="DBL162" s="1"/>
      <c r="DBM162" s="1"/>
      <c r="DBN162" s="1"/>
      <c r="DBO162" s="1"/>
      <c r="DBP162" s="1"/>
      <c r="DBQ162" s="1"/>
      <c r="DBR162" s="1"/>
      <c r="DBS162" s="1"/>
      <c r="DBT162" s="1"/>
      <c r="DBU162" s="1"/>
      <c r="DBV162" s="1"/>
      <c r="DBW162" s="1"/>
      <c r="DBX162" s="1"/>
      <c r="DBY162" s="1"/>
      <c r="DBZ162" s="1"/>
      <c r="DCA162" s="1"/>
      <c r="DCB162" s="1"/>
      <c r="DCC162" s="1"/>
      <c r="DCD162" s="1"/>
      <c r="DCE162" s="1"/>
      <c r="DCF162" s="1"/>
      <c r="DCG162" s="1"/>
      <c r="DCH162" s="1"/>
      <c r="DCI162" s="1"/>
      <c r="DCJ162" s="1"/>
      <c r="DCK162" s="1"/>
      <c r="DCL162" s="1"/>
      <c r="DCM162" s="1"/>
      <c r="DCN162" s="1"/>
      <c r="DCO162" s="1"/>
      <c r="DCP162" s="1"/>
      <c r="DCQ162" s="1"/>
      <c r="DCR162" s="1"/>
      <c r="DCS162" s="1"/>
      <c r="DCT162" s="1"/>
      <c r="DCU162" s="1"/>
      <c r="DCV162" s="1"/>
      <c r="DCW162" s="1"/>
      <c r="DCX162" s="1"/>
      <c r="DCY162" s="1"/>
      <c r="DCZ162" s="1"/>
      <c r="DDA162" s="1"/>
      <c r="DDB162" s="1"/>
      <c r="DDC162" s="1"/>
      <c r="DDD162" s="1"/>
      <c r="DDE162" s="1"/>
      <c r="DDF162" s="1"/>
      <c r="DDG162" s="1"/>
      <c r="DDH162" s="1"/>
      <c r="DDI162" s="1"/>
      <c r="DDJ162" s="1"/>
      <c r="DDK162" s="1"/>
      <c r="DDL162" s="1"/>
      <c r="DDM162" s="1"/>
      <c r="DDN162" s="1"/>
      <c r="DDO162" s="1"/>
      <c r="DDP162" s="1"/>
      <c r="DDQ162" s="1"/>
      <c r="DDR162" s="1"/>
      <c r="DDS162" s="1"/>
      <c r="DDT162" s="1"/>
      <c r="DDU162" s="1"/>
      <c r="DDV162" s="1"/>
      <c r="DDW162" s="1"/>
      <c r="DDX162" s="1"/>
      <c r="DDY162" s="1"/>
      <c r="DDZ162" s="1"/>
      <c r="DEA162" s="1"/>
      <c r="DEB162" s="1"/>
      <c r="DEC162" s="1"/>
      <c r="DED162" s="1"/>
      <c r="DEE162" s="1"/>
      <c r="DEF162" s="1"/>
      <c r="DEG162" s="1"/>
      <c r="DEH162" s="1"/>
      <c r="DEI162" s="1"/>
      <c r="DEJ162" s="1"/>
      <c r="DEK162" s="1"/>
      <c r="DEL162" s="1"/>
      <c r="DEM162" s="1"/>
      <c r="DEN162" s="1"/>
      <c r="DEO162" s="1"/>
      <c r="DEP162" s="1"/>
      <c r="DEQ162" s="1"/>
      <c r="DER162" s="1"/>
      <c r="DES162" s="1"/>
      <c r="DET162" s="1"/>
      <c r="DEU162" s="1"/>
      <c r="DEV162" s="1"/>
      <c r="DEW162" s="1"/>
      <c r="DEX162" s="1"/>
      <c r="DEY162" s="1"/>
      <c r="DEZ162" s="1"/>
      <c r="DFA162" s="1"/>
      <c r="DFB162" s="1"/>
      <c r="DFC162" s="1"/>
      <c r="DFD162" s="1"/>
      <c r="DFE162" s="1"/>
      <c r="DFF162" s="1"/>
      <c r="DFG162" s="1"/>
      <c r="DFH162" s="1"/>
      <c r="DFI162" s="1"/>
      <c r="DFJ162" s="1"/>
      <c r="DFK162" s="1"/>
      <c r="DFL162" s="1"/>
      <c r="DFM162" s="1"/>
      <c r="DFN162" s="1"/>
      <c r="DFO162" s="1"/>
      <c r="DFP162" s="1"/>
      <c r="DFQ162" s="1"/>
      <c r="DFR162" s="1"/>
      <c r="DFS162" s="1"/>
      <c r="DFT162" s="1"/>
      <c r="DFU162" s="1"/>
      <c r="DFV162" s="1"/>
      <c r="DFW162" s="1"/>
      <c r="DFX162" s="1"/>
      <c r="DFY162" s="1"/>
      <c r="DFZ162" s="1"/>
      <c r="DGA162" s="1"/>
      <c r="DGB162" s="1"/>
      <c r="DGC162" s="1"/>
      <c r="DGD162" s="1"/>
      <c r="DGE162" s="1"/>
      <c r="DGF162" s="1"/>
      <c r="DGG162" s="1"/>
      <c r="DGH162" s="1"/>
      <c r="DGI162" s="1"/>
      <c r="DGJ162" s="1"/>
      <c r="DGK162" s="1"/>
      <c r="DGL162" s="1"/>
      <c r="DGM162" s="1"/>
      <c r="DGN162" s="1"/>
      <c r="DGO162" s="1"/>
      <c r="DGP162" s="1"/>
      <c r="DGQ162" s="1"/>
      <c r="DGR162" s="1"/>
      <c r="DGS162" s="1"/>
      <c r="DGT162" s="1"/>
      <c r="DGU162" s="1"/>
      <c r="DGV162" s="1"/>
      <c r="DGW162" s="1"/>
      <c r="DGX162" s="1"/>
      <c r="DGY162" s="1"/>
      <c r="DGZ162" s="1"/>
      <c r="DHA162" s="1"/>
      <c r="DHB162" s="1"/>
      <c r="DHC162" s="1"/>
      <c r="DHD162" s="1"/>
      <c r="DHE162" s="1"/>
      <c r="DHF162" s="1"/>
      <c r="DHG162" s="1"/>
      <c r="DHH162" s="1"/>
      <c r="DHI162" s="1"/>
      <c r="DHJ162" s="1"/>
      <c r="DHK162" s="1"/>
      <c r="DHL162" s="1"/>
      <c r="DHM162" s="1"/>
      <c r="DHN162" s="1"/>
      <c r="DHO162" s="1"/>
      <c r="DHP162" s="1"/>
      <c r="DHQ162" s="1"/>
      <c r="DHR162" s="1"/>
      <c r="DHS162" s="1"/>
      <c r="DHT162" s="1"/>
      <c r="DHU162" s="1"/>
      <c r="DHV162" s="1"/>
      <c r="DHW162" s="1"/>
      <c r="DHX162" s="1"/>
      <c r="DHY162" s="1"/>
      <c r="DHZ162" s="1"/>
      <c r="DIA162" s="1"/>
      <c r="DIB162" s="1"/>
      <c r="DIC162" s="1"/>
      <c r="DID162" s="1"/>
      <c r="DIE162" s="1"/>
      <c r="DIF162" s="1"/>
      <c r="DIG162" s="1"/>
      <c r="DIH162" s="1"/>
      <c r="DII162" s="1"/>
      <c r="DIJ162" s="1"/>
      <c r="DIK162" s="1"/>
      <c r="DIL162" s="1"/>
      <c r="DIM162" s="1"/>
      <c r="DIN162" s="1"/>
      <c r="DIO162" s="1"/>
      <c r="DIP162" s="1"/>
      <c r="DIQ162" s="1"/>
      <c r="DIR162" s="1"/>
      <c r="DIS162" s="1"/>
      <c r="DIT162" s="1"/>
      <c r="DIU162" s="1"/>
      <c r="DIV162" s="1"/>
      <c r="DIW162" s="1"/>
      <c r="DIX162" s="1"/>
      <c r="DIY162" s="1"/>
      <c r="DIZ162" s="1"/>
      <c r="DJA162" s="1"/>
      <c r="DJB162" s="1"/>
      <c r="DJC162" s="1"/>
      <c r="DJD162" s="1"/>
      <c r="DJE162" s="1"/>
      <c r="DJF162" s="1"/>
      <c r="DJG162" s="1"/>
      <c r="DJH162" s="1"/>
      <c r="DJI162" s="1"/>
      <c r="DJJ162" s="1"/>
      <c r="DJK162" s="1"/>
      <c r="DJL162" s="1"/>
      <c r="DJM162" s="1"/>
      <c r="DJN162" s="1"/>
      <c r="DJO162" s="1"/>
      <c r="DJP162" s="1"/>
      <c r="DJQ162" s="1"/>
      <c r="DJR162" s="1"/>
      <c r="DJS162" s="1"/>
      <c r="DJT162" s="1"/>
      <c r="DJU162" s="1"/>
      <c r="DJV162" s="1"/>
      <c r="DJW162" s="1"/>
      <c r="DJX162" s="1"/>
      <c r="DJY162" s="1"/>
      <c r="DJZ162" s="1"/>
      <c r="DKA162" s="1"/>
      <c r="DKB162" s="1"/>
      <c r="DKC162" s="1"/>
      <c r="DKD162" s="1"/>
      <c r="DKE162" s="1"/>
      <c r="DKF162" s="1"/>
      <c r="DKG162" s="1"/>
      <c r="DKH162" s="1"/>
      <c r="DKI162" s="1"/>
      <c r="DKJ162" s="1"/>
      <c r="DKK162" s="1"/>
      <c r="DKL162" s="1"/>
      <c r="DKM162" s="1"/>
      <c r="DKN162" s="1"/>
      <c r="DKO162" s="1"/>
      <c r="DKP162" s="1"/>
      <c r="DKQ162" s="1"/>
      <c r="DKR162" s="1"/>
      <c r="DKS162" s="1"/>
      <c r="DKT162" s="1"/>
      <c r="DKU162" s="1"/>
      <c r="DKV162" s="1"/>
      <c r="DKW162" s="1"/>
      <c r="DKX162" s="1"/>
      <c r="DKY162" s="1"/>
      <c r="DKZ162" s="1"/>
      <c r="DLA162" s="1"/>
      <c r="DLB162" s="1"/>
      <c r="DLC162" s="1"/>
      <c r="DLD162" s="1"/>
      <c r="DLE162" s="1"/>
      <c r="DLF162" s="1"/>
      <c r="DLG162" s="1"/>
      <c r="DLH162" s="1"/>
      <c r="DLI162" s="1"/>
      <c r="DLJ162" s="1"/>
      <c r="DLK162" s="1"/>
      <c r="DLL162" s="1"/>
      <c r="DLM162" s="1"/>
      <c r="DLN162" s="1"/>
      <c r="DLO162" s="1"/>
      <c r="DLP162" s="1"/>
      <c r="DLQ162" s="1"/>
      <c r="DLR162" s="1"/>
      <c r="DLS162" s="1"/>
      <c r="DLT162" s="1"/>
      <c r="DLU162" s="1"/>
      <c r="DLV162" s="1"/>
      <c r="DLW162" s="1"/>
      <c r="DLX162" s="1"/>
      <c r="DLY162" s="1"/>
      <c r="DLZ162" s="1"/>
      <c r="DMA162" s="1"/>
      <c r="DMB162" s="1"/>
      <c r="DMC162" s="1"/>
      <c r="DMD162" s="1"/>
      <c r="DME162" s="1"/>
      <c r="DMF162" s="1"/>
      <c r="DMG162" s="1"/>
      <c r="DMH162" s="1"/>
      <c r="DMI162" s="1"/>
      <c r="DMJ162" s="1"/>
      <c r="DMK162" s="1"/>
      <c r="DML162" s="1"/>
      <c r="DMM162" s="1"/>
      <c r="DMN162" s="1"/>
      <c r="DMO162" s="1"/>
      <c r="DMP162" s="1"/>
      <c r="DMQ162" s="1"/>
      <c r="DMR162" s="1"/>
      <c r="DMS162" s="1"/>
      <c r="DMT162" s="1"/>
      <c r="DMU162" s="1"/>
      <c r="DMV162" s="1"/>
      <c r="DMW162" s="1"/>
      <c r="DMX162" s="1"/>
      <c r="DMY162" s="1"/>
      <c r="DMZ162" s="1"/>
      <c r="DNA162" s="1"/>
      <c r="DNB162" s="1"/>
      <c r="DNC162" s="1"/>
      <c r="DND162" s="1"/>
      <c r="DNE162" s="1"/>
      <c r="DNF162" s="1"/>
      <c r="DNG162" s="1"/>
      <c r="DNH162" s="1"/>
      <c r="DNI162" s="1"/>
      <c r="DNJ162" s="1"/>
      <c r="DNK162" s="1"/>
      <c r="DNL162" s="1"/>
      <c r="DNM162" s="1"/>
      <c r="DNN162" s="1"/>
      <c r="DNO162" s="1"/>
      <c r="DNP162" s="1"/>
      <c r="DNQ162" s="1"/>
      <c r="DNR162" s="1"/>
      <c r="DNS162" s="1"/>
      <c r="DNT162" s="1"/>
      <c r="DNU162" s="1"/>
      <c r="DNV162" s="1"/>
      <c r="DNW162" s="1"/>
      <c r="DNX162" s="1"/>
      <c r="DNY162" s="1"/>
      <c r="DNZ162" s="1"/>
      <c r="DOA162" s="1"/>
      <c r="DOB162" s="1"/>
      <c r="DOC162" s="1"/>
      <c r="DOD162" s="1"/>
      <c r="DOE162" s="1"/>
      <c r="DOF162" s="1"/>
      <c r="DOG162" s="1"/>
      <c r="DOH162" s="1"/>
      <c r="DOI162" s="1"/>
      <c r="DOJ162" s="1"/>
      <c r="DOK162" s="1"/>
      <c r="DOL162" s="1"/>
      <c r="DOM162" s="1"/>
      <c r="DON162" s="1"/>
      <c r="DOO162" s="1"/>
      <c r="DOP162" s="1"/>
      <c r="DOQ162" s="1"/>
      <c r="DOR162" s="1"/>
      <c r="DOS162" s="1"/>
      <c r="DOT162" s="1"/>
      <c r="DOU162" s="1"/>
      <c r="DOV162" s="1"/>
      <c r="DOW162" s="1"/>
      <c r="DOX162" s="1"/>
      <c r="DOY162" s="1"/>
      <c r="DOZ162" s="1"/>
      <c r="DPA162" s="1"/>
      <c r="DPB162" s="1"/>
      <c r="DPC162" s="1"/>
      <c r="DPD162" s="1"/>
      <c r="DPE162" s="1"/>
      <c r="DPF162" s="1"/>
      <c r="DPG162" s="1"/>
      <c r="DPH162" s="1"/>
      <c r="DPI162" s="1"/>
      <c r="DPJ162" s="1"/>
      <c r="DPK162" s="1"/>
      <c r="DPL162" s="1"/>
      <c r="DPM162" s="1"/>
      <c r="DPN162" s="1"/>
      <c r="DPO162" s="1"/>
      <c r="DPP162" s="1"/>
      <c r="DPQ162" s="1"/>
      <c r="DPR162" s="1"/>
      <c r="DPS162" s="1"/>
      <c r="DPT162" s="1"/>
      <c r="DPU162" s="1"/>
      <c r="DPV162" s="1"/>
      <c r="DPW162" s="1"/>
      <c r="DPX162" s="1"/>
      <c r="DPY162" s="1"/>
      <c r="DPZ162" s="1"/>
      <c r="DQA162" s="1"/>
      <c r="DQB162" s="1"/>
      <c r="DQC162" s="1"/>
      <c r="DQD162" s="1"/>
      <c r="DQE162" s="1"/>
      <c r="DQF162" s="1"/>
      <c r="DQG162" s="1"/>
      <c r="DQH162" s="1"/>
      <c r="DQI162" s="1"/>
      <c r="DQJ162" s="1"/>
      <c r="DQK162" s="1"/>
      <c r="DQL162" s="1"/>
      <c r="DQM162" s="1"/>
      <c r="DQN162" s="1"/>
      <c r="DQO162" s="1"/>
      <c r="DQP162" s="1"/>
      <c r="DQQ162" s="1"/>
      <c r="DQR162" s="1"/>
      <c r="DQS162" s="1"/>
      <c r="DQT162" s="1"/>
      <c r="DQU162" s="1"/>
      <c r="DQV162" s="1"/>
      <c r="DQW162" s="1"/>
      <c r="DQX162" s="1"/>
      <c r="DQY162" s="1"/>
      <c r="DQZ162" s="1"/>
      <c r="DRA162" s="1"/>
      <c r="DRB162" s="1"/>
      <c r="DRC162" s="1"/>
      <c r="DRD162" s="1"/>
      <c r="DRE162" s="1"/>
      <c r="DRF162" s="1"/>
      <c r="DRG162" s="1"/>
      <c r="DRH162" s="1"/>
      <c r="DRI162" s="1"/>
      <c r="DRJ162" s="1"/>
      <c r="DRK162" s="1"/>
      <c r="DRL162" s="1"/>
      <c r="DRM162" s="1"/>
      <c r="DRN162" s="1"/>
      <c r="DRO162" s="1"/>
      <c r="DRP162" s="1"/>
      <c r="DRQ162" s="1"/>
      <c r="DRR162" s="1"/>
      <c r="DRS162" s="1"/>
      <c r="DRT162" s="1"/>
      <c r="DRU162" s="1"/>
      <c r="DRV162" s="1"/>
      <c r="DRW162" s="1"/>
      <c r="DRX162" s="1"/>
      <c r="DRY162" s="1"/>
      <c r="DRZ162" s="1"/>
      <c r="DSA162" s="1"/>
      <c r="DSB162" s="1"/>
      <c r="DSC162" s="1"/>
      <c r="DSD162" s="1"/>
      <c r="DSE162" s="1"/>
      <c r="DSF162" s="1"/>
      <c r="DSG162" s="1"/>
      <c r="DSH162" s="1"/>
      <c r="DSI162" s="1"/>
      <c r="DSJ162" s="1"/>
      <c r="DSK162" s="1"/>
      <c r="DSL162" s="1"/>
      <c r="DSM162" s="1"/>
      <c r="DSN162" s="1"/>
      <c r="DSO162" s="1"/>
      <c r="DSP162" s="1"/>
      <c r="DSQ162" s="1"/>
      <c r="DSR162" s="1"/>
      <c r="DSS162" s="1"/>
      <c r="DST162" s="1"/>
      <c r="DSU162" s="1"/>
      <c r="DSV162" s="1"/>
      <c r="DSW162" s="1"/>
      <c r="DSX162" s="1"/>
      <c r="DSY162" s="1"/>
      <c r="DSZ162" s="1"/>
      <c r="DTA162" s="1"/>
      <c r="DTB162" s="1"/>
      <c r="DTC162" s="1"/>
      <c r="DTD162" s="1"/>
      <c r="DTE162" s="1"/>
      <c r="DTF162" s="1"/>
      <c r="DTG162" s="1"/>
      <c r="DTH162" s="1"/>
      <c r="DTI162" s="1"/>
      <c r="DTJ162" s="1"/>
      <c r="DTK162" s="1"/>
      <c r="DTL162" s="1"/>
      <c r="DTM162" s="1"/>
      <c r="DTN162" s="1"/>
      <c r="DTO162" s="1"/>
      <c r="DTP162" s="1"/>
      <c r="DTQ162" s="1"/>
      <c r="DTR162" s="1"/>
      <c r="DTS162" s="1"/>
      <c r="DTT162" s="1"/>
      <c r="DTU162" s="1"/>
      <c r="DTV162" s="1"/>
      <c r="DTW162" s="1"/>
      <c r="DTX162" s="1"/>
      <c r="DTY162" s="1"/>
      <c r="DTZ162" s="1"/>
      <c r="DUA162" s="1"/>
      <c r="DUB162" s="1"/>
      <c r="DUC162" s="1"/>
      <c r="DUD162" s="1"/>
      <c r="DUE162" s="1"/>
      <c r="DUF162" s="1"/>
      <c r="DUG162" s="1"/>
      <c r="DUH162" s="1"/>
      <c r="DUI162" s="1"/>
      <c r="DUJ162" s="1"/>
      <c r="DUK162" s="1"/>
      <c r="DUL162" s="1"/>
      <c r="DUM162" s="1"/>
      <c r="DUN162" s="1"/>
      <c r="DUO162" s="1"/>
      <c r="DUP162" s="1"/>
      <c r="DUQ162" s="1"/>
      <c r="DUR162" s="1"/>
      <c r="DUS162" s="1"/>
      <c r="DUT162" s="1"/>
      <c r="DUU162" s="1"/>
      <c r="DUV162" s="1"/>
      <c r="DUW162" s="1"/>
      <c r="DUX162" s="1"/>
      <c r="DUY162" s="1"/>
      <c r="DUZ162" s="1"/>
      <c r="DVA162" s="1"/>
      <c r="DVB162" s="1"/>
      <c r="DVC162" s="1"/>
      <c r="DVD162" s="1"/>
      <c r="DVE162" s="1"/>
      <c r="DVF162" s="1"/>
      <c r="DVG162" s="1"/>
      <c r="DVH162" s="1"/>
      <c r="DVI162" s="1"/>
      <c r="DVJ162" s="1"/>
      <c r="DVK162" s="1"/>
      <c r="DVL162" s="1"/>
      <c r="DVM162" s="1"/>
      <c r="DVN162" s="1"/>
      <c r="DVO162" s="1"/>
      <c r="DVP162" s="1"/>
      <c r="DVQ162" s="1"/>
      <c r="DVR162" s="1"/>
      <c r="DVS162" s="1"/>
      <c r="DVT162" s="1"/>
      <c r="DVU162" s="1"/>
      <c r="DVV162" s="1"/>
      <c r="DVW162" s="1"/>
      <c r="DVX162" s="1"/>
      <c r="DVY162" s="1"/>
      <c r="DVZ162" s="1"/>
      <c r="DWA162" s="1"/>
      <c r="DWB162" s="1"/>
      <c r="DWC162" s="1"/>
      <c r="DWD162" s="1"/>
      <c r="DWE162" s="1"/>
      <c r="DWF162" s="1"/>
      <c r="DWG162" s="1"/>
      <c r="DWH162" s="1"/>
      <c r="DWI162" s="1"/>
      <c r="DWJ162" s="1"/>
      <c r="DWK162" s="1"/>
      <c r="DWL162" s="1"/>
      <c r="DWM162" s="1"/>
      <c r="DWN162" s="1"/>
      <c r="DWO162" s="1"/>
      <c r="DWP162" s="1"/>
      <c r="DWQ162" s="1"/>
      <c r="DWR162" s="1"/>
      <c r="DWS162" s="1"/>
      <c r="DWT162" s="1"/>
      <c r="DWU162" s="1"/>
      <c r="DWV162" s="1"/>
      <c r="DWW162" s="1"/>
      <c r="DWX162" s="1"/>
      <c r="DWY162" s="1"/>
      <c r="DWZ162" s="1"/>
      <c r="DXA162" s="1"/>
      <c r="DXB162" s="1"/>
      <c r="DXC162" s="1"/>
      <c r="DXD162" s="1"/>
      <c r="DXE162" s="1"/>
      <c r="DXF162" s="1"/>
      <c r="DXG162" s="1"/>
      <c r="DXH162" s="1"/>
      <c r="DXI162" s="1"/>
      <c r="DXJ162" s="1"/>
      <c r="DXK162" s="1"/>
      <c r="DXL162" s="1"/>
      <c r="DXM162" s="1"/>
      <c r="DXN162" s="1"/>
      <c r="DXO162" s="1"/>
      <c r="DXP162" s="1"/>
      <c r="DXQ162" s="1"/>
      <c r="DXR162" s="1"/>
      <c r="DXS162" s="1"/>
      <c r="DXT162" s="1"/>
      <c r="DXU162" s="1"/>
      <c r="DXV162" s="1"/>
      <c r="DXW162" s="1"/>
      <c r="DXX162" s="1"/>
      <c r="DXY162" s="1"/>
      <c r="DXZ162" s="1"/>
      <c r="DYA162" s="1"/>
      <c r="DYB162" s="1"/>
      <c r="DYC162" s="1"/>
      <c r="DYD162" s="1"/>
      <c r="DYE162" s="1"/>
      <c r="DYF162" s="1"/>
      <c r="DYG162" s="1"/>
      <c r="DYH162" s="1"/>
      <c r="DYI162" s="1"/>
      <c r="DYJ162" s="1"/>
      <c r="DYK162" s="1"/>
      <c r="DYL162" s="1"/>
      <c r="DYM162" s="1"/>
      <c r="DYN162" s="1"/>
      <c r="DYO162" s="1"/>
      <c r="DYP162" s="1"/>
      <c r="DYQ162" s="1"/>
      <c r="DYR162" s="1"/>
      <c r="DYS162" s="1"/>
      <c r="DYT162" s="1"/>
      <c r="DYU162" s="1"/>
      <c r="DYV162" s="1"/>
      <c r="DYW162" s="1"/>
      <c r="DYX162" s="1"/>
      <c r="DYY162" s="1"/>
      <c r="DYZ162" s="1"/>
      <c r="DZA162" s="1"/>
      <c r="DZB162" s="1"/>
      <c r="DZC162" s="1"/>
      <c r="DZD162" s="1"/>
      <c r="DZE162" s="1"/>
      <c r="DZF162" s="1"/>
      <c r="DZG162" s="1"/>
      <c r="DZH162" s="1"/>
      <c r="DZI162" s="1"/>
      <c r="DZJ162" s="1"/>
      <c r="DZK162" s="1"/>
      <c r="DZL162" s="1"/>
      <c r="DZM162" s="1"/>
      <c r="DZN162" s="1"/>
      <c r="DZO162" s="1"/>
      <c r="DZP162" s="1"/>
      <c r="DZQ162" s="1"/>
      <c r="DZR162" s="1"/>
      <c r="DZS162" s="1"/>
      <c r="DZT162" s="1"/>
      <c r="DZU162" s="1"/>
      <c r="DZV162" s="1"/>
      <c r="DZW162" s="1"/>
      <c r="DZX162" s="1"/>
      <c r="DZY162" s="1"/>
      <c r="DZZ162" s="1"/>
      <c r="EAA162" s="1"/>
      <c r="EAB162" s="1"/>
      <c r="EAC162" s="1"/>
      <c r="EAD162" s="1"/>
      <c r="EAE162" s="1"/>
      <c r="EAF162" s="1"/>
      <c r="EAG162" s="1"/>
      <c r="EAH162" s="1"/>
      <c r="EAI162" s="1"/>
      <c r="EAJ162" s="1"/>
      <c r="EAK162" s="1"/>
      <c r="EAL162" s="1"/>
      <c r="EAM162" s="1"/>
      <c r="EAN162" s="1"/>
      <c r="EAO162" s="1"/>
      <c r="EAP162" s="1"/>
      <c r="EAQ162" s="1"/>
      <c r="EAR162" s="1"/>
      <c r="EAS162" s="1"/>
      <c r="EAT162" s="1"/>
      <c r="EAU162" s="1"/>
      <c r="EAV162" s="1"/>
      <c r="EAW162" s="1"/>
      <c r="EAX162" s="1"/>
      <c r="EAY162" s="1"/>
      <c r="EAZ162" s="1"/>
      <c r="EBA162" s="1"/>
      <c r="EBB162" s="1"/>
      <c r="EBC162" s="1"/>
      <c r="EBD162" s="1"/>
      <c r="EBE162" s="1"/>
      <c r="EBF162" s="1"/>
      <c r="EBG162" s="1"/>
      <c r="EBH162" s="1"/>
      <c r="EBI162" s="1"/>
      <c r="EBJ162" s="1"/>
      <c r="EBK162" s="1"/>
      <c r="EBL162" s="1"/>
      <c r="EBM162" s="1"/>
      <c r="EBN162" s="1"/>
      <c r="EBO162" s="1"/>
      <c r="EBP162" s="1"/>
      <c r="EBQ162" s="1"/>
      <c r="EBR162" s="1"/>
      <c r="EBS162" s="1"/>
      <c r="EBT162" s="1"/>
      <c r="EBU162" s="1"/>
      <c r="EBV162" s="1"/>
      <c r="EBW162" s="1"/>
      <c r="EBX162" s="1"/>
      <c r="EBY162" s="1"/>
      <c r="EBZ162" s="1"/>
      <c r="ECA162" s="1"/>
      <c r="ECB162" s="1"/>
      <c r="ECC162" s="1"/>
      <c r="ECD162" s="1"/>
      <c r="ECE162" s="1"/>
      <c r="ECF162" s="1"/>
      <c r="ECG162" s="1"/>
      <c r="ECH162" s="1"/>
      <c r="ECI162" s="1"/>
      <c r="ECJ162" s="1"/>
      <c r="ECK162" s="1"/>
      <c r="ECL162" s="1"/>
      <c r="ECM162" s="1"/>
      <c r="ECN162" s="1"/>
      <c r="ECO162" s="1"/>
      <c r="ECP162" s="1"/>
      <c r="ECQ162" s="1"/>
      <c r="ECR162" s="1"/>
      <c r="ECS162" s="1"/>
      <c r="ECT162" s="1"/>
      <c r="ECU162" s="1"/>
      <c r="ECV162" s="1"/>
      <c r="ECW162" s="1"/>
      <c r="ECX162" s="1"/>
      <c r="ECY162" s="1"/>
      <c r="ECZ162" s="1"/>
      <c r="EDA162" s="1"/>
      <c r="EDB162" s="1"/>
      <c r="EDC162" s="1"/>
      <c r="EDD162" s="1"/>
      <c r="EDE162" s="1"/>
      <c r="EDF162" s="1"/>
      <c r="EDG162" s="1"/>
      <c r="EDH162" s="1"/>
      <c r="EDI162" s="1"/>
      <c r="EDJ162" s="1"/>
      <c r="EDK162" s="1"/>
      <c r="EDL162" s="1"/>
      <c r="EDM162" s="1"/>
      <c r="EDN162" s="1"/>
      <c r="EDO162" s="1"/>
      <c r="EDP162" s="1"/>
      <c r="EDQ162" s="1"/>
      <c r="EDR162" s="1"/>
      <c r="EDS162" s="1"/>
      <c r="EDT162" s="1"/>
      <c r="EDU162" s="1"/>
      <c r="EDV162" s="1"/>
      <c r="EDW162" s="1"/>
      <c r="EDX162" s="1"/>
      <c r="EDY162" s="1"/>
      <c r="EDZ162" s="1"/>
      <c r="EEA162" s="1"/>
      <c r="EEB162" s="1"/>
      <c r="EEC162" s="1"/>
      <c r="EED162" s="1"/>
      <c r="EEE162" s="1"/>
      <c r="EEF162" s="1"/>
      <c r="EEG162" s="1"/>
      <c r="EEH162" s="1"/>
      <c r="EEI162" s="1"/>
      <c r="EEJ162" s="1"/>
      <c r="EEK162" s="1"/>
      <c r="EEL162" s="1"/>
      <c r="EEM162" s="1"/>
      <c r="EEN162" s="1"/>
      <c r="EEO162" s="1"/>
      <c r="EEP162" s="1"/>
      <c r="EEQ162" s="1"/>
      <c r="EER162" s="1"/>
      <c r="EES162" s="1"/>
      <c r="EET162" s="1"/>
      <c r="EEU162" s="1"/>
      <c r="EEV162" s="1"/>
      <c r="EEW162" s="1"/>
      <c r="EEX162" s="1"/>
      <c r="EEY162" s="1"/>
      <c r="EEZ162" s="1"/>
      <c r="EFA162" s="1"/>
      <c r="EFB162" s="1"/>
      <c r="EFC162" s="1"/>
      <c r="EFD162" s="1"/>
      <c r="EFE162" s="1"/>
      <c r="EFF162" s="1"/>
      <c r="EFG162" s="1"/>
      <c r="EFH162" s="1"/>
      <c r="EFI162" s="1"/>
      <c r="EFJ162" s="1"/>
      <c r="EFK162" s="1"/>
      <c r="EFL162" s="1"/>
      <c r="EFM162" s="1"/>
      <c r="EFN162" s="1"/>
      <c r="EFO162" s="1"/>
      <c r="EFP162" s="1"/>
      <c r="EFQ162" s="1"/>
      <c r="EFR162" s="1"/>
      <c r="EFS162" s="1"/>
      <c r="EFT162" s="1"/>
      <c r="EFU162" s="1"/>
      <c r="EFV162" s="1"/>
      <c r="EFW162" s="1"/>
      <c r="EFX162" s="1"/>
      <c r="EFY162" s="1"/>
      <c r="EFZ162" s="1"/>
      <c r="EGA162" s="1"/>
      <c r="EGB162" s="1"/>
      <c r="EGC162" s="1"/>
      <c r="EGD162" s="1"/>
      <c r="EGE162" s="1"/>
      <c r="EGF162" s="1"/>
      <c r="EGG162" s="1"/>
      <c r="EGH162" s="1"/>
      <c r="EGI162" s="1"/>
      <c r="EGJ162" s="1"/>
      <c r="EGK162" s="1"/>
      <c r="EGL162" s="1"/>
      <c r="EGM162" s="1"/>
      <c r="EGN162" s="1"/>
      <c r="EGO162" s="1"/>
      <c r="EGP162" s="1"/>
      <c r="EGQ162" s="1"/>
      <c r="EGR162" s="1"/>
      <c r="EGS162" s="1"/>
      <c r="EGT162" s="1"/>
      <c r="EGU162" s="1"/>
      <c r="EGV162" s="1"/>
      <c r="EGW162" s="1"/>
      <c r="EGX162" s="1"/>
      <c r="EGY162" s="1"/>
      <c r="EGZ162" s="1"/>
      <c r="EHA162" s="1"/>
      <c r="EHB162" s="1"/>
      <c r="EHC162" s="1"/>
      <c r="EHD162" s="1"/>
      <c r="EHE162" s="1"/>
      <c r="EHF162" s="1"/>
      <c r="EHG162" s="1"/>
      <c r="EHH162" s="1"/>
      <c r="EHI162" s="1"/>
      <c r="EHJ162" s="1"/>
      <c r="EHK162" s="1"/>
      <c r="EHL162" s="1"/>
      <c r="EHM162" s="1"/>
      <c r="EHN162" s="1"/>
      <c r="EHO162" s="1"/>
      <c r="EHP162" s="1"/>
      <c r="EHQ162" s="1"/>
      <c r="EHR162" s="1"/>
      <c r="EHS162" s="1"/>
      <c r="EHT162" s="1"/>
      <c r="EHU162" s="1"/>
      <c r="EHV162" s="1"/>
      <c r="EHW162" s="1"/>
      <c r="EHX162" s="1"/>
      <c r="EHY162" s="1"/>
      <c r="EHZ162" s="1"/>
      <c r="EIA162" s="1"/>
      <c r="EIB162" s="1"/>
      <c r="EIC162" s="1"/>
      <c r="EID162" s="1"/>
      <c r="EIE162" s="1"/>
      <c r="EIF162" s="1"/>
      <c r="EIG162" s="1"/>
      <c r="EIH162" s="1"/>
      <c r="EII162" s="1"/>
      <c r="EIJ162" s="1"/>
      <c r="EIK162" s="1"/>
      <c r="EIL162" s="1"/>
      <c r="EIM162" s="1"/>
      <c r="EIN162" s="1"/>
      <c r="EIO162" s="1"/>
      <c r="EIP162" s="1"/>
      <c r="EIQ162" s="1"/>
      <c r="EIR162" s="1"/>
      <c r="EIS162" s="1"/>
      <c r="EIT162" s="1"/>
      <c r="EIU162" s="1"/>
      <c r="EIV162" s="1"/>
      <c r="EIW162" s="1"/>
      <c r="EIX162" s="1"/>
      <c r="EIY162" s="1"/>
      <c r="EIZ162" s="1"/>
      <c r="EJA162" s="1"/>
      <c r="EJB162" s="1"/>
      <c r="EJC162" s="1"/>
      <c r="EJD162" s="1"/>
      <c r="EJE162" s="1"/>
      <c r="EJF162" s="1"/>
      <c r="EJG162" s="1"/>
      <c r="EJH162" s="1"/>
      <c r="EJI162" s="1"/>
      <c r="EJJ162" s="1"/>
      <c r="EJK162" s="1"/>
      <c r="EJL162" s="1"/>
      <c r="EJM162" s="1"/>
      <c r="EJN162" s="1"/>
      <c r="EJO162" s="1"/>
      <c r="EJP162" s="1"/>
      <c r="EJQ162" s="1"/>
      <c r="EJR162" s="1"/>
      <c r="EJS162" s="1"/>
      <c r="EJT162" s="1"/>
      <c r="EJU162" s="1"/>
      <c r="EJV162" s="1"/>
      <c r="EJW162" s="1"/>
      <c r="EJX162" s="1"/>
      <c r="EJY162" s="1"/>
      <c r="EJZ162" s="1"/>
      <c r="EKA162" s="1"/>
      <c r="EKB162" s="1"/>
      <c r="EKC162" s="1"/>
      <c r="EKD162" s="1"/>
      <c r="EKE162" s="1"/>
      <c r="EKF162" s="1"/>
      <c r="EKG162" s="1"/>
      <c r="EKH162" s="1"/>
      <c r="EKI162" s="1"/>
      <c r="EKJ162" s="1"/>
      <c r="EKK162" s="1"/>
      <c r="EKL162" s="1"/>
      <c r="EKM162" s="1"/>
      <c r="EKN162" s="1"/>
      <c r="EKO162" s="1"/>
      <c r="EKP162" s="1"/>
      <c r="EKQ162" s="1"/>
      <c r="EKR162" s="1"/>
      <c r="EKS162" s="1"/>
      <c r="EKT162" s="1"/>
      <c r="EKU162" s="1"/>
      <c r="EKV162" s="1"/>
      <c r="EKW162" s="1"/>
      <c r="EKX162" s="1"/>
      <c r="EKY162" s="1"/>
      <c r="EKZ162" s="1"/>
      <c r="ELA162" s="1"/>
      <c r="ELB162" s="1"/>
      <c r="ELC162" s="1"/>
      <c r="ELD162" s="1"/>
      <c r="ELE162" s="1"/>
      <c r="ELF162" s="1"/>
      <c r="ELG162" s="1"/>
      <c r="ELH162" s="1"/>
      <c r="ELI162" s="1"/>
      <c r="ELJ162" s="1"/>
      <c r="ELK162" s="1"/>
      <c r="ELL162" s="1"/>
      <c r="ELM162" s="1"/>
      <c r="ELN162" s="1"/>
      <c r="ELO162" s="1"/>
      <c r="ELP162" s="1"/>
      <c r="ELQ162" s="1"/>
      <c r="ELR162" s="1"/>
      <c r="ELS162" s="1"/>
      <c r="ELT162" s="1"/>
      <c r="ELU162" s="1"/>
      <c r="ELV162" s="1"/>
      <c r="ELW162" s="1"/>
      <c r="ELX162" s="1"/>
      <c r="ELY162" s="1"/>
      <c r="ELZ162" s="1"/>
      <c r="EMA162" s="1"/>
      <c r="EMB162" s="1"/>
      <c r="EMC162" s="1"/>
      <c r="EMD162" s="1"/>
      <c r="EME162" s="1"/>
      <c r="EMF162" s="1"/>
      <c r="EMG162" s="1"/>
      <c r="EMH162" s="1"/>
      <c r="EMI162" s="1"/>
      <c r="EMJ162" s="1"/>
      <c r="EMK162" s="1"/>
      <c r="EML162" s="1"/>
      <c r="EMM162" s="1"/>
      <c r="EMN162" s="1"/>
      <c r="EMO162" s="1"/>
      <c r="EMP162" s="1"/>
      <c r="EMQ162" s="1"/>
      <c r="EMR162" s="1"/>
      <c r="EMS162" s="1"/>
      <c r="EMT162" s="1"/>
      <c r="EMU162" s="1"/>
      <c r="EMV162" s="1"/>
      <c r="EMW162" s="1"/>
      <c r="EMX162" s="1"/>
      <c r="EMY162" s="1"/>
      <c r="EMZ162" s="1"/>
      <c r="ENA162" s="1"/>
      <c r="ENB162" s="1"/>
      <c r="ENC162" s="1"/>
      <c r="END162" s="1"/>
      <c r="ENE162" s="1"/>
      <c r="ENF162" s="1"/>
      <c r="ENG162" s="1"/>
      <c r="ENH162" s="1"/>
      <c r="ENI162" s="1"/>
      <c r="ENJ162" s="1"/>
      <c r="ENK162" s="1"/>
      <c r="ENL162" s="1"/>
      <c r="ENM162" s="1"/>
      <c r="ENN162" s="1"/>
      <c r="ENO162" s="1"/>
      <c r="ENP162" s="1"/>
      <c r="ENQ162" s="1"/>
      <c r="ENR162" s="1"/>
      <c r="ENS162" s="1"/>
      <c r="ENT162" s="1"/>
      <c r="ENU162" s="1"/>
      <c r="ENV162" s="1"/>
      <c r="ENW162" s="1"/>
      <c r="ENX162" s="1"/>
      <c r="ENY162" s="1"/>
      <c r="ENZ162" s="1"/>
      <c r="EOA162" s="1"/>
      <c r="EOB162" s="1"/>
      <c r="EOC162" s="1"/>
      <c r="EOD162" s="1"/>
      <c r="EOE162" s="1"/>
      <c r="EOF162" s="1"/>
      <c r="EOG162" s="1"/>
      <c r="EOH162" s="1"/>
      <c r="EOI162" s="1"/>
      <c r="EOJ162" s="1"/>
      <c r="EOK162" s="1"/>
      <c r="EOL162" s="1"/>
      <c r="EOM162" s="1"/>
      <c r="EON162" s="1"/>
      <c r="EOO162" s="1"/>
      <c r="EOP162" s="1"/>
      <c r="EOQ162" s="1"/>
      <c r="EOR162" s="1"/>
      <c r="EOS162" s="1"/>
      <c r="EOT162" s="1"/>
      <c r="EOU162" s="1"/>
      <c r="EOV162" s="1"/>
      <c r="EOW162" s="1"/>
      <c r="EOX162" s="1"/>
      <c r="EOY162" s="1"/>
      <c r="EOZ162" s="1"/>
      <c r="EPA162" s="1"/>
      <c r="EPB162" s="1"/>
      <c r="EPC162" s="1"/>
      <c r="EPD162" s="1"/>
      <c r="EPE162" s="1"/>
      <c r="EPF162" s="1"/>
      <c r="EPG162" s="1"/>
      <c r="EPH162" s="1"/>
      <c r="EPI162" s="1"/>
      <c r="EPJ162" s="1"/>
      <c r="EPK162" s="1"/>
      <c r="EPL162" s="1"/>
      <c r="EPM162" s="1"/>
      <c r="EPN162" s="1"/>
      <c r="EPO162" s="1"/>
      <c r="EPP162" s="1"/>
      <c r="EPQ162" s="1"/>
      <c r="EPR162" s="1"/>
      <c r="EPS162" s="1"/>
      <c r="EPT162" s="1"/>
      <c r="EPU162" s="1"/>
      <c r="EPV162" s="1"/>
      <c r="EPW162" s="1"/>
      <c r="EPX162" s="1"/>
      <c r="EPY162" s="1"/>
      <c r="EPZ162" s="1"/>
      <c r="EQA162" s="1"/>
      <c r="EQB162" s="1"/>
      <c r="EQC162" s="1"/>
      <c r="EQD162" s="1"/>
      <c r="EQE162" s="1"/>
      <c r="EQF162" s="1"/>
      <c r="EQG162" s="1"/>
      <c r="EQH162" s="1"/>
      <c r="EQI162" s="1"/>
      <c r="EQJ162" s="1"/>
      <c r="EQK162" s="1"/>
      <c r="EQL162" s="1"/>
      <c r="EQM162" s="1"/>
      <c r="EQN162" s="1"/>
      <c r="EQO162" s="1"/>
      <c r="EQP162" s="1"/>
      <c r="EQQ162" s="1"/>
      <c r="EQR162" s="1"/>
      <c r="EQS162" s="1"/>
      <c r="EQT162" s="1"/>
      <c r="EQU162" s="1"/>
      <c r="EQV162" s="1"/>
      <c r="EQW162" s="1"/>
      <c r="EQX162" s="1"/>
      <c r="EQY162" s="1"/>
      <c r="EQZ162" s="1"/>
      <c r="ERA162" s="1"/>
      <c r="ERB162" s="1"/>
      <c r="ERC162" s="1"/>
      <c r="ERD162" s="1"/>
      <c r="ERE162" s="1"/>
      <c r="ERF162" s="1"/>
      <c r="ERG162" s="1"/>
      <c r="ERH162" s="1"/>
      <c r="ERI162" s="1"/>
      <c r="ERJ162" s="1"/>
      <c r="ERK162" s="1"/>
      <c r="ERL162" s="1"/>
      <c r="ERM162" s="1"/>
      <c r="ERN162" s="1"/>
      <c r="ERO162" s="1"/>
      <c r="ERP162" s="1"/>
      <c r="ERQ162" s="1"/>
      <c r="ERR162" s="1"/>
      <c r="ERS162" s="1"/>
      <c r="ERT162" s="1"/>
      <c r="ERU162" s="1"/>
      <c r="ERV162" s="1"/>
      <c r="ERW162" s="1"/>
      <c r="ERX162" s="1"/>
      <c r="ERY162" s="1"/>
      <c r="ERZ162" s="1"/>
      <c r="ESA162" s="1"/>
      <c r="ESB162" s="1"/>
      <c r="ESC162" s="1"/>
      <c r="ESD162" s="1"/>
      <c r="ESE162" s="1"/>
      <c r="ESF162" s="1"/>
      <c r="ESG162" s="1"/>
      <c r="ESH162" s="1"/>
      <c r="ESI162" s="1"/>
      <c r="ESJ162" s="1"/>
      <c r="ESK162" s="1"/>
      <c r="ESL162" s="1"/>
      <c r="ESM162" s="1"/>
      <c r="ESN162" s="1"/>
      <c r="ESO162" s="1"/>
      <c r="ESP162" s="1"/>
      <c r="ESQ162" s="1"/>
      <c r="ESR162" s="1"/>
      <c r="ESS162" s="1"/>
      <c r="EST162" s="1"/>
      <c r="ESU162" s="1"/>
      <c r="ESV162" s="1"/>
      <c r="ESW162" s="1"/>
      <c r="ESX162" s="1"/>
      <c r="ESY162" s="1"/>
      <c r="ESZ162" s="1"/>
      <c r="ETA162" s="1"/>
      <c r="ETB162" s="1"/>
      <c r="ETC162" s="1"/>
      <c r="ETD162" s="1"/>
      <c r="ETE162" s="1"/>
      <c r="ETF162" s="1"/>
      <c r="ETG162" s="1"/>
      <c r="ETH162" s="1"/>
      <c r="ETI162" s="1"/>
      <c r="ETJ162" s="1"/>
      <c r="ETK162" s="1"/>
      <c r="ETL162" s="1"/>
      <c r="ETM162" s="1"/>
      <c r="ETN162" s="1"/>
      <c r="ETO162" s="1"/>
      <c r="ETP162" s="1"/>
      <c r="ETQ162" s="1"/>
      <c r="ETR162" s="1"/>
      <c r="ETS162" s="1"/>
      <c r="ETT162" s="1"/>
      <c r="ETU162" s="1"/>
      <c r="ETV162" s="1"/>
      <c r="ETW162" s="1"/>
      <c r="ETX162" s="1"/>
      <c r="ETY162" s="1"/>
      <c r="ETZ162" s="1"/>
      <c r="EUA162" s="1"/>
      <c r="EUB162" s="1"/>
      <c r="EUC162" s="1"/>
      <c r="EUD162" s="1"/>
      <c r="EUE162" s="1"/>
      <c r="EUF162" s="1"/>
      <c r="EUG162" s="1"/>
      <c r="EUH162" s="1"/>
      <c r="EUI162" s="1"/>
      <c r="EUJ162" s="1"/>
      <c r="EUK162" s="1"/>
      <c r="EUL162" s="1"/>
      <c r="EUM162" s="1"/>
      <c r="EUN162" s="1"/>
      <c r="EUO162" s="1"/>
      <c r="EUP162" s="1"/>
      <c r="EUQ162" s="1"/>
      <c r="EUR162" s="1"/>
      <c r="EUS162" s="1"/>
      <c r="EUT162" s="1"/>
      <c r="EUU162" s="1"/>
      <c r="EUV162" s="1"/>
      <c r="EUW162" s="1"/>
      <c r="EUX162" s="1"/>
      <c r="EUY162" s="1"/>
      <c r="EUZ162" s="1"/>
      <c r="EVA162" s="1"/>
      <c r="EVB162" s="1"/>
      <c r="EVC162" s="1"/>
      <c r="EVD162" s="1"/>
      <c r="EVE162" s="1"/>
      <c r="EVF162" s="1"/>
      <c r="EVG162" s="1"/>
      <c r="EVH162" s="1"/>
      <c r="EVI162" s="1"/>
      <c r="EVJ162" s="1"/>
      <c r="EVK162" s="1"/>
      <c r="EVL162" s="1"/>
      <c r="EVM162" s="1"/>
      <c r="EVN162" s="1"/>
      <c r="EVO162" s="1"/>
      <c r="EVP162" s="1"/>
      <c r="EVQ162" s="1"/>
      <c r="EVR162" s="1"/>
      <c r="EVS162" s="1"/>
      <c r="EVT162" s="1"/>
      <c r="EVU162" s="1"/>
      <c r="EVV162" s="1"/>
      <c r="EVW162" s="1"/>
      <c r="EVX162" s="1"/>
      <c r="EVY162" s="1"/>
      <c r="EVZ162" s="1"/>
      <c r="EWA162" s="1"/>
      <c r="EWB162" s="1"/>
      <c r="EWC162" s="1"/>
      <c r="EWD162" s="1"/>
      <c r="EWE162" s="1"/>
      <c r="EWF162" s="1"/>
      <c r="EWG162" s="1"/>
      <c r="EWH162" s="1"/>
      <c r="EWI162" s="1"/>
      <c r="EWJ162" s="1"/>
      <c r="EWK162" s="1"/>
      <c r="EWL162" s="1"/>
      <c r="EWM162" s="1"/>
      <c r="EWN162" s="1"/>
      <c r="EWO162" s="1"/>
      <c r="EWP162" s="1"/>
      <c r="EWQ162" s="1"/>
      <c r="EWR162" s="1"/>
      <c r="EWS162" s="1"/>
      <c r="EWT162" s="1"/>
      <c r="EWU162" s="1"/>
      <c r="EWV162" s="1"/>
      <c r="EWW162" s="1"/>
      <c r="EWX162" s="1"/>
      <c r="EWY162" s="1"/>
      <c r="EWZ162" s="1"/>
      <c r="EXA162" s="1"/>
      <c r="EXB162" s="1"/>
      <c r="EXC162" s="1"/>
      <c r="EXD162" s="1"/>
      <c r="EXE162" s="1"/>
      <c r="EXF162" s="1"/>
      <c r="EXG162" s="1"/>
      <c r="EXH162" s="1"/>
      <c r="EXI162" s="1"/>
      <c r="EXJ162" s="1"/>
      <c r="EXK162" s="1"/>
      <c r="EXL162" s="1"/>
      <c r="EXM162" s="1"/>
      <c r="EXN162" s="1"/>
      <c r="EXO162" s="1"/>
      <c r="EXP162" s="1"/>
      <c r="EXQ162" s="1"/>
      <c r="EXR162" s="1"/>
      <c r="EXS162" s="1"/>
      <c r="EXT162" s="1"/>
      <c r="EXU162" s="1"/>
      <c r="EXV162" s="1"/>
      <c r="EXW162" s="1"/>
      <c r="EXX162" s="1"/>
      <c r="EXY162" s="1"/>
      <c r="EXZ162" s="1"/>
      <c r="EYA162" s="1"/>
      <c r="EYB162" s="1"/>
      <c r="EYC162" s="1"/>
      <c r="EYD162" s="1"/>
      <c r="EYE162" s="1"/>
      <c r="EYF162" s="1"/>
      <c r="EYG162" s="1"/>
      <c r="EYH162" s="1"/>
      <c r="EYI162" s="1"/>
      <c r="EYJ162" s="1"/>
      <c r="EYK162" s="1"/>
      <c r="EYL162" s="1"/>
      <c r="EYM162" s="1"/>
      <c r="EYN162" s="1"/>
      <c r="EYO162" s="1"/>
      <c r="EYP162" s="1"/>
      <c r="EYQ162" s="1"/>
      <c r="EYR162" s="1"/>
      <c r="EYS162" s="1"/>
      <c r="EYT162" s="1"/>
      <c r="EYU162" s="1"/>
      <c r="EYV162" s="1"/>
      <c r="EYW162" s="1"/>
      <c r="EYX162" s="1"/>
      <c r="EYY162" s="1"/>
      <c r="EYZ162" s="1"/>
      <c r="EZA162" s="1"/>
      <c r="EZB162" s="1"/>
      <c r="EZC162" s="1"/>
      <c r="EZD162" s="1"/>
      <c r="EZE162" s="1"/>
      <c r="EZF162" s="1"/>
      <c r="EZG162" s="1"/>
      <c r="EZH162" s="1"/>
      <c r="EZI162" s="1"/>
      <c r="EZJ162" s="1"/>
      <c r="EZK162" s="1"/>
      <c r="EZL162" s="1"/>
      <c r="EZM162" s="1"/>
      <c r="EZN162" s="1"/>
      <c r="EZO162" s="1"/>
      <c r="EZP162" s="1"/>
      <c r="EZQ162" s="1"/>
      <c r="EZR162" s="1"/>
      <c r="EZS162" s="1"/>
      <c r="EZT162" s="1"/>
      <c r="EZU162" s="1"/>
      <c r="EZV162" s="1"/>
      <c r="EZW162" s="1"/>
      <c r="EZX162" s="1"/>
      <c r="EZY162" s="1"/>
      <c r="EZZ162" s="1"/>
      <c r="FAA162" s="1"/>
      <c r="FAB162" s="1"/>
      <c r="FAC162" s="1"/>
      <c r="FAD162" s="1"/>
      <c r="FAE162" s="1"/>
      <c r="FAF162" s="1"/>
      <c r="FAG162" s="1"/>
      <c r="FAH162" s="1"/>
      <c r="FAI162" s="1"/>
      <c r="FAJ162" s="1"/>
      <c r="FAK162" s="1"/>
      <c r="FAL162" s="1"/>
      <c r="FAM162" s="1"/>
      <c r="FAN162" s="1"/>
      <c r="FAO162" s="1"/>
      <c r="FAP162" s="1"/>
      <c r="FAQ162" s="1"/>
      <c r="FAR162" s="1"/>
      <c r="FAS162" s="1"/>
      <c r="FAT162" s="1"/>
      <c r="FAU162" s="1"/>
      <c r="FAV162" s="1"/>
      <c r="FAW162" s="1"/>
      <c r="FAX162" s="1"/>
      <c r="FAY162" s="1"/>
      <c r="FAZ162" s="1"/>
      <c r="FBA162" s="1"/>
      <c r="FBB162" s="1"/>
      <c r="FBC162" s="1"/>
      <c r="FBD162" s="1"/>
      <c r="FBE162" s="1"/>
      <c r="FBF162" s="1"/>
      <c r="FBG162" s="1"/>
      <c r="FBH162" s="1"/>
      <c r="FBI162" s="1"/>
      <c r="FBJ162" s="1"/>
      <c r="FBK162" s="1"/>
      <c r="FBL162" s="1"/>
      <c r="FBM162" s="1"/>
      <c r="FBN162" s="1"/>
      <c r="FBO162" s="1"/>
      <c r="FBP162" s="1"/>
      <c r="FBQ162" s="1"/>
      <c r="FBR162" s="1"/>
      <c r="FBS162" s="1"/>
      <c r="FBT162" s="1"/>
      <c r="FBU162" s="1"/>
      <c r="FBV162" s="1"/>
      <c r="FBW162" s="1"/>
      <c r="FBX162" s="1"/>
      <c r="FBY162" s="1"/>
      <c r="FBZ162" s="1"/>
      <c r="FCA162" s="1"/>
      <c r="FCB162" s="1"/>
      <c r="FCC162" s="1"/>
      <c r="FCD162" s="1"/>
      <c r="FCE162" s="1"/>
      <c r="FCF162" s="1"/>
      <c r="FCG162" s="1"/>
      <c r="FCH162" s="1"/>
      <c r="FCI162" s="1"/>
      <c r="FCJ162" s="1"/>
      <c r="FCK162" s="1"/>
      <c r="FCL162" s="1"/>
      <c r="FCM162" s="1"/>
      <c r="FCN162" s="1"/>
      <c r="FCO162" s="1"/>
      <c r="FCP162" s="1"/>
      <c r="FCQ162" s="1"/>
      <c r="FCR162" s="1"/>
      <c r="FCS162" s="1"/>
      <c r="FCT162" s="1"/>
      <c r="FCU162" s="1"/>
      <c r="FCV162" s="1"/>
      <c r="FCW162" s="1"/>
      <c r="FCX162" s="1"/>
      <c r="FCY162" s="1"/>
      <c r="FCZ162" s="1"/>
      <c r="FDA162" s="1"/>
      <c r="FDB162" s="1"/>
      <c r="FDC162" s="1"/>
      <c r="FDD162" s="1"/>
      <c r="FDE162" s="1"/>
      <c r="FDF162" s="1"/>
      <c r="FDG162" s="1"/>
      <c r="FDH162" s="1"/>
      <c r="FDI162" s="1"/>
      <c r="FDJ162" s="1"/>
      <c r="FDK162" s="1"/>
      <c r="FDL162" s="1"/>
      <c r="FDM162" s="1"/>
      <c r="FDN162" s="1"/>
      <c r="FDO162" s="1"/>
      <c r="FDP162" s="1"/>
      <c r="FDQ162" s="1"/>
      <c r="FDR162" s="1"/>
      <c r="FDS162" s="1"/>
      <c r="FDT162" s="1"/>
      <c r="FDU162" s="1"/>
      <c r="FDV162" s="1"/>
      <c r="FDW162" s="1"/>
      <c r="FDX162" s="1"/>
      <c r="FDY162" s="1"/>
      <c r="FDZ162" s="1"/>
      <c r="FEA162" s="1"/>
      <c r="FEB162" s="1"/>
      <c r="FEC162" s="1"/>
      <c r="FED162" s="1"/>
      <c r="FEE162" s="1"/>
      <c r="FEF162" s="1"/>
      <c r="FEG162" s="1"/>
      <c r="FEH162" s="1"/>
      <c r="FEI162" s="1"/>
      <c r="FEJ162" s="1"/>
      <c r="FEK162" s="1"/>
      <c r="FEL162" s="1"/>
      <c r="FEM162" s="1"/>
      <c r="FEN162" s="1"/>
      <c r="FEO162" s="1"/>
      <c r="FEP162" s="1"/>
      <c r="FEQ162" s="1"/>
      <c r="FER162" s="1"/>
      <c r="FES162" s="1"/>
      <c r="FET162" s="1"/>
      <c r="FEU162" s="1"/>
      <c r="FEV162" s="1"/>
      <c r="FEW162" s="1"/>
      <c r="FEX162" s="1"/>
      <c r="FEY162" s="1"/>
      <c r="FEZ162" s="1"/>
      <c r="FFA162" s="1"/>
      <c r="FFB162" s="1"/>
      <c r="FFC162" s="1"/>
      <c r="FFD162" s="1"/>
      <c r="FFE162" s="1"/>
      <c r="FFF162" s="1"/>
      <c r="FFG162" s="1"/>
      <c r="FFH162" s="1"/>
      <c r="FFI162" s="1"/>
      <c r="FFJ162" s="1"/>
      <c r="FFK162" s="1"/>
      <c r="FFL162" s="1"/>
      <c r="FFM162" s="1"/>
      <c r="FFN162" s="1"/>
      <c r="FFO162" s="1"/>
      <c r="FFP162" s="1"/>
      <c r="FFQ162" s="1"/>
      <c r="FFR162" s="1"/>
      <c r="FFS162" s="1"/>
      <c r="FFT162" s="1"/>
      <c r="FFU162" s="1"/>
      <c r="FFV162" s="1"/>
      <c r="FFW162" s="1"/>
      <c r="FFX162" s="1"/>
      <c r="FFY162" s="1"/>
      <c r="FFZ162" s="1"/>
      <c r="FGA162" s="1"/>
      <c r="FGB162" s="1"/>
      <c r="FGC162" s="1"/>
      <c r="FGD162" s="1"/>
      <c r="FGE162" s="1"/>
      <c r="FGF162" s="1"/>
      <c r="FGG162" s="1"/>
      <c r="FGH162" s="1"/>
      <c r="FGI162" s="1"/>
      <c r="FGJ162" s="1"/>
      <c r="FGK162" s="1"/>
      <c r="FGL162" s="1"/>
      <c r="FGM162" s="1"/>
      <c r="FGN162" s="1"/>
      <c r="FGO162" s="1"/>
      <c r="FGP162" s="1"/>
      <c r="FGQ162" s="1"/>
      <c r="FGR162" s="1"/>
      <c r="FGS162" s="1"/>
      <c r="FGT162" s="1"/>
      <c r="FGU162" s="1"/>
      <c r="FGV162" s="1"/>
      <c r="FGW162" s="1"/>
      <c r="FGX162" s="1"/>
      <c r="FGY162" s="1"/>
      <c r="FGZ162" s="1"/>
      <c r="FHA162" s="1"/>
      <c r="FHB162" s="1"/>
      <c r="FHC162" s="1"/>
      <c r="FHD162" s="1"/>
      <c r="FHE162" s="1"/>
      <c r="FHF162" s="1"/>
      <c r="FHG162" s="1"/>
      <c r="FHH162" s="1"/>
      <c r="FHI162" s="1"/>
      <c r="FHJ162" s="1"/>
      <c r="FHK162" s="1"/>
      <c r="FHL162" s="1"/>
      <c r="FHM162" s="1"/>
      <c r="FHN162" s="1"/>
      <c r="FHO162" s="1"/>
      <c r="FHP162" s="1"/>
      <c r="FHQ162" s="1"/>
      <c r="FHR162" s="1"/>
      <c r="FHS162" s="1"/>
      <c r="FHT162" s="1"/>
      <c r="FHU162" s="1"/>
      <c r="FHV162" s="1"/>
      <c r="FHW162" s="1"/>
      <c r="FHX162" s="1"/>
      <c r="FHY162" s="1"/>
      <c r="FHZ162" s="1"/>
      <c r="FIA162" s="1"/>
      <c r="FIB162" s="1"/>
      <c r="FIC162" s="1"/>
      <c r="FID162" s="1"/>
      <c r="FIE162" s="1"/>
      <c r="FIF162" s="1"/>
      <c r="FIG162" s="1"/>
      <c r="FIH162" s="1"/>
      <c r="FII162" s="1"/>
      <c r="FIJ162" s="1"/>
      <c r="FIK162" s="1"/>
      <c r="FIL162" s="1"/>
      <c r="FIM162" s="1"/>
      <c r="FIN162" s="1"/>
      <c r="FIO162" s="1"/>
      <c r="FIP162" s="1"/>
      <c r="FIQ162" s="1"/>
      <c r="FIR162" s="1"/>
      <c r="FIS162" s="1"/>
      <c r="FIT162" s="1"/>
      <c r="FIU162" s="1"/>
      <c r="FIV162" s="1"/>
      <c r="FIW162" s="1"/>
      <c r="FIX162" s="1"/>
      <c r="FIY162" s="1"/>
      <c r="FIZ162" s="1"/>
      <c r="FJA162" s="1"/>
      <c r="FJB162" s="1"/>
      <c r="FJC162" s="1"/>
      <c r="FJD162" s="1"/>
      <c r="FJE162" s="1"/>
      <c r="FJF162" s="1"/>
      <c r="FJG162" s="1"/>
      <c r="FJH162" s="1"/>
      <c r="FJI162" s="1"/>
      <c r="FJJ162" s="1"/>
      <c r="FJK162" s="1"/>
      <c r="FJL162" s="1"/>
      <c r="FJM162" s="1"/>
      <c r="FJN162" s="1"/>
      <c r="FJO162" s="1"/>
      <c r="FJP162" s="1"/>
      <c r="FJQ162" s="1"/>
      <c r="FJR162" s="1"/>
      <c r="FJS162" s="1"/>
      <c r="FJT162" s="1"/>
      <c r="FJU162" s="1"/>
      <c r="FJV162" s="1"/>
      <c r="FJW162" s="1"/>
      <c r="FJX162" s="1"/>
      <c r="FJY162" s="1"/>
      <c r="FJZ162" s="1"/>
      <c r="FKA162" s="1"/>
      <c r="FKB162" s="1"/>
      <c r="FKC162" s="1"/>
      <c r="FKD162" s="1"/>
      <c r="FKE162" s="1"/>
      <c r="FKF162" s="1"/>
      <c r="FKG162" s="1"/>
      <c r="FKH162" s="1"/>
      <c r="FKI162" s="1"/>
      <c r="FKJ162" s="1"/>
      <c r="FKK162" s="1"/>
      <c r="FKL162" s="1"/>
      <c r="FKM162" s="1"/>
      <c r="FKN162" s="1"/>
      <c r="FKO162" s="1"/>
      <c r="FKP162" s="1"/>
      <c r="FKQ162" s="1"/>
      <c r="FKR162" s="1"/>
      <c r="FKS162" s="1"/>
      <c r="FKT162" s="1"/>
      <c r="FKU162" s="1"/>
      <c r="FKV162" s="1"/>
      <c r="FKW162" s="1"/>
      <c r="FKX162" s="1"/>
      <c r="FKY162" s="1"/>
      <c r="FKZ162" s="1"/>
      <c r="FLA162" s="1"/>
      <c r="FLB162" s="1"/>
      <c r="FLC162" s="1"/>
      <c r="FLD162" s="1"/>
      <c r="FLE162" s="1"/>
      <c r="FLF162" s="1"/>
      <c r="FLG162" s="1"/>
      <c r="FLH162" s="1"/>
      <c r="FLI162" s="1"/>
      <c r="FLJ162" s="1"/>
      <c r="FLK162" s="1"/>
      <c r="FLL162" s="1"/>
      <c r="FLM162" s="1"/>
      <c r="FLN162" s="1"/>
      <c r="FLO162" s="1"/>
      <c r="FLP162" s="1"/>
      <c r="FLQ162" s="1"/>
      <c r="FLR162" s="1"/>
      <c r="FLS162" s="1"/>
      <c r="FLT162" s="1"/>
      <c r="FLU162" s="1"/>
      <c r="FLV162" s="1"/>
      <c r="FLW162" s="1"/>
      <c r="FLX162" s="1"/>
      <c r="FLY162" s="1"/>
      <c r="FLZ162" s="1"/>
      <c r="FMA162" s="1"/>
      <c r="FMB162" s="1"/>
      <c r="FMC162" s="1"/>
      <c r="FMD162" s="1"/>
      <c r="FME162" s="1"/>
      <c r="FMF162" s="1"/>
      <c r="FMG162" s="1"/>
      <c r="FMH162" s="1"/>
      <c r="FMI162" s="1"/>
      <c r="FMJ162" s="1"/>
      <c r="FMK162" s="1"/>
      <c r="FML162" s="1"/>
      <c r="FMM162" s="1"/>
      <c r="FMN162" s="1"/>
      <c r="FMO162" s="1"/>
      <c r="FMP162" s="1"/>
      <c r="FMQ162" s="1"/>
      <c r="FMR162" s="1"/>
      <c r="FMS162" s="1"/>
      <c r="FMT162" s="1"/>
      <c r="FMU162" s="1"/>
      <c r="FMV162" s="1"/>
      <c r="FMW162" s="1"/>
      <c r="FMX162" s="1"/>
      <c r="FMY162" s="1"/>
      <c r="FMZ162" s="1"/>
      <c r="FNA162" s="1"/>
      <c r="FNB162" s="1"/>
      <c r="FNC162" s="1"/>
      <c r="FND162" s="1"/>
      <c r="FNE162" s="1"/>
      <c r="FNF162" s="1"/>
      <c r="FNG162" s="1"/>
      <c r="FNH162" s="1"/>
      <c r="FNI162" s="1"/>
      <c r="FNJ162" s="1"/>
      <c r="FNK162" s="1"/>
      <c r="FNL162" s="1"/>
      <c r="FNM162" s="1"/>
      <c r="FNN162" s="1"/>
      <c r="FNO162" s="1"/>
      <c r="FNP162" s="1"/>
      <c r="FNQ162" s="1"/>
      <c r="FNR162" s="1"/>
      <c r="FNS162" s="1"/>
      <c r="FNT162" s="1"/>
      <c r="FNU162" s="1"/>
      <c r="FNV162" s="1"/>
      <c r="FNW162" s="1"/>
      <c r="FNX162" s="1"/>
      <c r="FNY162" s="1"/>
      <c r="FNZ162" s="1"/>
      <c r="FOA162" s="1"/>
      <c r="FOB162" s="1"/>
      <c r="FOC162" s="1"/>
      <c r="FOD162" s="1"/>
      <c r="FOE162" s="1"/>
      <c r="FOF162" s="1"/>
      <c r="FOG162" s="1"/>
      <c r="FOH162" s="1"/>
      <c r="FOI162" s="1"/>
      <c r="FOJ162" s="1"/>
      <c r="FOK162" s="1"/>
      <c r="FOL162" s="1"/>
      <c r="FOM162" s="1"/>
      <c r="FON162" s="1"/>
      <c r="FOO162" s="1"/>
      <c r="FOP162" s="1"/>
      <c r="FOQ162" s="1"/>
      <c r="FOR162" s="1"/>
      <c r="FOS162" s="1"/>
      <c r="FOT162" s="1"/>
      <c r="FOU162" s="1"/>
      <c r="FOV162" s="1"/>
      <c r="FOW162" s="1"/>
      <c r="FOX162" s="1"/>
      <c r="FOY162" s="1"/>
      <c r="FOZ162" s="1"/>
      <c r="FPA162" s="1"/>
      <c r="FPB162" s="1"/>
      <c r="FPC162" s="1"/>
      <c r="FPD162" s="1"/>
      <c r="FPE162" s="1"/>
      <c r="FPF162" s="1"/>
      <c r="FPG162" s="1"/>
      <c r="FPH162" s="1"/>
      <c r="FPI162" s="1"/>
      <c r="FPJ162" s="1"/>
      <c r="FPK162" s="1"/>
      <c r="FPL162" s="1"/>
      <c r="FPM162" s="1"/>
      <c r="FPN162" s="1"/>
      <c r="FPO162" s="1"/>
      <c r="FPP162" s="1"/>
      <c r="FPQ162" s="1"/>
      <c r="FPR162" s="1"/>
      <c r="FPS162" s="1"/>
      <c r="FPT162" s="1"/>
      <c r="FPU162" s="1"/>
      <c r="FPV162" s="1"/>
      <c r="FPW162" s="1"/>
      <c r="FPX162" s="1"/>
      <c r="FPY162" s="1"/>
      <c r="FPZ162" s="1"/>
      <c r="FQA162" s="1"/>
      <c r="FQB162" s="1"/>
      <c r="FQC162" s="1"/>
      <c r="FQD162" s="1"/>
      <c r="FQE162" s="1"/>
      <c r="FQF162" s="1"/>
      <c r="FQG162" s="1"/>
      <c r="FQH162" s="1"/>
      <c r="FQI162" s="1"/>
      <c r="FQJ162" s="1"/>
      <c r="FQK162" s="1"/>
      <c r="FQL162" s="1"/>
      <c r="FQM162" s="1"/>
      <c r="FQN162" s="1"/>
      <c r="FQO162" s="1"/>
      <c r="FQP162" s="1"/>
      <c r="FQQ162" s="1"/>
      <c r="FQR162" s="1"/>
      <c r="FQS162" s="1"/>
      <c r="FQT162" s="1"/>
      <c r="FQU162" s="1"/>
      <c r="FQV162" s="1"/>
      <c r="FQW162" s="1"/>
      <c r="FQX162" s="1"/>
      <c r="FQY162" s="1"/>
      <c r="FQZ162" s="1"/>
      <c r="FRA162" s="1"/>
      <c r="FRB162" s="1"/>
      <c r="FRC162" s="1"/>
      <c r="FRD162" s="1"/>
      <c r="FRE162" s="1"/>
      <c r="FRF162" s="1"/>
      <c r="FRG162" s="1"/>
      <c r="FRH162" s="1"/>
      <c r="FRI162" s="1"/>
      <c r="FRJ162" s="1"/>
      <c r="FRK162" s="1"/>
      <c r="FRL162" s="1"/>
      <c r="FRM162" s="1"/>
      <c r="FRN162" s="1"/>
      <c r="FRO162" s="1"/>
      <c r="FRP162" s="1"/>
      <c r="FRQ162" s="1"/>
      <c r="FRR162" s="1"/>
      <c r="FRS162" s="1"/>
      <c r="FRT162" s="1"/>
      <c r="FRU162" s="1"/>
      <c r="FRV162" s="1"/>
      <c r="FRW162" s="1"/>
      <c r="FRX162" s="1"/>
      <c r="FRY162" s="1"/>
      <c r="FRZ162" s="1"/>
      <c r="FSA162" s="1"/>
      <c r="FSB162" s="1"/>
      <c r="FSC162" s="1"/>
      <c r="FSD162" s="1"/>
      <c r="FSE162" s="1"/>
      <c r="FSF162" s="1"/>
      <c r="FSG162" s="1"/>
      <c r="FSH162" s="1"/>
      <c r="FSI162" s="1"/>
      <c r="FSJ162" s="1"/>
      <c r="FSK162" s="1"/>
      <c r="FSL162" s="1"/>
      <c r="FSM162" s="1"/>
      <c r="FSN162" s="1"/>
      <c r="FSO162" s="1"/>
      <c r="FSP162" s="1"/>
      <c r="FSQ162" s="1"/>
      <c r="FSR162" s="1"/>
      <c r="FSS162" s="1"/>
      <c r="FST162" s="1"/>
      <c r="FSU162" s="1"/>
      <c r="FSV162" s="1"/>
      <c r="FSW162" s="1"/>
      <c r="FSX162" s="1"/>
      <c r="FSY162" s="1"/>
      <c r="FSZ162" s="1"/>
      <c r="FTA162" s="1"/>
      <c r="FTB162" s="1"/>
      <c r="FTC162" s="1"/>
      <c r="FTD162" s="1"/>
      <c r="FTE162" s="1"/>
      <c r="FTF162" s="1"/>
      <c r="FTG162" s="1"/>
      <c r="FTH162" s="1"/>
      <c r="FTI162" s="1"/>
      <c r="FTJ162" s="1"/>
      <c r="FTK162" s="1"/>
      <c r="FTL162" s="1"/>
      <c r="FTM162" s="1"/>
      <c r="FTN162" s="1"/>
      <c r="FTO162" s="1"/>
      <c r="FTP162" s="1"/>
      <c r="FTQ162" s="1"/>
      <c r="FTR162" s="1"/>
      <c r="FTS162" s="1"/>
      <c r="FTT162" s="1"/>
      <c r="FTU162" s="1"/>
      <c r="FTV162" s="1"/>
      <c r="FTW162" s="1"/>
      <c r="FTX162" s="1"/>
      <c r="FTY162" s="1"/>
      <c r="FTZ162" s="1"/>
      <c r="FUA162" s="1"/>
      <c r="FUB162" s="1"/>
      <c r="FUC162" s="1"/>
      <c r="FUD162" s="1"/>
      <c r="FUE162" s="1"/>
      <c r="FUF162" s="1"/>
      <c r="FUG162" s="1"/>
      <c r="FUH162" s="1"/>
      <c r="FUI162" s="1"/>
      <c r="FUJ162" s="1"/>
      <c r="FUK162" s="1"/>
      <c r="FUL162" s="1"/>
      <c r="FUM162" s="1"/>
      <c r="FUN162" s="1"/>
      <c r="FUO162" s="1"/>
      <c r="FUP162" s="1"/>
      <c r="FUQ162" s="1"/>
      <c r="FUR162" s="1"/>
      <c r="FUS162" s="1"/>
      <c r="FUT162" s="1"/>
      <c r="FUU162" s="1"/>
      <c r="FUV162" s="1"/>
      <c r="FUW162" s="1"/>
      <c r="FUX162" s="1"/>
      <c r="FUY162" s="1"/>
      <c r="FUZ162" s="1"/>
      <c r="FVA162" s="1"/>
      <c r="FVB162" s="1"/>
      <c r="FVC162" s="1"/>
      <c r="FVD162" s="1"/>
      <c r="FVE162" s="1"/>
      <c r="FVF162" s="1"/>
      <c r="FVG162" s="1"/>
      <c r="FVH162" s="1"/>
      <c r="FVI162" s="1"/>
      <c r="FVJ162" s="1"/>
      <c r="FVK162" s="1"/>
      <c r="FVL162" s="1"/>
      <c r="FVM162" s="1"/>
      <c r="FVN162" s="1"/>
      <c r="FVO162" s="1"/>
      <c r="FVP162" s="1"/>
      <c r="FVQ162" s="1"/>
      <c r="FVR162" s="1"/>
      <c r="FVS162" s="1"/>
      <c r="FVT162" s="1"/>
      <c r="FVU162" s="1"/>
      <c r="FVV162" s="1"/>
      <c r="FVW162" s="1"/>
      <c r="FVX162" s="1"/>
      <c r="FVY162" s="1"/>
      <c r="FVZ162" s="1"/>
      <c r="FWA162" s="1"/>
      <c r="FWB162" s="1"/>
      <c r="FWC162" s="1"/>
      <c r="FWD162" s="1"/>
      <c r="FWE162" s="1"/>
      <c r="FWF162" s="1"/>
      <c r="FWG162" s="1"/>
      <c r="FWH162" s="1"/>
      <c r="FWI162" s="1"/>
      <c r="FWJ162" s="1"/>
      <c r="FWK162" s="1"/>
      <c r="FWL162" s="1"/>
      <c r="FWM162" s="1"/>
      <c r="FWN162" s="1"/>
      <c r="FWO162" s="1"/>
      <c r="FWP162" s="1"/>
      <c r="FWQ162" s="1"/>
      <c r="FWR162" s="1"/>
      <c r="FWS162" s="1"/>
      <c r="FWT162" s="1"/>
      <c r="FWU162" s="1"/>
      <c r="FWV162" s="1"/>
      <c r="FWW162" s="1"/>
      <c r="FWX162" s="1"/>
      <c r="FWY162" s="1"/>
      <c r="FWZ162" s="1"/>
      <c r="FXA162" s="1"/>
      <c r="FXB162" s="1"/>
      <c r="FXC162" s="1"/>
      <c r="FXD162" s="1"/>
      <c r="FXE162" s="1"/>
      <c r="FXF162" s="1"/>
      <c r="FXG162" s="1"/>
      <c r="FXH162" s="1"/>
      <c r="FXI162" s="1"/>
      <c r="FXJ162" s="1"/>
      <c r="FXK162" s="1"/>
      <c r="FXL162" s="1"/>
      <c r="FXM162" s="1"/>
      <c r="FXN162" s="1"/>
      <c r="FXO162" s="1"/>
      <c r="FXP162" s="1"/>
      <c r="FXQ162" s="1"/>
      <c r="FXR162" s="1"/>
      <c r="FXS162" s="1"/>
      <c r="FXT162" s="1"/>
      <c r="FXU162" s="1"/>
      <c r="FXV162" s="1"/>
      <c r="FXW162" s="1"/>
      <c r="FXX162" s="1"/>
      <c r="FXY162" s="1"/>
      <c r="FXZ162" s="1"/>
      <c r="FYA162" s="1"/>
      <c r="FYB162" s="1"/>
      <c r="FYC162" s="1"/>
      <c r="FYD162" s="1"/>
      <c r="FYE162" s="1"/>
      <c r="FYF162" s="1"/>
      <c r="FYG162" s="1"/>
      <c r="FYH162" s="1"/>
      <c r="FYI162" s="1"/>
      <c r="FYJ162" s="1"/>
      <c r="FYK162" s="1"/>
      <c r="FYL162" s="1"/>
      <c r="FYM162" s="1"/>
      <c r="FYN162" s="1"/>
      <c r="FYO162" s="1"/>
      <c r="FYP162" s="1"/>
      <c r="FYQ162" s="1"/>
      <c r="FYR162" s="1"/>
      <c r="FYS162" s="1"/>
      <c r="FYT162" s="1"/>
      <c r="FYU162" s="1"/>
      <c r="FYV162" s="1"/>
      <c r="FYW162" s="1"/>
      <c r="FYX162" s="1"/>
      <c r="FYY162" s="1"/>
      <c r="FYZ162" s="1"/>
      <c r="FZA162" s="1"/>
      <c r="FZB162" s="1"/>
      <c r="FZC162" s="1"/>
      <c r="FZD162" s="1"/>
      <c r="FZE162" s="1"/>
      <c r="FZF162" s="1"/>
      <c r="FZG162" s="1"/>
      <c r="FZH162" s="1"/>
      <c r="FZI162" s="1"/>
      <c r="FZJ162" s="1"/>
      <c r="FZK162" s="1"/>
      <c r="FZL162" s="1"/>
      <c r="FZM162" s="1"/>
      <c r="FZN162" s="1"/>
      <c r="FZO162" s="1"/>
      <c r="FZP162" s="1"/>
      <c r="FZQ162" s="1"/>
      <c r="FZR162" s="1"/>
      <c r="FZS162" s="1"/>
      <c r="FZT162" s="1"/>
      <c r="FZU162" s="1"/>
      <c r="FZV162" s="1"/>
      <c r="FZW162" s="1"/>
      <c r="FZX162" s="1"/>
      <c r="FZY162" s="1"/>
      <c r="FZZ162" s="1"/>
      <c r="GAA162" s="1"/>
      <c r="GAB162" s="1"/>
      <c r="GAC162" s="1"/>
      <c r="GAD162" s="1"/>
      <c r="GAE162" s="1"/>
      <c r="GAF162" s="1"/>
      <c r="GAG162" s="1"/>
      <c r="GAH162" s="1"/>
      <c r="GAI162" s="1"/>
      <c r="GAJ162" s="1"/>
      <c r="GAK162" s="1"/>
      <c r="GAL162" s="1"/>
      <c r="GAM162" s="1"/>
      <c r="GAN162" s="1"/>
      <c r="GAO162" s="1"/>
      <c r="GAP162" s="1"/>
      <c r="GAQ162" s="1"/>
      <c r="GAR162" s="1"/>
      <c r="GAS162" s="1"/>
      <c r="GAT162" s="1"/>
      <c r="GAU162" s="1"/>
      <c r="GAV162" s="1"/>
      <c r="GAW162" s="1"/>
      <c r="GAX162" s="1"/>
      <c r="GAY162" s="1"/>
      <c r="GAZ162" s="1"/>
      <c r="GBA162" s="1"/>
      <c r="GBB162" s="1"/>
      <c r="GBC162" s="1"/>
      <c r="GBD162" s="1"/>
      <c r="GBE162" s="1"/>
      <c r="GBF162" s="1"/>
      <c r="GBG162" s="1"/>
      <c r="GBH162" s="1"/>
      <c r="GBI162" s="1"/>
      <c r="GBJ162" s="1"/>
      <c r="GBK162" s="1"/>
      <c r="GBL162" s="1"/>
      <c r="GBM162" s="1"/>
      <c r="GBN162" s="1"/>
      <c r="GBO162" s="1"/>
      <c r="GBP162" s="1"/>
      <c r="GBQ162" s="1"/>
      <c r="GBR162" s="1"/>
      <c r="GBS162" s="1"/>
      <c r="GBT162" s="1"/>
      <c r="GBU162" s="1"/>
      <c r="GBV162" s="1"/>
      <c r="GBW162" s="1"/>
      <c r="GBX162" s="1"/>
      <c r="GBY162" s="1"/>
      <c r="GBZ162" s="1"/>
      <c r="GCA162" s="1"/>
      <c r="GCB162" s="1"/>
      <c r="GCC162" s="1"/>
      <c r="GCD162" s="1"/>
      <c r="GCE162" s="1"/>
      <c r="GCF162" s="1"/>
      <c r="GCG162" s="1"/>
      <c r="GCH162" s="1"/>
      <c r="GCI162" s="1"/>
      <c r="GCJ162" s="1"/>
      <c r="GCK162" s="1"/>
      <c r="GCL162" s="1"/>
      <c r="GCM162" s="1"/>
      <c r="GCN162" s="1"/>
      <c r="GCO162" s="1"/>
      <c r="GCP162" s="1"/>
      <c r="GCQ162" s="1"/>
      <c r="GCR162" s="1"/>
      <c r="GCS162" s="1"/>
      <c r="GCT162" s="1"/>
      <c r="GCU162" s="1"/>
      <c r="GCV162" s="1"/>
      <c r="GCW162" s="1"/>
      <c r="GCX162" s="1"/>
      <c r="GCY162" s="1"/>
      <c r="GCZ162" s="1"/>
      <c r="GDA162" s="1"/>
      <c r="GDB162" s="1"/>
      <c r="GDC162" s="1"/>
      <c r="GDD162" s="1"/>
      <c r="GDE162" s="1"/>
      <c r="GDF162" s="1"/>
      <c r="GDG162" s="1"/>
      <c r="GDH162" s="1"/>
      <c r="GDI162" s="1"/>
      <c r="GDJ162" s="1"/>
      <c r="GDK162" s="1"/>
      <c r="GDL162" s="1"/>
      <c r="GDM162" s="1"/>
      <c r="GDN162" s="1"/>
      <c r="GDO162" s="1"/>
      <c r="GDP162" s="1"/>
      <c r="GDQ162" s="1"/>
      <c r="GDR162" s="1"/>
      <c r="GDS162" s="1"/>
      <c r="GDT162" s="1"/>
      <c r="GDU162" s="1"/>
      <c r="GDV162" s="1"/>
      <c r="GDW162" s="1"/>
      <c r="GDX162" s="1"/>
      <c r="GDY162" s="1"/>
      <c r="GDZ162" s="1"/>
      <c r="GEA162" s="1"/>
      <c r="GEB162" s="1"/>
      <c r="GEC162" s="1"/>
      <c r="GED162" s="1"/>
      <c r="GEE162" s="1"/>
      <c r="GEF162" s="1"/>
      <c r="GEG162" s="1"/>
      <c r="GEH162" s="1"/>
      <c r="GEI162" s="1"/>
      <c r="GEJ162" s="1"/>
      <c r="GEK162" s="1"/>
      <c r="GEL162" s="1"/>
      <c r="GEM162" s="1"/>
      <c r="GEN162" s="1"/>
      <c r="GEO162" s="1"/>
      <c r="GEP162" s="1"/>
      <c r="GEQ162" s="1"/>
      <c r="GER162" s="1"/>
      <c r="GES162" s="1"/>
      <c r="GET162" s="1"/>
      <c r="GEU162" s="1"/>
      <c r="GEV162" s="1"/>
      <c r="GEW162" s="1"/>
      <c r="GEX162" s="1"/>
      <c r="GEY162" s="1"/>
      <c r="GEZ162" s="1"/>
      <c r="GFA162" s="1"/>
      <c r="GFB162" s="1"/>
      <c r="GFC162" s="1"/>
      <c r="GFD162" s="1"/>
      <c r="GFE162" s="1"/>
      <c r="GFF162" s="1"/>
      <c r="GFG162" s="1"/>
      <c r="GFH162" s="1"/>
      <c r="GFI162" s="1"/>
      <c r="GFJ162" s="1"/>
      <c r="GFK162" s="1"/>
      <c r="GFL162" s="1"/>
      <c r="GFM162" s="1"/>
      <c r="GFN162" s="1"/>
      <c r="GFO162" s="1"/>
      <c r="GFP162" s="1"/>
      <c r="GFQ162" s="1"/>
      <c r="GFR162" s="1"/>
      <c r="GFS162" s="1"/>
      <c r="GFT162" s="1"/>
      <c r="GFU162" s="1"/>
      <c r="GFV162" s="1"/>
      <c r="GFW162" s="1"/>
      <c r="GFX162" s="1"/>
      <c r="GFY162" s="1"/>
      <c r="GFZ162" s="1"/>
      <c r="GGA162" s="1"/>
      <c r="GGB162" s="1"/>
      <c r="GGC162" s="1"/>
      <c r="GGD162" s="1"/>
      <c r="GGE162" s="1"/>
      <c r="GGF162" s="1"/>
      <c r="GGG162" s="1"/>
      <c r="GGH162" s="1"/>
      <c r="GGI162" s="1"/>
      <c r="GGJ162" s="1"/>
      <c r="GGK162" s="1"/>
      <c r="GGL162" s="1"/>
      <c r="GGM162" s="1"/>
      <c r="GGN162" s="1"/>
      <c r="GGO162" s="1"/>
      <c r="GGP162" s="1"/>
      <c r="GGQ162" s="1"/>
      <c r="GGR162" s="1"/>
      <c r="GGS162" s="1"/>
      <c r="GGT162" s="1"/>
      <c r="GGU162" s="1"/>
      <c r="GGV162" s="1"/>
      <c r="GGW162" s="1"/>
      <c r="GGX162" s="1"/>
      <c r="GGY162" s="1"/>
      <c r="GGZ162" s="1"/>
      <c r="GHA162" s="1"/>
      <c r="GHB162" s="1"/>
      <c r="GHC162" s="1"/>
      <c r="GHD162" s="1"/>
      <c r="GHE162" s="1"/>
      <c r="GHF162" s="1"/>
      <c r="GHG162" s="1"/>
      <c r="GHH162" s="1"/>
      <c r="GHI162" s="1"/>
      <c r="GHJ162" s="1"/>
      <c r="GHK162" s="1"/>
      <c r="GHL162" s="1"/>
      <c r="GHM162" s="1"/>
      <c r="GHN162" s="1"/>
      <c r="GHO162" s="1"/>
      <c r="GHP162" s="1"/>
      <c r="GHQ162" s="1"/>
      <c r="GHR162" s="1"/>
      <c r="GHS162" s="1"/>
      <c r="GHT162" s="1"/>
      <c r="GHU162" s="1"/>
      <c r="GHV162" s="1"/>
      <c r="GHW162" s="1"/>
      <c r="GHX162" s="1"/>
      <c r="GHY162" s="1"/>
      <c r="GHZ162" s="1"/>
      <c r="GIA162" s="1"/>
      <c r="GIB162" s="1"/>
      <c r="GIC162" s="1"/>
      <c r="GID162" s="1"/>
      <c r="GIE162" s="1"/>
      <c r="GIF162" s="1"/>
      <c r="GIG162" s="1"/>
      <c r="GIH162" s="1"/>
      <c r="GII162" s="1"/>
      <c r="GIJ162" s="1"/>
      <c r="GIK162" s="1"/>
      <c r="GIL162" s="1"/>
      <c r="GIM162" s="1"/>
      <c r="GIN162" s="1"/>
      <c r="GIO162" s="1"/>
      <c r="GIP162" s="1"/>
      <c r="GIQ162" s="1"/>
      <c r="GIR162" s="1"/>
      <c r="GIS162" s="1"/>
      <c r="GIT162" s="1"/>
      <c r="GIU162" s="1"/>
      <c r="GIV162" s="1"/>
      <c r="GIW162" s="1"/>
      <c r="GIX162" s="1"/>
      <c r="GIY162" s="1"/>
      <c r="GIZ162" s="1"/>
      <c r="GJA162" s="1"/>
      <c r="GJB162" s="1"/>
      <c r="GJC162" s="1"/>
      <c r="GJD162" s="1"/>
      <c r="GJE162" s="1"/>
      <c r="GJF162" s="1"/>
      <c r="GJG162" s="1"/>
      <c r="GJH162" s="1"/>
      <c r="GJI162" s="1"/>
      <c r="GJJ162" s="1"/>
      <c r="GJK162" s="1"/>
      <c r="GJL162" s="1"/>
      <c r="GJM162" s="1"/>
      <c r="GJN162" s="1"/>
      <c r="GJO162" s="1"/>
      <c r="GJP162" s="1"/>
      <c r="GJQ162" s="1"/>
      <c r="GJR162" s="1"/>
      <c r="GJS162" s="1"/>
      <c r="GJT162" s="1"/>
      <c r="GJU162" s="1"/>
      <c r="GJV162" s="1"/>
      <c r="GJW162" s="1"/>
      <c r="GJX162" s="1"/>
      <c r="GJY162" s="1"/>
      <c r="GJZ162" s="1"/>
      <c r="GKA162" s="1"/>
      <c r="GKB162" s="1"/>
      <c r="GKC162" s="1"/>
      <c r="GKD162" s="1"/>
      <c r="GKE162" s="1"/>
      <c r="GKF162" s="1"/>
      <c r="GKG162" s="1"/>
      <c r="GKH162" s="1"/>
      <c r="GKI162" s="1"/>
      <c r="GKJ162" s="1"/>
      <c r="GKK162" s="1"/>
      <c r="GKL162" s="1"/>
      <c r="GKM162" s="1"/>
      <c r="GKN162" s="1"/>
      <c r="GKO162" s="1"/>
      <c r="GKP162" s="1"/>
      <c r="GKQ162" s="1"/>
      <c r="GKR162" s="1"/>
      <c r="GKS162" s="1"/>
      <c r="GKT162" s="1"/>
      <c r="GKU162" s="1"/>
      <c r="GKV162" s="1"/>
      <c r="GKW162" s="1"/>
      <c r="GKX162" s="1"/>
      <c r="GKY162" s="1"/>
      <c r="GKZ162" s="1"/>
      <c r="GLA162" s="1"/>
      <c r="GLB162" s="1"/>
      <c r="GLC162" s="1"/>
      <c r="GLD162" s="1"/>
      <c r="GLE162" s="1"/>
      <c r="GLF162" s="1"/>
      <c r="GLG162" s="1"/>
      <c r="GLH162" s="1"/>
      <c r="GLI162" s="1"/>
      <c r="GLJ162" s="1"/>
      <c r="GLK162" s="1"/>
      <c r="GLL162" s="1"/>
      <c r="GLM162" s="1"/>
      <c r="GLN162" s="1"/>
      <c r="GLO162" s="1"/>
      <c r="GLP162" s="1"/>
      <c r="GLQ162" s="1"/>
      <c r="GLR162" s="1"/>
      <c r="GLS162" s="1"/>
      <c r="GLT162" s="1"/>
      <c r="GLU162" s="1"/>
      <c r="GLV162" s="1"/>
      <c r="GLW162" s="1"/>
      <c r="GLX162" s="1"/>
      <c r="GLY162" s="1"/>
      <c r="GLZ162" s="1"/>
      <c r="GMA162" s="1"/>
      <c r="GMB162" s="1"/>
      <c r="GMC162" s="1"/>
      <c r="GMD162" s="1"/>
      <c r="GME162" s="1"/>
      <c r="GMF162" s="1"/>
      <c r="GMG162" s="1"/>
      <c r="GMH162" s="1"/>
      <c r="GMI162" s="1"/>
      <c r="GMJ162" s="1"/>
      <c r="GMK162" s="1"/>
      <c r="GML162" s="1"/>
      <c r="GMM162" s="1"/>
      <c r="GMN162" s="1"/>
      <c r="GMO162" s="1"/>
      <c r="GMP162" s="1"/>
      <c r="GMQ162" s="1"/>
      <c r="GMR162" s="1"/>
      <c r="GMS162" s="1"/>
      <c r="GMT162" s="1"/>
      <c r="GMU162" s="1"/>
      <c r="GMV162" s="1"/>
      <c r="GMW162" s="1"/>
      <c r="GMX162" s="1"/>
      <c r="GMY162" s="1"/>
      <c r="GMZ162" s="1"/>
      <c r="GNA162" s="1"/>
      <c r="GNB162" s="1"/>
      <c r="GNC162" s="1"/>
      <c r="GND162" s="1"/>
      <c r="GNE162" s="1"/>
      <c r="GNF162" s="1"/>
      <c r="GNG162" s="1"/>
      <c r="GNH162" s="1"/>
      <c r="GNI162" s="1"/>
      <c r="GNJ162" s="1"/>
      <c r="GNK162" s="1"/>
      <c r="GNL162" s="1"/>
      <c r="GNM162" s="1"/>
      <c r="GNN162" s="1"/>
      <c r="GNO162" s="1"/>
      <c r="GNP162" s="1"/>
      <c r="GNQ162" s="1"/>
      <c r="GNR162" s="1"/>
      <c r="GNS162" s="1"/>
      <c r="GNT162" s="1"/>
      <c r="GNU162" s="1"/>
      <c r="GNV162" s="1"/>
      <c r="GNW162" s="1"/>
      <c r="GNX162" s="1"/>
      <c r="GNY162" s="1"/>
      <c r="GNZ162" s="1"/>
      <c r="GOA162" s="1"/>
      <c r="GOB162" s="1"/>
      <c r="GOC162" s="1"/>
      <c r="GOD162" s="1"/>
      <c r="GOE162" s="1"/>
      <c r="GOF162" s="1"/>
      <c r="GOG162" s="1"/>
      <c r="GOH162" s="1"/>
      <c r="GOI162" s="1"/>
      <c r="GOJ162" s="1"/>
      <c r="GOK162" s="1"/>
      <c r="GOL162" s="1"/>
      <c r="GOM162" s="1"/>
      <c r="GON162" s="1"/>
      <c r="GOO162" s="1"/>
      <c r="GOP162" s="1"/>
      <c r="GOQ162" s="1"/>
      <c r="GOR162" s="1"/>
      <c r="GOS162" s="1"/>
      <c r="GOT162" s="1"/>
      <c r="GOU162" s="1"/>
      <c r="GOV162" s="1"/>
      <c r="GOW162" s="1"/>
      <c r="GOX162" s="1"/>
      <c r="GOY162" s="1"/>
      <c r="GOZ162" s="1"/>
      <c r="GPA162" s="1"/>
      <c r="GPB162" s="1"/>
      <c r="GPC162" s="1"/>
      <c r="GPD162" s="1"/>
      <c r="GPE162" s="1"/>
      <c r="GPF162" s="1"/>
      <c r="GPG162" s="1"/>
      <c r="GPH162" s="1"/>
      <c r="GPI162" s="1"/>
      <c r="GPJ162" s="1"/>
      <c r="GPK162" s="1"/>
      <c r="GPL162" s="1"/>
      <c r="GPM162" s="1"/>
      <c r="GPN162" s="1"/>
      <c r="GPO162" s="1"/>
      <c r="GPP162" s="1"/>
      <c r="GPQ162" s="1"/>
      <c r="GPR162" s="1"/>
      <c r="GPS162" s="1"/>
      <c r="GPT162" s="1"/>
      <c r="GPU162" s="1"/>
      <c r="GPV162" s="1"/>
      <c r="GPW162" s="1"/>
      <c r="GPX162" s="1"/>
      <c r="GPY162" s="1"/>
      <c r="GPZ162" s="1"/>
      <c r="GQA162" s="1"/>
      <c r="GQB162" s="1"/>
      <c r="GQC162" s="1"/>
      <c r="GQD162" s="1"/>
      <c r="GQE162" s="1"/>
      <c r="GQF162" s="1"/>
      <c r="GQG162" s="1"/>
      <c r="GQH162" s="1"/>
      <c r="GQI162" s="1"/>
      <c r="GQJ162" s="1"/>
      <c r="GQK162" s="1"/>
      <c r="GQL162" s="1"/>
      <c r="GQM162" s="1"/>
      <c r="GQN162" s="1"/>
      <c r="GQO162" s="1"/>
      <c r="GQP162" s="1"/>
      <c r="GQQ162" s="1"/>
      <c r="GQR162" s="1"/>
      <c r="GQS162" s="1"/>
      <c r="GQT162" s="1"/>
      <c r="GQU162" s="1"/>
      <c r="GQV162" s="1"/>
      <c r="GQW162" s="1"/>
      <c r="GQX162" s="1"/>
      <c r="GQY162" s="1"/>
      <c r="GQZ162" s="1"/>
      <c r="GRA162" s="1"/>
      <c r="GRB162" s="1"/>
      <c r="GRC162" s="1"/>
      <c r="GRD162" s="1"/>
      <c r="GRE162" s="1"/>
      <c r="GRF162" s="1"/>
      <c r="GRG162" s="1"/>
      <c r="GRH162" s="1"/>
      <c r="GRI162" s="1"/>
      <c r="GRJ162" s="1"/>
      <c r="GRK162" s="1"/>
      <c r="GRL162" s="1"/>
      <c r="GRM162" s="1"/>
      <c r="GRN162" s="1"/>
      <c r="GRO162" s="1"/>
      <c r="GRP162" s="1"/>
      <c r="GRQ162" s="1"/>
      <c r="GRR162" s="1"/>
      <c r="GRS162" s="1"/>
      <c r="GRT162" s="1"/>
      <c r="GRU162" s="1"/>
      <c r="GRV162" s="1"/>
      <c r="GRW162" s="1"/>
      <c r="GRX162" s="1"/>
      <c r="GRY162" s="1"/>
      <c r="GRZ162" s="1"/>
      <c r="GSA162" s="1"/>
      <c r="GSB162" s="1"/>
      <c r="GSC162" s="1"/>
      <c r="GSD162" s="1"/>
      <c r="GSE162" s="1"/>
      <c r="GSF162" s="1"/>
      <c r="GSG162" s="1"/>
      <c r="GSH162" s="1"/>
      <c r="GSI162" s="1"/>
      <c r="GSJ162" s="1"/>
      <c r="GSK162" s="1"/>
      <c r="GSL162" s="1"/>
      <c r="GSM162" s="1"/>
      <c r="GSN162" s="1"/>
      <c r="GSO162" s="1"/>
      <c r="GSP162" s="1"/>
      <c r="GSQ162" s="1"/>
      <c r="GSR162" s="1"/>
      <c r="GSS162" s="1"/>
      <c r="GST162" s="1"/>
      <c r="GSU162" s="1"/>
      <c r="GSV162" s="1"/>
      <c r="GSW162" s="1"/>
      <c r="GSX162" s="1"/>
      <c r="GSY162" s="1"/>
      <c r="GSZ162" s="1"/>
      <c r="GTA162" s="1"/>
      <c r="GTB162" s="1"/>
      <c r="GTC162" s="1"/>
      <c r="GTD162" s="1"/>
      <c r="GTE162" s="1"/>
      <c r="GTF162" s="1"/>
      <c r="GTG162" s="1"/>
      <c r="GTH162" s="1"/>
      <c r="GTI162" s="1"/>
      <c r="GTJ162" s="1"/>
      <c r="GTK162" s="1"/>
      <c r="GTL162" s="1"/>
      <c r="GTM162" s="1"/>
      <c r="GTN162" s="1"/>
      <c r="GTO162" s="1"/>
      <c r="GTP162" s="1"/>
      <c r="GTQ162" s="1"/>
      <c r="GTR162" s="1"/>
      <c r="GTS162" s="1"/>
      <c r="GTT162" s="1"/>
      <c r="GTU162" s="1"/>
      <c r="GTV162" s="1"/>
      <c r="GTW162" s="1"/>
      <c r="GTX162" s="1"/>
      <c r="GTY162" s="1"/>
      <c r="GTZ162" s="1"/>
      <c r="GUA162" s="1"/>
      <c r="GUB162" s="1"/>
      <c r="GUC162" s="1"/>
      <c r="GUD162" s="1"/>
      <c r="GUE162" s="1"/>
      <c r="GUF162" s="1"/>
      <c r="GUG162" s="1"/>
      <c r="GUH162" s="1"/>
      <c r="GUI162" s="1"/>
      <c r="GUJ162" s="1"/>
      <c r="GUK162" s="1"/>
      <c r="GUL162" s="1"/>
      <c r="GUM162" s="1"/>
      <c r="GUN162" s="1"/>
      <c r="GUO162" s="1"/>
      <c r="GUP162" s="1"/>
      <c r="GUQ162" s="1"/>
      <c r="GUR162" s="1"/>
      <c r="GUS162" s="1"/>
      <c r="GUT162" s="1"/>
      <c r="GUU162" s="1"/>
      <c r="GUV162" s="1"/>
      <c r="GUW162" s="1"/>
      <c r="GUX162" s="1"/>
      <c r="GUY162" s="1"/>
      <c r="GUZ162" s="1"/>
      <c r="GVA162" s="1"/>
      <c r="GVB162" s="1"/>
      <c r="GVC162" s="1"/>
      <c r="GVD162" s="1"/>
      <c r="GVE162" s="1"/>
      <c r="GVF162" s="1"/>
      <c r="GVG162" s="1"/>
      <c r="GVH162" s="1"/>
      <c r="GVI162" s="1"/>
      <c r="GVJ162" s="1"/>
      <c r="GVK162" s="1"/>
      <c r="GVL162" s="1"/>
      <c r="GVM162" s="1"/>
      <c r="GVN162" s="1"/>
      <c r="GVO162" s="1"/>
      <c r="GVP162" s="1"/>
      <c r="GVQ162" s="1"/>
      <c r="GVR162" s="1"/>
      <c r="GVS162" s="1"/>
      <c r="GVT162" s="1"/>
      <c r="GVU162" s="1"/>
      <c r="GVV162" s="1"/>
      <c r="GVW162" s="1"/>
      <c r="GVX162" s="1"/>
      <c r="GVY162" s="1"/>
      <c r="GVZ162" s="1"/>
      <c r="GWA162" s="1"/>
      <c r="GWB162" s="1"/>
      <c r="GWC162" s="1"/>
      <c r="GWD162" s="1"/>
      <c r="GWE162" s="1"/>
      <c r="GWF162" s="1"/>
      <c r="GWG162" s="1"/>
      <c r="GWH162" s="1"/>
      <c r="GWI162" s="1"/>
      <c r="GWJ162" s="1"/>
      <c r="GWK162" s="1"/>
      <c r="GWL162" s="1"/>
      <c r="GWM162" s="1"/>
      <c r="GWN162" s="1"/>
      <c r="GWO162" s="1"/>
      <c r="GWP162" s="1"/>
      <c r="GWQ162" s="1"/>
      <c r="GWR162" s="1"/>
      <c r="GWS162" s="1"/>
      <c r="GWT162" s="1"/>
      <c r="GWU162" s="1"/>
      <c r="GWV162" s="1"/>
      <c r="GWW162" s="1"/>
      <c r="GWX162" s="1"/>
      <c r="GWY162" s="1"/>
      <c r="GWZ162" s="1"/>
      <c r="GXA162" s="1"/>
      <c r="GXB162" s="1"/>
      <c r="GXC162" s="1"/>
      <c r="GXD162" s="1"/>
      <c r="GXE162" s="1"/>
      <c r="GXF162" s="1"/>
      <c r="GXG162" s="1"/>
      <c r="GXH162" s="1"/>
      <c r="GXI162" s="1"/>
      <c r="GXJ162" s="1"/>
      <c r="GXK162" s="1"/>
      <c r="GXL162" s="1"/>
      <c r="GXM162" s="1"/>
      <c r="GXN162" s="1"/>
      <c r="GXO162" s="1"/>
      <c r="GXP162" s="1"/>
      <c r="GXQ162" s="1"/>
      <c r="GXR162" s="1"/>
      <c r="GXS162" s="1"/>
      <c r="GXT162" s="1"/>
      <c r="GXU162" s="1"/>
      <c r="GXV162" s="1"/>
      <c r="GXW162" s="1"/>
      <c r="GXX162" s="1"/>
      <c r="GXY162" s="1"/>
      <c r="GXZ162" s="1"/>
      <c r="GYA162" s="1"/>
      <c r="GYB162" s="1"/>
      <c r="GYC162" s="1"/>
      <c r="GYD162" s="1"/>
      <c r="GYE162" s="1"/>
      <c r="GYF162" s="1"/>
      <c r="GYG162" s="1"/>
      <c r="GYH162" s="1"/>
      <c r="GYI162" s="1"/>
      <c r="GYJ162" s="1"/>
      <c r="GYK162" s="1"/>
      <c r="GYL162" s="1"/>
      <c r="GYM162" s="1"/>
      <c r="GYN162" s="1"/>
      <c r="GYO162" s="1"/>
      <c r="GYP162" s="1"/>
      <c r="GYQ162" s="1"/>
      <c r="GYR162" s="1"/>
      <c r="GYS162" s="1"/>
      <c r="GYT162" s="1"/>
      <c r="GYU162" s="1"/>
      <c r="GYV162" s="1"/>
      <c r="GYW162" s="1"/>
      <c r="GYX162" s="1"/>
      <c r="GYY162" s="1"/>
      <c r="GYZ162" s="1"/>
      <c r="GZA162" s="1"/>
      <c r="GZB162" s="1"/>
      <c r="GZC162" s="1"/>
      <c r="GZD162" s="1"/>
      <c r="GZE162" s="1"/>
      <c r="GZF162" s="1"/>
      <c r="GZG162" s="1"/>
      <c r="GZH162" s="1"/>
      <c r="GZI162" s="1"/>
      <c r="GZJ162" s="1"/>
      <c r="GZK162" s="1"/>
      <c r="GZL162" s="1"/>
      <c r="GZM162" s="1"/>
      <c r="GZN162" s="1"/>
      <c r="GZO162" s="1"/>
      <c r="GZP162" s="1"/>
      <c r="GZQ162" s="1"/>
      <c r="GZR162" s="1"/>
      <c r="GZS162" s="1"/>
      <c r="GZT162" s="1"/>
      <c r="GZU162" s="1"/>
      <c r="GZV162" s="1"/>
      <c r="GZW162" s="1"/>
      <c r="GZX162" s="1"/>
      <c r="GZY162" s="1"/>
      <c r="GZZ162" s="1"/>
      <c r="HAA162" s="1"/>
      <c r="HAB162" s="1"/>
      <c r="HAC162" s="1"/>
      <c r="HAD162" s="1"/>
      <c r="HAE162" s="1"/>
      <c r="HAF162" s="1"/>
      <c r="HAG162" s="1"/>
      <c r="HAH162" s="1"/>
      <c r="HAI162" s="1"/>
      <c r="HAJ162" s="1"/>
      <c r="HAK162" s="1"/>
      <c r="HAL162" s="1"/>
      <c r="HAM162" s="1"/>
      <c r="HAN162" s="1"/>
      <c r="HAO162" s="1"/>
      <c r="HAP162" s="1"/>
      <c r="HAQ162" s="1"/>
      <c r="HAR162" s="1"/>
      <c r="HAS162" s="1"/>
      <c r="HAT162" s="1"/>
      <c r="HAU162" s="1"/>
      <c r="HAV162" s="1"/>
      <c r="HAW162" s="1"/>
      <c r="HAX162" s="1"/>
      <c r="HAY162" s="1"/>
      <c r="HAZ162" s="1"/>
      <c r="HBA162" s="1"/>
      <c r="HBB162" s="1"/>
      <c r="HBC162" s="1"/>
      <c r="HBD162" s="1"/>
      <c r="HBE162" s="1"/>
      <c r="HBF162" s="1"/>
      <c r="HBG162" s="1"/>
      <c r="HBH162" s="1"/>
      <c r="HBI162" s="1"/>
      <c r="HBJ162" s="1"/>
      <c r="HBK162" s="1"/>
      <c r="HBL162" s="1"/>
      <c r="HBM162" s="1"/>
      <c r="HBN162" s="1"/>
      <c r="HBO162" s="1"/>
      <c r="HBP162" s="1"/>
      <c r="HBQ162" s="1"/>
      <c r="HBR162" s="1"/>
      <c r="HBS162" s="1"/>
      <c r="HBT162" s="1"/>
      <c r="HBU162" s="1"/>
      <c r="HBV162" s="1"/>
      <c r="HBW162" s="1"/>
      <c r="HBX162" s="1"/>
      <c r="HBY162" s="1"/>
      <c r="HBZ162" s="1"/>
      <c r="HCA162" s="1"/>
      <c r="HCB162" s="1"/>
      <c r="HCC162" s="1"/>
      <c r="HCD162" s="1"/>
      <c r="HCE162" s="1"/>
      <c r="HCF162" s="1"/>
      <c r="HCG162" s="1"/>
      <c r="HCH162" s="1"/>
      <c r="HCI162" s="1"/>
      <c r="HCJ162" s="1"/>
      <c r="HCK162" s="1"/>
      <c r="HCL162" s="1"/>
      <c r="HCM162" s="1"/>
      <c r="HCN162" s="1"/>
      <c r="HCO162" s="1"/>
      <c r="HCP162" s="1"/>
      <c r="HCQ162" s="1"/>
      <c r="HCR162" s="1"/>
      <c r="HCS162" s="1"/>
      <c r="HCT162" s="1"/>
      <c r="HCU162" s="1"/>
      <c r="HCV162" s="1"/>
      <c r="HCW162" s="1"/>
      <c r="HCX162" s="1"/>
      <c r="HCY162" s="1"/>
      <c r="HCZ162" s="1"/>
      <c r="HDA162" s="1"/>
      <c r="HDB162" s="1"/>
      <c r="HDC162" s="1"/>
      <c r="HDD162" s="1"/>
      <c r="HDE162" s="1"/>
      <c r="HDF162" s="1"/>
      <c r="HDG162" s="1"/>
      <c r="HDH162" s="1"/>
      <c r="HDI162" s="1"/>
      <c r="HDJ162" s="1"/>
      <c r="HDK162" s="1"/>
      <c r="HDL162" s="1"/>
      <c r="HDM162" s="1"/>
      <c r="HDN162" s="1"/>
      <c r="HDO162" s="1"/>
      <c r="HDP162" s="1"/>
      <c r="HDQ162" s="1"/>
      <c r="HDR162" s="1"/>
      <c r="HDS162" s="1"/>
      <c r="HDT162" s="1"/>
      <c r="HDU162" s="1"/>
      <c r="HDV162" s="1"/>
      <c r="HDW162" s="1"/>
      <c r="HDX162" s="1"/>
      <c r="HDY162" s="1"/>
      <c r="HDZ162" s="1"/>
      <c r="HEA162" s="1"/>
      <c r="HEB162" s="1"/>
      <c r="HEC162" s="1"/>
      <c r="HED162" s="1"/>
      <c r="HEE162" s="1"/>
      <c r="HEF162" s="1"/>
      <c r="HEG162" s="1"/>
      <c r="HEH162" s="1"/>
      <c r="HEI162" s="1"/>
      <c r="HEJ162" s="1"/>
      <c r="HEK162" s="1"/>
      <c r="HEL162" s="1"/>
      <c r="HEM162" s="1"/>
      <c r="HEN162" s="1"/>
      <c r="HEO162" s="1"/>
      <c r="HEP162" s="1"/>
      <c r="HEQ162" s="1"/>
      <c r="HER162" s="1"/>
      <c r="HES162" s="1"/>
      <c r="HET162" s="1"/>
      <c r="HEU162" s="1"/>
      <c r="HEV162" s="1"/>
      <c r="HEW162" s="1"/>
      <c r="HEX162" s="1"/>
      <c r="HEY162" s="1"/>
      <c r="HEZ162" s="1"/>
      <c r="HFA162" s="1"/>
      <c r="HFB162" s="1"/>
      <c r="HFC162" s="1"/>
      <c r="HFD162" s="1"/>
      <c r="HFE162" s="1"/>
      <c r="HFF162" s="1"/>
      <c r="HFG162" s="1"/>
      <c r="HFH162" s="1"/>
      <c r="HFI162" s="1"/>
      <c r="HFJ162" s="1"/>
      <c r="HFK162" s="1"/>
      <c r="HFL162" s="1"/>
      <c r="HFM162" s="1"/>
      <c r="HFN162" s="1"/>
      <c r="HFO162" s="1"/>
      <c r="HFP162" s="1"/>
      <c r="HFQ162" s="1"/>
      <c r="HFR162" s="1"/>
      <c r="HFS162" s="1"/>
      <c r="HFT162" s="1"/>
      <c r="HFU162" s="1"/>
      <c r="HFV162" s="1"/>
      <c r="HFW162" s="1"/>
      <c r="HFX162" s="1"/>
      <c r="HFY162" s="1"/>
      <c r="HFZ162" s="1"/>
      <c r="HGA162" s="1"/>
      <c r="HGB162" s="1"/>
      <c r="HGC162" s="1"/>
      <c r="HGD162" s="1"/>
      <c r="HGE162" s="1"/>
      <c r="HGF162" s="1"/>
      <c r="HGG162" s="1"/>
      <c r="HGH162" s="1"/>
      <c r="HGI162" s="1"/>
      <c r="HGJ162" s="1"/>
      <c r="HGK162" s="1"/>
      <c r="HGL162" s="1"/>
      <c r="HGM162" s="1"/>
      <c r="HGN162" s="1"/>
      <c r="HGO162" s="1"/>
      <c r="HGP162" s="1"/>
      <c r="HGQ162" s="1"/>
      <c r="HGR162" s="1"/>
      <c r="HGS162" s="1"/>
      <c r="HGT162" s="1"/>
      <c r="HGU162" s="1"/>
      <c r="HGV162" s="1"/>
      <c r="HGW162" s="1"/>
      <c r="HGX162" s="1"/>
      <c r="HGY162" s="1"/>
      <c r="HGZ162" s="1"/>
      <c r="HHA162" s="1"/>
      <c r="HHB162" s="1"/>
      <c r="HHC162" s="1"/>
      <c r="HHD162" s="1"/>
      <c r="HHE162" s="1"/>
      <c r="HHF162" s="1"/>
      <c r="HHG162" s="1"/>
      <c r="HHH162" s="1"/>
      <c r="HHI162" s="1"/>
      <c r="HHJ162" s="1"/>
      <c r="HHK162" s="1"/>
      <c r="HHL162" s="1"/>
      <c r="HHM162" s="1"/>
      <c r="HHN162" s="1"/>
      <c r="HHO162" s="1"/>
      <c r="HHP162" s="1"/>
      <c r="HHQ162" s="1"/>
      <c r="HHR162" s="1"/>
      <c r="HHS162" s="1"/>
      <c r="HHT162" s="1"/>
      <c r="HHU162" s="1"/>
      <c r="HHV162" s="1"/>
      <c r="HHW162" s="1"/>
      <c r="HHX162" s="1"/>
      <c r="HHY162" s="1"/>
      <c r="HHZ162" s="1"/>
      <c r="HIA162" s="1"/>
      <c r="HIB162" s="1"/>
      <c r="HIC162" s="1"/>
      <c r="HID162" s="1"/>
      <c r="HIE162" s="1"/>
      <c r="HIF162" s="1"/>
      <c r="HIG162" s="1"/>
      <c r="HIH162" s="1"/>
      <c r="HII162" s="1"/>
      <c r="HIJ162" s="1"/>
      <c r="HIK162" s="1"/>
      <c r="HIL162" s="1"/>
      <c r="HIM162" s="1"/>
      <c r="HIN162" s="1"/>
      <c r="HIO162" s="1"/>
      <c r="HIP162" s="1"/>
      <c r="HIQ162" s="1"/>
      <c r="HIR162" s="1"/>
      <c r="HIS162" s="1"/>
      <c r="HIT162" s="1"/>
      <c r="HIU162" s="1"/>
      <c r="HIV162" s="1"/>
      <c r="HIW162" s="1"/>
      <c r="HIX162" s="1"/>
      <c r="HIY162" s="1"/>
      <c r="HIZ162" s="1"/>
      <c r="HJA162" s="1"/>
      <c r="HJB162" s="1"/>
      <c r="HJC162" s="1"/>
      <c r="HJD162" s="1"/>
      <c r="HJE162" s="1"/>
      <c r="HJF162" s="1"/>
      <c r="HJG162" s="1"/>
      <c r="HJH162" s="1"/>
      <c r="HJI162" s="1"/>
      <c r="HJJ162" s="1"/>
      <c r="HJK162" s="1"/>
      <c r="HJL162" s="1"/>
      <c r="HJM162" s="1"/>
      <c r="HJN162" s="1"/>
      <c r="HJO162" s="1"/>
      <c r="HJP162" s="1"/>
      <c r="HJQ162" s="1"/>
      <c r="HJR162" s="1"/>
      <c r="HJS162" s="1"/>
      <c r="HJT162" s="1"/>
      <c r="HJU162" s="1"/>
      <c r="HJV162" s="1"/>
      <c r="HJW162" s="1"/>
      <c r="HJX162" s="1"/>
      <c r="HJY162" s="1"/>
      <c r="HJZ162" s="1"/>
      <c r="HKA162" s="1"/>
      <c r="HKB162" s="1"/>
      <c r="HKC162" s="1"/>
      <c r="HKD162" s="1"/>
      <c r="HKE162" s="1"/>
      <c r="HKF162" s="1"/>
      <c r="HKG162" s="1"/>
      <c r="HKH162" s="1"/>
      <c r="HKI162" s="1"/>
      <c r="HKJ162" s="1"/>
      <c r="HKK162" s="1"/>
      <c r="HKL162" s="1"/>
      <c r="HKM162" s="1"/>
      <c r="HKN162" s="1"/>
      <c r="HKO162" s="1"/>
      <c r="HKP162" s="1"/>
      <c r="HKQ162" s="1"/>
      <c r="HKR162" s="1"/>
      <c r="HKS162" s="1"/>
      <c r="HKT162" s="1"/>
      <c r="HKU162" s="1"/>
      <c r="HKV162" s="1"/>
      <c r="HKW162" s="1"/>
      <c r="HKX162" s="1"/>
      <c r="HKY162" s="1"/>
      <c r="HKZ162" s="1"/>
      <c r="HLA162" s="1"/>
      <c r="HLB162" s="1"/>
      <c r="HLC162" s="1"/>
      <c r="HLD162" s="1"/>
      <c r="HLE162" s="1"/>
      <c r="HLF162" s="1"/>
      <c r="HLG162" s="1"/>
      <c r="HLH162" s="1"/>
      <c r="HLI162" s="1"/>
      <c r="HLJ162" s="1"/>
      <c r="HLK162" s="1"/>
      <c r="HLL162" s="1"/>
      <c r="HLM162" s="1"/>
      <c r="HLN162" s="1"/>
      <c r="HLO162" s="1"/>
      <c r="HLP162" s="1"/>
      <c r="HLQ162" s="1"/>
      <c r="HLR162" s="1"/>
      <c r="HLS162" s="1"/>
      <c r="HLT162" s="1"/>
      <c r="HLU162" s="1"/>
      <c r="HLV162" s="1"/>
      <c r="HLW162" s="1"/>
      <c r="HLX162" s="1"/>
      <c r="HLY162" s="1"/>
      <c r="HLZ162" s="1"/>
      <c r="HMA162" s="1"/>
      <c r="HMB162" s="1"/>
      <c r="HMC162" s="1"/>
      <c r="HMD162" s="1"/>
      <c r="HME162" s="1"/>
      <c r="HMF162" s="1"/>
      <c r="HMG162" s="1"/>
      <c r="HMH162" s="1"/>
      <c r="HMI162" s="1"/>
      <c r="HMJ162" s="1"/>
      <c r="HMK162" s="1"/>
      <c r="HML162" s="1"/>
      <c r="HMM162" s="1"/>
      <c r="HMN162" s="1"/>
      <c r="HMO162" s="1"/>
      <c r="HMP162" s="1"/>
      <c r="HMQ162" s="1"/>
      <c r="HMR162" s="1"/>
      <c r="HMS162" s="1"/>
      <c r="HMT162" s="1"/>
      <c r="HMU162" s="1"/>
      <c r="HMV162" s="1"/>
      <c r="HMW162" s="1"/>
      <c r="HMX162" s="1"/>
      <c r="HMY162" s="1"/>
      <c r="HMZ162" s="1"/>
      <c r="HNA162" s="1"/>
      <c r="HNB162" s="1"/>
      <c r="HNC162" s="1"/>
      <c r="HND162" s="1"/>
      <c r="HNE162" s="1"/>
      <c r="HNF162" s="1"/>
      <c r="HNG162" s="1"/>
      <c r="HNH162" s="1"/>
      <c r="HNI162" s="1"/>
      <c r="HNJ162" s="1"/>
      <c r="HNK162" s="1"/>
      <c r="HNL162" s="1"/>
      <c r="HNM162" s="1"/>
      <c r="HNN162" s="1"/>
      <c r="HNO162" s="1"/>
      <c r="HNP162" s="1"/>
      <c r="HNQ162" s="1"/>
      <c r="HNR162" s="1"/>
      <c r="HNS162" s="1"/>
      <c r="HNT162" s="1"/>
      <c r="HNU162" s="1"/>
      <c r="HNV162" s="1"/>
      <c r="HNW162" s="1"/>
      <c r="HNX162" s="1"/>
      <c r="HNY162" s="1"/>
      <c r="HNZ162" s="1"/>
      <c r="HOA162" s="1"/>
      <c r="HOB162" s="1"/>
      <c r="HOC162" s="1"/>
      <c r="HOD162" s="1"/>
      <c r="HOE162" s="1"/>
      <c r="HOF162" s="1"/>
      <c r="HOG162" s="1"/>
      <c r="HOH162" s="1"/>
      <c r="HOI162" s="1"/>
      <c r="HOJ162" s="1"/>
      <c r="HOK162" s="1"/>
      <c r="HOL162" s="1"/>
      <c r="HOM162" s="1"/>
      <c r="HON162" s="1"/>
      <c r="HOO162" s="1"/>
      <c r="HOP162" s="1"/>
      <c r="HOQ162" s="1"/>
      <c r="HOR162" s="1"/>
      <c r="HOS162" s="1"/>
      <c r="HOT162" s="1"/>
      <c r="HOU162" s="1"/>
      <c r="HOV162" s="1"/>
      <c r="HOW162" s="1"/>
      <c r="HOX162" s="1"/>
      <c r="HOY162" s="1"/>
      <c r="HOZ162" s="1"/>
      <c r="HPA162" s="1"/>
      <c r="HPB162" s="1"/>
      <c r="HPC162" s="1"/>
      <c r="HPD162" s="1"/>
      <c r="HPE162" s="1"/>
      <c r="HPF162" s="1"/>
      <c r="HPG162" s="1"/>
      <c r="HPH162" s="1"/>
      <c r="HPI162" s="1"/>
      <c r="HPJ162" s="1"/>
      <c r="HPK162" s="1"/>
      <c r="HPL162" s="1"/>
      <c r="HPM162" s="1"/>
      <c r="HPN162" s="1"/>
      <c r="HPO162" s="1"/>
      <c r="HPP162" s="1"/>
      <c r="HPQ162" s="1"/>
      <c r="HPR162" s="1"/>
      <c r="HPS162" s="1"/>
      <c r="HPT162" s="1"/>
      <c r="HPU162" s="1"/>
      <c r="HPV162" s="1"/>
      <c r="HPW162" s="1"/>
      <c r="HPX162" s="1"/>
      <c r="HPY162" s="1"/>
      <c r="HPZ162" s="1"/>
      <c r="HQA162" s="1"/>
      <c r="HQB162" s="1"/>
      <c r="HQC162" s="1"/>
      <c r="HQD162" s="1"/>
      <c r="HQE162" s="1"/>
      <c r="HQF162" s="1"/>
      <c r="HQG162" s="1"/>
      <c r="HQH162" s="1"/>
      <c r="HQI162" s="1"/>
      <c r="HQJ162" s="1"/>
      <c r="HQK162" s="1"/>
      <c r="HQL162" s="1"/>
      <c r="HQM162" s="1"/>
      <c r="HQN162" s="1"/>
      <c r="HQO162" s="1"/>
      <c r="HQP162" s="1"/>
      <c r="HQQ162" s="1"/>
      <c r="HQR162" s="1"/>
      <c r="HQS162" s="1"/>
      <c r="HQT162" s="1"/>
      <c r="HQU162" s="1"/>
      <c r="HQV162" s="1"/>
      <c r="HQW162" s="1"/>
      <c r="HQX162" s="1"/>
      <c r="HQY162" s="1"/>
      <c r="HQZ162" s="1"/>
      <c r="HRA162" s="1"/>
      <c r="HRB162" s="1"/>
      <c r="HRC162" s="1"/>
      <c r="HRD162" s="1"/>
      <c r="HRE162" s="1"/>
      <c r="HRF162" s="1"/>
      <c r="HRG162" s="1"/>
      <c r="HRH162" s="1"/>
      <c r="HRI162" s="1"/>
      <c r="HRJ162" s="1"/>
      <c r="HRK162" s="1"/>
      <c r="HRL162" s="1"/>
      <c r="HRM162" s="1"/>
      <c r="HRN162" s="1"/>
      <c r="HRO162" s="1"/>
      <c r="HRP162" s="1"/>
      <c r="HRQ162" s="1"/>
      <c r="HRR162" s="1"/>
      <c r="HRS162" s="1"/>
      <c r="HRT162" s="1"/>
      <c r="HRU162" s="1"/>
      <c r="HRV162" s="1"/>
      <c r="HRW162" s="1"/>
      <c r="HRX162" s="1"/>
      <c r="HRY162" s="1"/>
      <c r="HRZ162" s="1"/>
      <c r="HSA162" s="1"/>
      <c r="HSB162" s="1"/>
      <c r="HSC162" s="1"/>
      <c r="HSD162" s="1"/>
      <c r="HSE162" s="1"/>
      <c r="HSF162" s="1"/>
      <c r="HSG162" s="1"/>
      <c r="HSH162" s="1"/>
      <c r="HSI162" s="1"/>
      <c r="HSJ162" s="1"/>
      <c r="HSK162" s="1"/>
      <c r="HSL162" s="1"/>
      <c r="HSM162" s="1"/>
      <c r="HSN162" s="1"/>
      <c r="HSO162" s="1"/>
      <c r="HSP162" s="1"/>
      <c r="HSQ162" s="1"/>
      <c r="HSR162" s="1"/>
      <c r="HSS162" s="1"/>
      <c r="HST162" s="1"/>
      <c r="HSU162" s="1"/>
      <c r="HSV162" s="1"/>
      <c r="HSW162" s="1"/>
      <c r="HSX162" s="1"/>
      <c r="HSY162" s="1"/>
      <c r="HSZ162" s="1"/>
      <c r="HTA162" s="1"/>
      <c r="HTB162" s="1"/>
      <c r="HTC162" s="1"/>
      <c r="HTD162" s="1"/>
      <c r="HTE162" s="1"/>
      <c r="HTF162" s="1"/>
      <c r="HTG162" s="1"/>
      <c r="HTH162" s="1"/>
      <c r="HTI162" s="1"/>
      <c r="HTJ162" s="1"/>
      <c r="HTK162" s="1"/>
      <c r="HTL162" s="1"/>
      <c r="HTM162" s="1"/>
      <c r="HTN162" s="1"/>
      <c r="HTO162" s="1"/>
      <c r="HTP162" s="1"/>
      <c r="HTQ162" s="1"/>
      <c r="HTR162" s="1"/>
      <c r="HTS162" s="1"/>
      <c r="HTT162" s="1"/>
      <c r="HTU162" s="1"/>
      <c r="HTV162" s="1"/>
      <c r="HTW162" s="1"/>
      <c r="HTX162" s="1"/>
      <c r="HTY162" s="1"/>
      <c r="HTZ162" s="1"/>
      <c r="HUA162" s="1"/>
      <c r="HUB162" s="1"/>
      <c r="HUC162" s="1"/>
      <c r="HUD162" s="1"/>
      <c r="HUE162" s="1"/>
      <c r="HUF162" s="1"/>
      <c r="HUG162" s="1"/>
      <c r="HUH162" s="1"/>
      <c r="HUI162" s="1"/>
      <c r="HUJ162" s="1"/>
      <c r="HUK162" s="1"/>
      <c r="HUL162" s="1"/>
      <c r="HUM162" s="1"/>
      <c r="HUN162" s="1"/>
      <c r="HUO162" s="1"/>
      <c r="HUP162" s="1"/>
      <c r="HUQ162" s="1"/>
      <c r="HUR162" s="1"/>
      <c r="HUS162" s="1"/>
      <c r="HUT162" s="1"/>
      <c r="HUU162" s="1"/>
      <c r="HUV162" s="1"/>
      <c r="HUW162" s="1"/>
      <c r="HUX162" s="1"/>
      <c r="HUY162" s="1"/>
      <c r="HUZ162" s="1"/>
      <c r="HVA162" s="1"/>
      <c r="HVB162" s="1"/>
      <c r="HVC162" s="1"/>
      <c r="HVD162" s="1"/>
      <c r="HVE162" s="1"/>
      <c r="HVF162" s="1"/>
      <c r="HVG162" s="1"/>
      <c r="HVH162" s="1"/>
      <c r="HVI162" s="1"/>
      <c r="HVJ162" s="1"/>
      <c r="HVK162" s="1"/>
      <c r="HVL162" s="1"/>
      <c r="HVM162" s="1"/>
      <c r="HVN162" s="1"/>
      <c r="HVO162" s="1"/>
      <c r="HVP162" s="1"/>
      <c r="HVQ162" s="1"/>
      <c r="HVR162" s="1"/>
      <c r="HVS162" s="1"/>
      <c r="HVT162" s="1"/>
      <c r="HVU162" s="1"/>
      <c r="HVV162" s="1"/>
      <c r="HVW162" s="1"/>
      <c r="HVX162" s="1"/>
      <c r="HVY162" s="1"/>
      <c r="HVZ162" s="1"/>
      <c r="HWA162" s="1"/>
      <c r="HWB162" s="1"/>
      <c r="HWC162" s="1"/>
      <c r="HWD162" s="1"/>
      <c r="HWE162" s="1"/>
      <c r="HWF162" s="1"/>
      <c r="HWG162" s="1"/>
      <c r="HWH162" s="1"/>
      <c r="HWI162" s="1"/>
      <c r="HWJ162" s="1"/>
      <c r="HWK162" s="1"/>
      <c r="HWL162" s="1"/>
      <c r="HWM162" s="1"/>
      <c r="HWN162" s="1"/>
      <c r="HWO162" s="1"/>
      <c r="HWP162" s="1"/>
      <c r="HWQ162" s="1"/>
      <c r="HWR162" s="1"/>
      <c r="HWS162" s="1"/>
      <c r="HWT162" s="1"/>
      <c r="HWU162" s="1"/>
      <c r="HWV162" s="1"/>
      <c r="HWW162" s="1"/>
      <c r="HWX162" s="1"/>
      <c r="HWY162" s="1"/>
      <c r="HWZ162" s="1"/>
      <c r="HXA162" s="1"/>
      <c r="HXB162" s="1"/>
      <c r="HXC162" s="1"/>
      <c r="HXD162" s="1"/>
      <c r="HXE162" s="1"/>
      <c r="HXF162" s="1"/>
      <c r="HXG162" s="1"/>
      <c r="HXH162" s="1"/>
      <c r="HXI162" s="1"/>
      <c r="HXJ162" s="1"/>
      <c r="HXK162" s="1"/>
      <c r="HXL162" s="1"/>
      <c r="HXM162" s="1"/>
      <c r="HXN162" s="1"/>
      <c r="HXO162" s="1"/>
      <c r="HXP162" s="1"/>
      <c r="HXQ162" s="1"/>
      <c r="HXR162" s="1"/>
      <c r="HXS162" s="1"/>
      <c r="HXT162" s="1"/>
      <c r="HXU162" s="1"/>
      <c r="HXV162" s="1"/>
      <c r="HXW162" s="1"/>
      <c r="HXX162" s="1"/>
      <c r="HXY162" s="1"/>
      <c r="HXZ162" s="1"/>
      <c r="HYA162" s="1"/>
      <c r="HYB162" s="1"/>
      <c r="HYC162" s="1"/>
      <c r="HYD162" s="1"/>
      <c r="HYE162" s="1"/>
      <c r="HYF162" s="1"/>
      <c r="HYG162" s="1"/>
      <c r="HYH162" s="1"/>
      <c r="HYI162" s="1"/>
      <c r="HYJ162" s="1"/>
      <c r="HYK162" s="1"/>
      <c r="HYL162" s="1"/>
      <c r="HYM162" s="1"/>
      <c r="HYN162" s="1"/>
      <c r="HYO162" s="1"/>
      <c r="HYP162" s="1"/>
      <c r="HYQ162" s="1"/>
      <c r="HYR162" s="1"/>
      <c r="HYS162" s="1"/>
      <c r="HYT162" s="1"/>
      <c r="HYU162" s="1"/>
      <c r="HYV162" s="1"/>
      <c r="HYW162" s="1"/>
      <c r="HYX162" s="1"/>
      <c r="HYY162" s="1"/>
      <c r="HYZ162" s="1"/>
      <c r="HZA162" s="1"/>
      <c r="HZB162" s="1"/>
      <c r="HZC162" s="1"/>
      <c r="HZD162" s="1"/>
      <c r="HZE162" s="1"/>
      <c r="HZF162" s="1"/>
      <c r="HZG162" s="1"/>
      <c r="HZH162" s="1"/>
      <c r="HZI162" s="1"/>
      <c r="HZJ162" s="1"/>
      <c r="HZK162" s="1"/>
      <c r="HZL162" s="1"/>
      <c r="HZM162" s="1"/>
      <c r="HZN162" s="1"/>
      <c r="HZO162" s="1"/>
      <c r="HZP162" s="1"/>
      <c r="HZQ162" s="1"/>
      <c r="HZR162" s="1"/>
      <c r="HZS162" s="1"/>
      <c r="HZT162" s="1"/>
      <c r="HZU162" s="1"/>
      <c r="HZV162" s="1"/>
      <c r="HZW162" s="1"/>
      <c r="HZX162" s="1"/>
      <c r="HZY162" s="1"/>
      <c r="HZZ162" s="1"/>
      <c r="IAA162" s="1"/>
      <c r="IAB162" s="1"/>
      <c r="IAC162" s="1"/>
      <c r="IAD162" s="1"/>
      <c r="IAE162" s="1"/>
      <c r="IAF162" s="1"/>
      <c r="IAG162" s="1"/>
      <c r="IAH162" s="1"/>
      <c r="IAI162" s="1"/>
      <c r="IAJ162" s="1"/>
      <c r="IAK162" s="1"/>
      <c r="IAL162" s="1"/>
      <c r="IAM162" s="1"/>
      <c r="IAN162" s="1"/>
      <c r="IAO162" s="1"/>
      <c r="IAP162" s="1"/>
      <c r="IAQ162" s="1"/>
      <c r="IAR162" s="1"/>
      <c r="IAS162" s="1"/>
      <c r="IAT162" s="1"/>
      <c r="IAU162" s="1"/>
      <c r="IAV162" s="1"/>
      <c r="IAW162" s="1"/>
      <c r="IAX162" s="1"/>
      <c r="IAY162" s="1"/>
      <c r="IAZ162" s="1"/>
      <c r="IBA162" s="1"/>
      <c r="IBB162" s="1"/>
      <c r="IBC162" s="1"/>
      <c r="IBD162" s="1"/>
      <c r="IBE162" s="1"/>
      <c r="IBF162" s="1"/>
      <c r="IBG162" s="1"/>
      <c r="IBH162" s="1"/>
      <c r="IBI162" s="1"/>
      <c r="IBJ162" s="1"/>
      <c r="IBK162" s="1"/>
      <c r="IBL162" s="1"/>
      <c r="IBM162" s="1"/>
      <c r="IBN162" s="1"/>
      <c r="IBO162" s="1"/>
      <c r="IBP162" s="1"/>
      <c r="IBQ162" s="1"/>
      <c r="IBR162" s="1"/>
      <c r="IBS162" s="1"/>
      <c r="IBT162" s="1"/>
      <c r="IBU162" s="1"/>
      <c r="IBV162" s="1"/>
      <c r="IBW162" s="1"/>
      <c r="IBX162" s="1"/>
      <c r="IBY162" s="1"/>
      <c r="IBZ162" s="1"/>
      <c r="ICA162" s="1"/>
      <c r="ICB162" s="1"/>
      <c r="ICC162" s="1"/>
      <c r="ICD162" s="1"/>
      <c r="ICE162" s="1"/>
      <c r="ICF162" s="1"/>
      <c r="ICG162" s="1"/>
      <c r="ICH162" s="1"/>
      <c r="ICI162" s="1"/>
      <c r="ICJ162" s="1"/>
      <c r="ICK162" s="1"/>
      <c r="ICL162" s="1"/>
      <c r="ICM162" s="1"/>
      <c r="ICN162" s="1"/>
      <c r="ICO162" s="1"/>
      <c r="ICP162" s="1"/>
      <c r="ICQ162" s="1"/>
      <c r="ICR162" s="1"/>
      <c r="ICS162" s="1"/>
      <c r="ICT162" s="1"/>
      <c r="ICU162" s="1"/>
      <c r="ICV162" s="1"/>
      <c r="ICW162" s="1"/>
      <c r="ICX162" s="1"/>
      <c r="ICY162" s="1"/>
      <c r="ICZ162" s="1"/>
      <c r="IDA162" s="1"/>
      <c r="IDB162" s="1"/>
      <c r="IDC162" s="1"/>
      <c r="IDD162" s="1"/>
      <c r="IDE162" s="1"/>
      <c r="IDF162" s="1"/>
      <c r="IDG162" s="1"/>
      <c r="IDH162" s="1"/>
      <c r="IDI162" s="1"/>
      <c r="IDJ162" s="1"/>
      <c r="IDK162" s="1"/>
      <c r="IDL162" s="1"/>
      <c r="IDM162" s="1"/>
      <c r="IDN162" s="1"/>
      <c r="IDO162" s="1"/>
      <c r="IDP162" s="1"/>
      <c r="IDQ162" s="1"/>
      <c r="IDR162" s="1"/>
      <c r="IDS162" s="1"/>
      <c r="IDT162" s="1"/>
      <c r="IDU162" s="1"/>
      <c r="IDV162" s="1"/>
      <c r="IDW162" s="1"/>
      <c r="IDX162" s="1"/>
      <c r="IDY162" s="1"/>
      <c r="IDZ162" s="1"/>
      <c r="IEA162" s="1"/>
      <c r="IEB162" s="1"/>
      <c r="IEC162" s="1"/>
      <c r="IED162" s="1"/>
      <c r="IEE162" s="1"/>
      <c r="IEF162" s="1"/>
      <c r="IEG162" s="1"/>
      <c r="IEH162" s="1"/>
      <c r="IEI162" s="1"/>
      <c r="IEJ162" s="1"/>
      <c r="IEK162" s="1"/>
      <c r="IEL162" s="1"/>
      <c r="IEM162" s="1"/>
      <c r="IEN162" s="1"/>
      <c r="IEO162" s="1"/>
      <c r="IEP162" s="1"/>
      <c r="IEQ162" s="1"/>
      <c r="IER162" s="1"/>
      <c r="IES162" s="1"/>
      <c r="IET162" s="1"/>
      <c r="IEU162" s="1"/>
      <c r="IEV162" s="1"/>
      <c r="IEW162" s="1"/>
      <c r="IEX162" s="1"/>
      <c r="IEY162" s="1"/>
      <c r="IEZ162" s="1"/>
      <c r="IFA162" s="1"/>
      <c r="IFB162" s="1"/>
      <c r="IFC162" s="1"/>
      <c r="IFD162" s="1"/>
      <c r="IFE162" s="1"/>
      <c r="IFF162" s="1"/>
      <c r="IFG162" s="1"/>
      <c r="IFH162" s="1"/>
      <c r="IFI162" s="1"/>
      <c r="IFJ162" s="1"/>
      <c r="IFK162" s="1"/>
      <c r="IFL162" s="1"/>
      <c r="IFM162" s="1"/>
      <c r="IFN162" s="1"/>
      <c r="IFO162" s="1"/>
      <c r="IFP162" s="1"/>
      <c r="IFQ162" s="1"/>
      <c r="IFR162" s="1"/>
      <c r="IFS162" s="1"/>
      <c r="IFT162" s="1"/>
      <c r="IFU162" s="1"/>
      <c r="IFV162" s="1"/>
      <c r="IFW162" s="1"/>
      <c r="IFX162" s="1"/>
      <c r="IFY162" s="1"/>
      <c r="IFZ162" s="1"/>
      <c r="IGA162" s="1"/>
      <c r="IGB162" s="1"/>
      <c r="IGC162" s="1"/>
      <c r="IGD162" s="1"/>
      <c r="IGE162" s="1"/>
      <c r="IGF162" s="1"/>
      <c r="IGG162" s="1"/>
      <c r="IGH162" s="1"/>
      <c r="IGI162" s="1"/>
      <c r="IGJ162" s="1"/>
      <c r="IGK162" s="1"/>
      <c r="IGL162" s="1"/>
      <c r="IGM162" s="1"/>
      <c r="IGN162" s="1"/>
      <c r="IGO162" s="1"/>
      <c r="IGP162" s="1"/>
      <c r="IGQ162" s="1"/>
      <c r="IGR162" s="1"/>
      <c r="IGS162" s="1"/>
      <c r="IGT162" s="1"/>
      <c r="IGU162" s="1"/>
      <c r="IGV162" s="1"/>
      <c r="IGW162" s="1"/>
      <c r="IGX162" s="1"/>
      <c r="IGY162" s="1"/>
      <c r="IGZ162" s="1"/>
      <c r="IHA162" s="1"/>
      <c r="IHB162" s="1"/>
      <c r="IHC162" s="1"/>
      <c r="IHD162" s="1"/>
      <c r="IHE162" s="1"/>
      <c r="IHF162" s="1"/>
      <c r="IHG162" s="1"/>
      <c r="IHH162" s="1"/>
      <c r="IHI162" s="1"/>
      <c r="IHJ162" s="1"/>
      <c r="IHK162" s="1"/>
      <c r="IHL162" s="1"/>
      <c r="IHM162" s="1"/>
      <c r="IHN162" s="1"/>
      <c r="IHO162" s="1"/>
      <c r="IHP162" s="1"/>
      <c r="IHQ162" s="1"/>
      <c r="IHR162" s="1"/>
      <c r="IHS162" s="1"/>
      <c r="IHT162" s="1"/>
      <c r="IHU162" s="1"/>
      <c r="IHV162" s="1"/>
      <c r="IHW162" s="1"/>
      <c r="IHX162" s="1"/>
      <c r="IHY162" s="1"/>
      <c r="IHZ162" s="1"/>
      <c r="IIA162" s="1"/>
      <c r="IIB162" s="1"/>
      <c r="IIC162" s="1"/>
      <c r="IID162" s="1"/>
      <c r="IIE162" s="1"/>
      <c r="IIF162" s="1"/>
      <c r="IIG162" s="1"/>
      <c r="IIH162" s="1"/>
      <c r="III162" s="1"/>
      <c r="IIJ162" s="1"/>
      <c r="IIK162" s="1"/>
      <c r="IIL162" s="1"/>
      <c r="IIM162" s="1"/>
      <c r="IIN162" s="1"/>
      <c r="IIO162" s="1"/>
      <c r="IIP162" s="1"/>
      <c r="IIQ162" s="1"/>
      <c r="IIR162" s="1"/>
      <c r="IIS162" s="1"/>
      <c r="IIT162" s="1"/>
      <c r="IIU162" s="1"/>
      <c r="IIV162" s="1"/>
      <c r="IIW162" s="1"/>
      <c r="IIX162" s="1"/>
      <c r="IIY162" s="1"/>
      <c r="IIZ162" s="1"/>
      <c r="IJA162" s="1"/>
      <c r="IJB162" s="1"/>
      <c r="IJC162" s="1"/>
      <c r="IJD162" s="1"/>
      <c r="IJE162" s="1"/>
      <c r="IJF162" s="1"/>
      <c r="IJG162" s="1"/>
      <c r="IJH162" s="1"/>
      <c r="IJI162" s="1"/>
      <c r="IJJ162" s="1"/>
      <c r="IJK162" s="1"/>
      <c r="IJL162" s="1"/>
      <c r="IJM162" s="1"/>
      <c r="IJN162" s="1"/>
      <c r="IJO162" s="1"/>
      <c r="IJP162" s="1"/>
      <c r="IJQ162" s="1"/>
      <c r="IJR162" s="1"/>
      <c r="IJS162" s="1"/>
      <c r="IJT162" s="1"/>
      <c r="IJU162" s="1"/>
      <c r="IJV162" s="1"/>
      <c r="IJW162" s="1"/>
      <c r="IJX162" s="1"/>
      <c r="IJY162" s="1"/>
      <c r="IJZ162" s="1"/>
      <c r="IKA162" s="1"/>
      <c r="IKB162" s="1"/>
      <c r="IKC162" s="1"/>
      <c r="IKD162" s="1"/>
      <c r="IKE162" s="1"/>
      <c r="IKF162" s="1"/>
      <c r="IKG162" s="1"/>
      <c r="IKH162" s="1"/>
      <c r="IKI162" s="1"/>
      <c r="IKJ162" s="1"/>
      <c r="IKK162" s="1"/>
      <c r="IKL162" s="1"/>
      <c r="IKM162" s="1"/>
      <c r="IKN162" s="1"/>
      <c r="IKO162" s="1"/>
      <c r="IKP162" s="1"/>
      <c r="IKQ162" s="1"/>
      <c r="IKR162" s="1"/>
      <c r="IKS162" s="1"/>
      <c r="IKT162" s="1"/>
      <c r="IKU162" s="1"/>
      <c r="IKV162" s="1"/>
      <c r="IKW162" s="1"/>
      <c r="IKX162" s="1"/>
      <c r="IKY162" s="1"/>
      <c r="IKZ162" s="1"/>
      <c r="ILA162" s="1"/>
      <c r="ILB162" s="1"/>
      <c r="ILC162" s="1"/>
      <c r="ILD162" s="1"/>
      <c r="ILE162" s="1"/>
      <c r="ILF162" s="1"/>
      <c r="ILG162" s="1"/>
      <c r="ILH162" s="1"/>
      <c r="ILI162" s="1"/>
      <c r="ILJ162" s="1"/>
      <c r="ILK162" s="1"/>
      <c r="ILL162" s="1"/>
      <c r="ILM162" s="1"/>
      <c r="ILN162" s="1"/>
      <c r="ILO162" s="1"/>
      <c r="ILP162" s="1"/>
      <c r="ILQ162" s="1"/>
      <c r="ILR162" s="1"/>
      <c r="ILS162" s="1"/>
      <c r="ILT162" s="1"/>
      <c r="ILU162" s="1"/>
      <c r="ILV162" s="1"/>
      <c r="ILW162" s="1"/>
      <c r="ILX162" s="1"/>
      <c r="ILY162" s="1"/>
      <c r="ILZ162" s="1"/>
      <c r="IMA162" s="1"/>
      <c r="IMB162" s="1"/>
      <c r="IMC162" s="1"/>
      <c r="IMD162" s="1"/>
      <c r="IME162" s="1"/>
      <c r="IMF162" s="1"/>
      <c r="IMG162" s="1"/>
      <c r="IMH162" s="1"/>
      <c r="IMI162" s="1"/>
      <c r="IMJ162" s="1"/>
      <c r="IMK162" s="1"/>
      <c r="IML162" s="1"/>
      <c r="IMM162" s="1"/>
      <c r="IMN162" s="1"/>
      <c r="IMO162" s="1"/>
      <c r="IMP162" s="1"/>
      <c r="IMQ162" s="1"/>
      <c r="IMR162" s="1"/>
      <c r="IMS162" s="1"/>
      <c r="IMT162" s="1"/>
      <c r="IMU162" s="1"/>
      <c r="IMV162" s="1"/>
      <c r="IMW162" s="1"/>
      <c r="IMX162" s="1"/>
      <c r="IMY162" s="1"/>
      <c r="IMZ162" s="1"/>
      <c r="INA162" s="1"/>
      <c r="INB162" s="1"/>
      <c r="INC162" s="1"/>
      <c r="IND162" s="1"/>
      <c r="INE162" s="1"/>
      <c r="INF162" s="1"/>
      <c r="ING162" s="1"/>
      <c r="INH162" s="1"/>
      <c r="INI162" s="1"/>
      <c r="INJ162" s="1"/>
      <c r="INK162" s="1"/>
      <c r="INL162" s="1"/>
      <c r="INM162" s="1"/>
      <c r="INN162" s="1"/>
      <c r="INO162" s="1"/>
      <c r="INP162" s="1"/>
      <c r="INQ162" s="1"/>
      <c r="INR162" s="1"/>
      <c r="INS162" s="1"/>
      <c r="INT162" s="1"/>
      <c r="INU162" s="1"/>
      <c r="INV162" s="1"/>
      <c r="INW162" s="1"/>
      <c r="INX162" s="1"/>
      <c r="INY162" s="1"/>
      <c r="INZ162" s="1"/>
      <c r="IOA162" s="1"/>
      <c r="IOB162" s="1"/>
      <c r="IOC162" s="1"/>
      <c r="IOD162" s="1"/>
      <c r="IOE162" s="1"/>
      <c r="IOF162" s="1"/>
      <c r="IOG162" s="1"/>
      <c r="IOH162" s="1"/>
      <c r="IOI162" s="1"/>
      <c r="IOJ162" s="1"/>
      <c r="IOK162" s="1"/>
      <c r="IOL162" s="1"/>
      <c r="IOM162" s="1"/>
      <c r="ION162" s="1"/>
      <c r="IOO162" s="1"/>
      <c r="IOP162" s="1"/>
      <c r="IOQ162" s="1"/>
      <c r="IOR162" s="1"/>
      <c r="IOS162" s="1"/>
      <c r="IOT162" s="1"/>
      <c r="IOU162" s="1"/>
      <c r="IOV162" s="1"/>
      <c r="IOW162" s="1"/>
      <c r="IOX162" s="1"/>
      <c r="IOY162" s="1"/>
      <c r="IOZ162" s="1"/>
      <c r="IPA162" s="1"/>
      <c r="IPB162" s="1"/>
      <c r="IPC162" s="1"/>
      <c r="IPD162" s="1"/>
      <c r="IPE162" s="1"/>
      <c r="IPF162" s="1"/>
      <c r="IPG162" s="1"/>
      <c r="IPH162" s="1"/>
      <c r="IPI162" s="1"/>
      <c r="IPJ162" s="1"/>
      <c r="IPK162" s="1"/>
      <c r="IPL162" s="1"/>
      <c r="IPM162" s="1"/>
      <c r="IPN162" s="1"/>
      <c r="IPO162" s="1"/>
      <c r="IPP162" s="1"/>
      <c r="IPQ162" s="1"/>
      <c r="IPR162" s="1"/>
      <c r="IPS162" s="1"/>
      <c r="IPT162" s="1"/>
      <c r="IPU162" s="1"/>
      <c r="IPV162" s="1"/>
      <c r="IPW162" s="1"/>
      <c r="IPX162" s="1"/>
      <c r="IPY162" s="1"/>
      <c r="IPZ162" s="1"/>
      <c r="IQA162" s="1"/>
      <c r="IQB162" s="1"/>
      <c r="IQC162" s="1"/>
      <c r="IQD162" s="1"/>
      <c r="IQE162" s="1"/>
      <c r="IQF162" s="1"/>
      <c r="IQG162" s="1"/>
      <c r="IQH162" s="1"/>
      <c r="IQI162" s="1"/>
      <c r="IQJ162" s="1"/>
      <c r="IQK162" s="1"/>
      <c r="IQL162" s="1"/>
      <c r="IQM162" s="1"/>
      <c r="IQN162" s="1"/>
      <c r="IQO162" s="1"/>
      <c r="IQP162" s="1"/>
      <c r="IQQ162" s="1"/>
      <c r="IQR162" s="1"/>
      <c r="IQS162" s="1"/>
      <c r="IQT162" s="1"/>
      <c r="IQU162" s="1"/>
      <c r="IQV162" s="1"/>
      <c r="IQW162" s="1"/>
      <c r="IQX162" s="1"/>
      <c r="IQY162" s="1"/>
      <c r="IQZ162" s="1"/>
      <c r="IRA162" s="1"/>
      <c r="IRB162" s="1"/>
      <c r="IRC162" s="1"/>
      <c r="IRD162" s="1"/>
      <c r="IRE162" s="1"/>
      <c r="IRF162" s="1"/>
      <c r="IRG162" s="1"/>
      <c r="IRH162" s="1"/>
      <c r="IRI162" s="1"/>
      <c r="IRJ162" s="1"/>
      <c r="IRK162" s="1"/>
      <c r="IRL162" s="1"/>
      <c r="IRM162" s="1"/>
      <c r="IRN162" s="1"/>
      <c r="IRO162" s="1"/>
      <c r="IRP162" s="1"/>
      <c r="IRQ162" s="1"/>
      <c r="IRR162" s="1"/>
      <c r="IRS162" s="1"/>
      <c r="IRT162" s="1"/>
      <c r="IRU162" s="1"/>
      <c r="IRV162" s="1"/>
      <c r="IRW162" s="1"/>
      <c r="IRX162" s="1"/>
      <c r="IRY162" s="1"/>
      <c r="IRZ162" s="1"/>
      <c r="ISA162" s="1"/>
      <c r="ISB162" s="1"/>
      <c r="ISC162" s="1"/>
      <c r="ISD162" s="1"/>
      <c r="ISE162" s="1"/>
      <c r="ISF162" s="1"/>
      <c r="ISG162" s="1"/>
      <c r="ISH162" s="1"/>
      <c r="ISI162" s="1"/>
      <c r="ISJ162" s="1"/>
      <c r="ISK162" s="1"/>
      <c r="ISL162" s="1"/>
      <c r="ISM162" s="1"/>
      <c r="ISN162" s="1"/>
      <c r="ISO162" s="1"/>
      <c r="ISP162" s="1"/>
      <c r="ISQ162" s="1"/>
      <c r="ISR162" s="1"/>
      <c r="ISS162" s="1"/>
      <c r="IST162" s="1"/>
      <c r="ISU162" s="1"/>
      <c r="ISV162" s="1"/>
      <c r="ISW162" s="1"/>
      <c r="ISX162" s="1"/>
      <c r="ISY162" s="1"/>
      <c r="ISZ162" s="1"/>
      <c r="ITA162" s="1"/>
      <c r="ITB162" s="1"/>
      <c r="ITC162" s="1"/>
      <c r="ITD162" s="1"/>
      <c r="ITE162" s="1"/>
      <c r="ITF162" s="1"/>
      <c r="ITG162" s="1"/>
      <c r="ITH162" s="1"/>
      <c r="ITI162" s="1"/>
      <c r="ITJ162" s="1"/>
      <c r="ITK162" s="1"/>
      <c r="ITL162" s="1"/>
      <c r="ITM162" s="1"/>
      <c r="ITN162" s="1"/>
      <c r="ITO162" s="1"/>
      <c r="ITP162" s="1"/>
      <c r="ITQ162" s="1"/>
      <c r="ITR162" s="1"/>
      <c r="ITS162" s="1"/>
      <c r="ITT162" s="1"/>
      <c r="ITU162" s="1"/>
      <c r="ITV162" s="1"/>
      <c r="ITW162" s="1"/>
      <c r="ITX162" s="1"/>
      <c r="ITY162" s="1"/>
      <c r="ITZ162" s="1"/>
      <c r="IUA162" s="1"/>
      <c r="IUB162" s="1"/>
      <c r="IUC162" s="1"/>
      <c r="IUD162" s="1"/>
      <c r="IUE162" s="1"/>
      <c r="IUF162" s="1"/>
      <c r="IUG162" s="1"/>
      <c r="IUH162" s="1"/>
      <c r="IUI162" s="1"/>
      <c r="IUJ162" s="1"/>
      <c r="IUK162" s="1"/>
      <c r="IUL162" s="1"/>
      <c r="IUM162" s="1"/>
      <c r="IUN162" s="1"/>
      <c r="IUO162" s="1"/>
      <c r="IUP162" s="1"/>
      <c r="IUQ162" s="1"/>
      <c r="IUR162" s="1"/>
      <c r="IUS162" s="1"/>
      <c r="IUT162" s="1"/>
      <c r="IUU162" s="1"/>
      <c r="IUV162" s="1"/>
      <c r="IUW162" s="1"/>
      <c r="IUX162" s="1"/>
      <c r="IUY162" s="1"/>
      <c r="IUZ162" s="1"/>
      <c r="IVA162" s="1"/>
      <c r="IVB162" s="1"/>
      <c r="IVC162" s="1"/>
      <c r="IVD162" s="1"/>
      <c r="IVE162" s="1"/>
      <c r="IVF162" s="1"/>
      <c r="IVG162" s="1"/>
      <c r="IVH162" s="1"/>
      <c r="IVI162" s="1"/>
      <c r="IVJ162" s="1"/>
      <c r="IVK162" s="1"/>
      <c r="IVL162" s="1"/>
      <c r="IVM162" s="1"/>
      <c r="IVN162" s="1"/>
      <c r="IVO162" s="1"/>
      <c r="IVP162" s="1"/>
      <c r="IVQ162" s="1"/>
      <c r="IVR162" s="1"/>
      <c r="IVS162" s="1"/>
      <c r="IVT162" s="1"/>
      <c r="IVU162" s="1"/>
      <c r="IVV162" s="1"/>
      <c r="IVW162" s="1"/>
      <c r="IVX162" s="1"/>
      <c r="IVY162" s="1"/>
      <c r="IVZ162" s="1"/>
      <c r="IWA162" s="1"/>
      <c r="IWB162" s="1"/>
      <c r="IWC162" s="1"/>
      <c r="IWD162" s="1"/>
      <c r="IWE162" s="1"/>
      <c r="IWF162" s="1"/>
      <c r="IWG162" s="1"/>
      <c r="IWH162" s="1"/>
      <c r="IWI162" s="1"/>
      <c r="IWJ162" s="1"/>
      <c r="IWK162" s="1"/>
      <c r="IWL162" s="1"/>
      <c r="IWM162" s="1"/>
      <c r="IWN162" s="1"/>
      <c r="IWO162" s="1"/>
      <c r="IWP162" s="1"/>
      <c r="IWQ162" s="1"/>
      <c r="IWR162" s="1"/>
      <c r="IWS162" s="1"/>
      <c r="IWT162" s="1"/>
      <c r="IWU162" s="1"/>
      <c r="IWV162" s="1"/>
      <c r="IWW162" s="1"/>
      <c r="IWX162" s="1"/>
      <c r="IWY162" s="1"/>
      <c r="IWZ162" s="1"/>
      <c r="IXA162" s="1"/>
      <c r="IXB162" s="1"/>
      <c r="IXC162" s="1"/>
      <c r="IXD162" s="1"/>
      <c r="IXE162" s="1"/>
      <c r="IXF162" s="1"/>
      <c r="IXG162" s="1"/>
      <c r="IXH162" s="1"/>
      <c r="IXI162" s="1"/>
      <c r="IXJ162" s="1"/>
      <c r="IXK162" s="1"/>
      <c r="IXL162" s="1"/>
      <c r="IXM162" s="1"/>
      <c r="IXN162" s="1"/>
      <c r="IXO162" s="1"/>
      <c r="IXP162" s="1"/>
      <c r="IXQ162" s="1"/>
      <c r="IXR162" s="1"/>
      <c r="IXS162" s="1"/>
      <c r="IXT162" s="1"/>
      <c r="IXU162" s="1"/>
      <c r="IXV162" s="1"/>
      <c r="IXW162" s="1"/>
      <c r="IXX162" s="1"/>
      <c r="IXY162" s="1"/>
      <c r="IXZ162" s="1"/>
      <c r="IYA162" s="1"/>
      <c r="IYB162" s="1"/>
      <c r="IYC162" s="1"/>
      <c r="IYD162" s="1"/>
      <c r="IYE162" s="1"/>
      <c r="IYF162" s="1"/>
      <c r="IYG162" s="1"/>
      <c r="IYH162" s="1"/>
      <c r="IYI162" s="1"/>
      <c r="IYJ162" s="1"/>
      <c r="IYK162" s="1"/>
      <c r="IYL162" s="1"/>
      <c r="IYM162" s="1"/>
      <c r="IYN162" s="1"/>
      <c r="IYO162" s="1"/>
      <c r="IYP162" s="1"/>
      <c r="IYQ162" s="1"/>
      <c r="IYR162" s="1"/>
      <c r="IYS162" s="1"/>
      <c r="IYT162" s="1"/>
      <c r="IYU162" s="1"/>
      <c r="IYV162" s="1"/>
      <c r="IYW162" s="1"/>
      <c r="IYX162" s="1"/>
      <c r="IYY162" s="1"/>
      <c r="IYZ162" s="1"/>
      <c r="IZA162" s="1"/>
      <c r="IZB162" s="1"/>
      <c r="IZC162" s="1"/>
      <c r="IZD162" s="1"/>
      <c r="IZE162" s="1"/>
      <c r="IZF162" s="1"/>
      <c r="IZG162" s="1"/>
      <c r="IZH162" s="1"/>
      <c r="IZI162" s="1"/>
      <c r="IZJ162" s="1"/>
      <c r="IZK162" s="1"/>
      <c r="IZL162" s="1"/>
      <c r="IZM162" s="1"/>
      <c r="IZN162" s="1"/>
      <c r="IZO162" s="1"/>
      <c r="IZP162" s="1"/>
      <c r="IZQ162" s="1"/>
      <c r="IZR162" s="1"/>
      <c r="IZS162" s="1"/>
      <c r="IZT162" s="1"/>
      <c r="IZU162" s="1"/>
      <c r="IZV162" s="1"/>
      <c r="IZW162" s="1"/>
      <c r="IZX162" s="1"/>
      <c r="IZY162" s="1"/>
      <c r="IZZ162" s="1"/>
      <c r="JAA162" s="1"/>
      <c r="JAB162" s="1"/>
      <c r="JAC162" s="1"/>
      <c r="JAD162" s="1"/>
      <c r="JAE162" s="1"/>
      <c r="JAF162" s="1"/>
      <c r="JAG162" s="1"/>
      <c r="JAH162" s="1"/>
      <c r="JAI162" s="1"/>
      <c r="JAJ162" s="1"/>
      <c r="JAK162" s="1"/>
      <c r="JAL162" s="1"/>
      <c r="JAM162" s="1"/>
      <c r="JAN162" s="1"/>
      <c r="JAO162" s="1"/>
      <c r="JAP162" s="1"/>
      <c r="JAQ162" s="1"/>
      <c r="JAR162" s="1"/>
      <c r="JAS162" s="1"/>
      <c r="JAT162" s="1"/>
      <c r="JAU162" s="1"/>
      <c r="JAV162" s="1"/>
      <c r="JAW162" s="1"/>
      <c r="JAX162" s="1"/>
      <c r="JAY162" s="1"/>
      <c r="JAZ162" s="1"/>
      <c r="JBA162" s="1"/>
      <c r="JBB162" s="1"/>
      <c r="JBC162" s="1"/>
      <c r="JBD162" s="1"/>
      <c r="JBE162" s="1"/>
      <c r="JBF162" s="1"/>
      <c r="JBG162" s="1"/>
      <c r="JBH162" s="1"/>
      <c r="JBI162" s="1"/>
      <c r="JBJ162" s="1"/>
      <c r="JBK162" s="1"/>
      <c r="JBL162" s="1"/>
      <c r="JBM162" s="1"/>
      <c r="JBN162" s="1"/>
      <c r="JBO162" s="1"/>
      <c r="JBP162" s="1"/>
      <c r="JBQ162" s="1"/>
      <c r="JBR162" s="1"/>
      <c r="JBS162" s="1"/>
      <c r="JBT162" s="1"/>
      <c r="JBU162" s="1"/>
      <c r="JBV162" s="1"/>
      <c r="JBW162" s="1"/>
      <c r="JBX162" s="1"/>
      <c r="JBY162" s="1"/>
      <c r="JBZ162" s="1"/>
      <c r="JCA162" s="1"/>
      <c r="JCB162" s="1"/>
      <c r="JCC162" s="1"/>
      <c r="JCD162" s="1"/>
      <c r="JCE162" s="1"/>
      <c r="JCF162" s="1"/>
      <c r="JCG162" s="1"/>
      <c r="JCH162" s="1"/>
      <c r="JCI162" s="1"/>
      <c r="JCJ162" s="1"/>
      <c r="JCK162" s="1"/>
      <c r="JCL162" s="1"/>
      <c r="JCM162" s="1"/>
      <c r="JCN162" s="1"/>
      <c r="JCO162" s="1"/>
      <c r="JCP162" s="1"/>
      <c r="JCQ162" s="1"/>
      <c r="JCR162" s="1"/>
      <c r="JCS162" s="1"/>
      <c r="JCT162" s="1"/>
      <c r="JCU162" s="1"/>
      <c r="JCV162" s="1"/>
      <c r="JCW162" s="1"/>
      <c r="JCX162" s="1"/>
      <c r="JCY162" s="1"/>
      <c r="JCZ162" s="1"/>
      <c r="JDA162" s="1"/>
      <c r="JDB162" s="1"/>
      <c r="JDC162" s="1"/>
      <c r="JDD162" s="1"/>
      <c r="JDE162" s="1"/>
      <c r="JDF162" s="1"/>
      <c r="JDG162" s="1"/>
      <c r="JDH162" s="1"/>
      <c r="JDI162" s="1"/>
      <c r="JDJ162" s="1"/>
      <c r="JDK162" s="1"/>
      <c r="JDL162" s="1"/>
      <c r="JDM162" s="1"/>
      <c r="JDN162" s="1"/>
      <c r="JDO162" s="1"/>
      <c r="JDP162" s="1"/>
      <c r="JDQ162" s="1"/>
      <c r="JDR162" s="1"/>
      <c r="JDS162" s="1"/>
      <c r="JDT162" s="1"/>
      <c r="JDU162" s="1"/>
      <c r="JDV162" s="1"/>
      <c r="JDW162" s="1"/>
      <c r="JDX162" s="1"/>
      <c r="JDY162" s="1"/>
      <c r="JDZ162" s="1"/>
      <c r="JEA162" s="1"/>
      <c r="JEB162" s="1"/>
      <c r="JEC162" s="1"/>
      <c r="JED162" s="1"/>
      <c r="JEE162" s="1"/>
      <c r="JEF162" s="1"/>
      <c r="JEG162" s="1"/>
      <c r="JEH162" s="1"/>
      <c r="JEI162" s="1"/>
      <c r="JEJ162" s="1"/>
      <c r="JEK162" s="1"/>
      <c r="JEL162" s="1"/>
      <c r="JEM162" s="1"/>
      <c r="JEN162" s="1"/>
      <c r="JEO162" s="1"/>
      <c r="JEP162" s="1"/>
      <c r="JEQ162" s="1"/>
      <c r="JER162" s="1"/>
      <c r="JES162" s="1"/>
      <c r="JET162" s="1"/>
      <c r="JEU162" s="1"/>
      <c r="JEV162" s="1"/>
      <c r="JEW162" s="1"/>
      <c r="JEX162" s="1"/>
      <c r="JEY162" s="1"/>
      <c r="JEZ162" s="1"/>
      <c r="JFA162" s="1"/>
      <c r="JFB162" s="1"/>
      <c r="JFC162" s="1"/>
      <c r="JFD162" s="1"/>
      <c r="JFE162" s="1"/>
      <c r="JFF162" s="1"/>
      <c r="JFG162" s="1"/>
      <c r="JFH162" s="1"/>
      <c r="JFI162" s="1"/>
      <c r="JFJ162" s="1"/>
      <c r="JFK162" s="1"/>
      <c r="JFL162" s="1"/>
      <c r="JFM162" s="1"/>
      <c r="JFN162" s="1"/>
      <c r="JFO162" s="1"/>
      <c r="JFP162" s="1"/>
      <c r="JFQ162" s="1"/>
      <c r="JFR162" s="1"/>
      <c r="JFS162" s="1"/>
      <c r="JFT162" s="1"/>
      <c r="JFU162" s="1"/>
      <c r="JFV162" s="1"/>
      <c r="JFW162" s="1"/>
      <c r="JFX162" s="1"/>
      <c r="JFY162" s="1"/>
      <c r="JFZ162" s="1"/>
      <c r="JGA162" s="1"/>
      <c r="JGB162" s="1"/>
      <c r="JGC162" s="1"/>
      <c r="JGD162" s="1"/>
      <c r="JGE162" s="1"/>
      <c r="JGF162" s="1"/>
      <c r="JGG162" s="1"/>
      <c r="JGH162" s="1"/>
      <c r="JGI162" s="1"/>
      <c r="JGJ162" s="1"/>
      <c r="JGK162" s="1"/>
      <c r="JGL162" s="1"/>
      <c r="JGM162" s="1"/>
      <c r="JGN162" s="1"/>
      <c r="JGO162" s="1"/>
      <c r="JGP162" s="1"/>
      <c r="JGQ162" s="1"/>
      <c r="JGR162" s="1"/>
      <c r="JGS162" s="1"/>
      <c r="JGT162" s="1"/>
      <c r="JGU162" s="1"/>
      <c r="JGV162" s="1"/>
      <c r="JGW162" s="1"/>
      <c r="JGX162" s="1"/>
      <c r="JGY162" s="1"/>
      <c r="JGZ162" s="1"/>
      <c r="JHA162" s="1"/>
      <c r="JHB162" s="1"/>
      <c r="JHC162" s="1"/>
      <c r="JHD162" s="1"/>
      <c r="JHE162" s="1"/>
      <c r="JHF162" s="1"/>
      <c r="JHG162" s="1"/>
      <c r="JHH162" s="1"/>
      <c r="JHI162" s="1"/>
      <c r="JHJ162" s="1"/>
      <c r="JHK162" s="1"/>
      <c r="JHL162" s="1"/>
      <c r="JHM162" s="1"/>
      <c r="JHN162" s="1"/>
      <c r="JHO162" s="1"/>
      <c r="JHP162" s="1"/>
      <c r="JHQ162" s="1"/>
      <c r="JHR162" s="1"/>
      <c r="JHS162" s="1"/>
      <c r="JHT162" s="1"/>
      <c r="JHU162" s="1"/>
      <c r="JHV162" s="1"/>
      <c r="JHW162" s="1"/>
      <c r="JHX162" s="1"/>
      <c r="JHY162" s="1"/>
      <c r="JHZ162" s="1"/>
      <c r="JIA162" s="1"/>
      <c r="JIB162" s="1"/>
      <c r="JIC162" s="1"/>
      <c r="JID162" s="1"/>
      <c r="JIE162" s="1"/>
      <c r="JIF162" s="1"/>
      <c r="JIG162" s="1"/>
      <c r="JIH162" s="1"/>
      <c r="JII162" s="1"/>
      <c r="JIJ162" s="1"/>
      <c r="JIK162" s="1"/>
      <c r="JIL162" s="1"/>
      <c r="JIM162" s="1"/>
      <c r="JIN162" s="1"/>
      <c r="JIO162" s="1"/>
      <c r="JIP162" s="1"/>
      <c r="JIQ162" s="1"/>
      <c r="JIR162" s="1"/>
      <c r="JIS162" s="1"/>
      <c r="JIT162" s="1"/>
      <c r="JIU162" s="1"/>
      <c r="JIV162" s="1"/>
      <c r="JIW162" s="1"/>
      <c r="JIX162" s="1"/>
      <c r="JIY162" s="1"/>
      <c r="JIZ162" s="1"/>
      <c r="JJA162" s="1"/>
      <c r="JJB162" s="1"/>
      <c r="JJC162" s="1"/>
      <c r="JJD162" s="1"/>
      <c r="JJE162" s="1"/>
      <c r="JJF162" s="1"/>
      <c r="JJG162" s="1"/>
      <c r="JJH162" s="1"/>
      <c r="JJI162" s="1"/>
      <c r="JJJ162" s="1"/>
      <c r="JJK162" s="1"/>
      <c r="JJL162" s="1"/>
      <c r="JJM162" s="1"/>
      <c r="JJN162" s="1"/>
      <c r="JJO162" s="1"/>
      <c r="JJP162" s="1"/>
      <c r="JJQ162" s="1"/>
      <c r="JJR162" s="1"/>
      <c r="JJS162" s="1"/>
      <c r="JJT162" s="1"/>
      <c r="JJU162" s="1"/>
      <c r="JJV162" s="1"/>
      <c r="JJW162" s="1"/>
      <c r="JJX162" s="1"/>
      <c r="JJY162" s="1"/>
      <c r="JJZ162" s="1"/>
      <c r="JKA162" s="1"/>
      <c r="JKB162" s="1"/>
      <c r="JKC162" s="1"/>
      <c r="JKD162" s="1"/>
      <c r="JKE162" s="1"/>
      <c r="JKF162" s="1"/>
      <c r="JKG162" s="1"/>
      <c r="JKH162" s="1"/>
      <c r="JKI162" s="1"/>
      <c r="JKJ162" s="1"/>
      <c r="JKK162" s="1"/>
      <c r="JKL162" s="1"/>
      <c r="JKM162" s="1"/>
      <c r="JKN162" s="1"/>
      <c r="JKO162" s="1"/>
      <c r="JKP162" s="1"/>
      <c r="JKQ162" s="1"/>
      <c r="JKR162" s="1"/>
      <c r="JKS162" s="1"/>
      <c r="JKT162" s="1"/>
      <c r="JKU162" s="1"/>
      <c r="JKV162" s="1"/>
      <c r="JKW162" s="1"/>
      <c r="JKX162" s="1"/>
      <c r="JKY162" s="1"/>
      <c r="JKZ162" s="1"/>
      <c r="JLA162" s="1"/>
      <c r="JLB162" s="1"/>
      <c r="JLC162" s="1"/>
      <c r="JLD162" s="1"/>
      <c r="JLE162" s="1"/>
      <c r="JLF162" s="1"/>
      <c r="JLG162" s="1"/>
      <c r="JLH162" s="1"/>
      <c r="JLI162" s="1"/>
      <c r="JLJ162" s="1"/>
      <c r="JLK162" s="1"/>
      <c r="JLL162" s="1"/>
      <c r="JLM162" s="1"/>
      <c r="JLN162" s="1"/>
      <c r="JLO162" s="1"/>
      <c r="JLP162" s="1"/>
      <c r="JLQ162" s="1"/>
      <c r="JLR162" s="1"/>
      <c r="JLS162" s="1"/>
      <c r="JLT162" s="1"/>
      <c r="JLU162" s="1"/>
      <c r="JLV162" s="1"/>
      <c r="JLW162" s="1"/>
      <c r="JLX162" s="1"/>
      <c r="JLY162" s="1"/>
      <c r="JLZ162" s="1"/>
      <c r="JMA162" s="1"/>
      <c r="JMB162" s="1"/>
      <c r="JMC162" s="1"/>
      <c r="JMD162" s="1"/>
      <c r="JME162" s="1"/>
      <c r="JMF162" s="1"/>
      <c r="JMG162" s="1"/>
      <c r="JMH162" s="1"/>
      <c r="JMI162" s="1"/>
      <c r="JMJ162" s="1"/>
      <c r="JMK162" s="1"/>
      <c r="JML162" s="1"/>
      <c r="JMM162" s="1"/>
      <c r="JMN162" s="1"/>
      <c r="JMO162" s="1"/>
      <c r="JMP162" s="1"/>
      <c r="JMQ162" s="1"/>
      <c r="JMR162" s="1"/>
      <c r="JMS162" s="1"/>
      <c r="JMT162" s="1"/>
      <c r="JMU162" s="1"/>
      <c r="JMV162" s="1"/>
      <c r="JMW162" s="1"/>
      <c r="JMX162" s="1"/>
      <c r="JMY162" s="1"/>
      <c r="JMZ162" s="1"/>
      <c r="JNA162" s="1"/>
      <c r="JNB162" s="1"/>
      <c r="JNC162" s="1"/>
      <c r="JND162" s="1"/>
      <c r="JNE162" s="1"/>
      <c r="JNF162" s="1"/>
      <c r="JNG162" s="1"/>
      <c r="JNH162" s="1"/>
      <c r="JNI162" s="1"/>
      <c r="JNJ162" s="1"/>
      <c r="JNK162" s="1"/>
      <c r="JNL162" s="1"/>
      <c r="JNM162" s="1"/>
      <c r="JNN162" s="1"/>
      <c r="JNO162" s="1"/>
      <c r="JNP162" s="1"/>
      <c r="JNQ162" s="1"/>
      <c r="JNR162" s="1"/>
      <c r="JNS162" s="1"/>
      <c r="JNT162" s="1"/>
      <c r="JNU162" s="1"/>
      <c r="JNV162" s="1"/>
      <c r="JNW162" s="1"/>
      <c r="JNX162" s="1"/>
      <c r="JNY162" s="1"/>
      <c r="JNZ162" s="1"/>
      <c r="JOA162" s="1"/>
      <c r="JOB162" s="1"/>
      <c r="JOC162" s="1"/>
      <c r="JOD162" s="1"/>
      <c r="JOE162" s="1"/>
      <c r="JOF162" s="1"/>
      <c r="JOG162" s="1"/>
      <c r="JOH162" s="1"/>
      <c r="JOI162" s="1"/>
      <c r="JOJ162" s="1"/>
      <c r="JOK162" s="1"/>
      <c r="JOL162" s="1"/>
      <c r="JOM162" s="1"/>
      <c r="JON162" s="1"/>
      <c r="JOO162" s="1"/>
      <c r="JOP162" s="1"/>
      <c r="JOQ162" s="1"/>
      <c r="JOR162" s="1"/>
      <c r="JOS162" s="1"/>
      <c r="JOT162" s="1"/>
      <c r="JOU162" s="1"/>
      <c r="JOV162" s="1"/>
      <c r="JOW162" s="1"/>
      <c r="JOX162" s="1"/>
      <c r="JOY162" s="1"/>
      <c r="JOZ162" s="1"/>
      <c r="JPA162" s="1"/>
      <c r="JPB162" s="1"/>
      <c r="JPC162" s="1"/>
      <c r="JPD162" s="1"/>
      <c r="JPE162" s="1"/>
      <c r="JPF162" s="1"/>
      <c r="JPG162" s="1"/>
      <c r="JPH162" s="1"/>
      <c r="JPI162" s="1"/>
      <c r="JPJ162" s="1"/>
      <c r="JPK162" s="1"/>
      <c r="JPL162" s="1"/>
      <c r="JPM162" s="1"/>
      <c r="JPN162" s="1"/>
      <c r="JPO162" s="1"/>
      <c r="JPP162" s="1"/>
      <c r="JPQ162" s="1"/>
      <c r="JPR162" s="1"/>
      <c r="JPS162" s="1"/>
      <c r="JPT162" s="1"/>
      <c r="JPU162" s="1"/>
      <c r="JPV162" s="1"/>
      <c r="JPW162" s="1"/>
      <c r="JPX162" s="1"/>
      <c r="JPY162" s="1"/>
      <c r="JPZ162" s="1"/>
      <c r="JQA162" s="1"/>
      <c r="JQB162" s="1"/>
      <c r="JQC162" s="1"/>
      <c r="JQD162" s="1"/>
      <c r="JQE162" s="1"/>
      <c r="JQF162" s="1"/>
      <c r="JQG162" s="1"/>
      <c r="JQH162" s="1"/>
      <c r="JQI162" s="1"/>
      <c r="JQJ162" s="1"/>
      <c r="JQK162" s="1"/>
      <c r="JQL162" s="1"/>
      <c r="JQM162" s="1"/>
      <c r="JQN162" s="1"/>
      <c r="JQO162" s="1"/>
      <c r="JQP162" s="1"/>
      <c r="JQQ162" s="1"/>
      <c r="JQR162" s="1"/>
      <c r="JQS162" s="1"/>
      <c r="JQT162" s="1"/>
      <c r="JQU162" s="1"/>
      <c r="JQV162" s="1"/>
      <c r="JQW162" s="1"/>
      <c r="JQX162" s="1"/>
      <c r="JQY162" s="1"/>
      <c r="JQZ162" s="1"/>
      <c r="JRA162" s="1"/>
      <c r="JRB162" s="1"/>
      <c r="JRC162" s="1"/>
      <c r="JRD162" s="1"/>
      <c r="JRE162" s="1"/>
      <c r="JRF162" s="1"/>
      <c r="JRG162" s="1"/>
      <c r="JRH162" s="1"/>
      <c r="JRI162" s="1"/>
      <c r="JRJ162" s="1"/>
      <c r="JRK162" s="1"/>
      <c r="JRL162" s="1"/>
      <c r="JRM162" s="1"/>
      <c r="JRN162" s="1"/>
      <c r="JRO162" s="1"/>
      <c r="JRP162" s="1"/>
      <c r="JRQ162" s="1"/>
      <c r="JRR162" s="1"/>
      <c r="JRS162" s="1"/>
      <c r="JRT162" s="1"/>
      <c r="JRU162" s="1"/>
      <c r="JRV162" s="1"/>
      <c r="JRW162" s="1"/>
      <c r="JRX162" s="1"/>
      <c r="JRY162" s="1"/>
      <c r="JRZ162" s="1"/>
      <c r="JSA162" s="1"/>
      <c r="JSB162" s="1"/>
      <c r="JSC162" s="1"/>
      <c r="JSD162" s="1"/>
      <c r="JSE162" s="1"/>
      <c r="JSF162" s="1"/>
      <c r="JSG162" s="1"/>
      <c r="JSH162" s="1"/>
      <c r="JSI162" s="1"/>
      <c r="JSJ162" s="1"/>
      <c r="JSK162" s="1"/>
      <c r="JSL162" s="1"/>
      <c r="JSM162" s="1"/>
      <c r="JSN162" s="1"/>
      <c r="JSO162" s="1"/>
      <c r="JSP162" s="1"/>
      <c r="JSQ162" s="1"/>
      <c r="JSR162" s="1"/>
      <c r="JSS162" s="1"/>
      <c r="JST162" s="1"/>
      <c r="JSU162" s="1"/>
      <c r="JSV162" s="1"/>
      <c r="JSW162" s="1"/>
      <c r="JSX162" s="1"/>
      <c r="JSY162" s="1"/>
      <c r="JSZ162" s="1"/>
      <c r="JTA162" s="1"/>
      <c r="JTB162" s="1"/>
      <c r="JTC162" s="1"/>
      <c r="JTD162" s="1"/>
      <c r="JTE162" s="1"/>
      <c r="JTF162" s="1"/>
      <c r="JTG162" s="1"/>
      <c r="JTH162" s="1"/>
      <c r="JTI162" s="1"/>
      <c r="JTJ162" s="1"/>
      <c r="JTK162" s="1"/>
      <c r="JTL162" s="1"/>
      <c r="JTM162" s="1"/>
      <c r="JTN162" s="1"/>
      <c r="JTO162" s="1"/>
      <c r="JTP162" s="1"/>
      <c r="JTQ162" s="1"/>
      <c r="JTR162" s="1"/>
      <c r="JTS162" s="1"/>
      <c r="JTT162" s="1"/>
      <c r="JTU162" s="1"/>
      <c r="JTV162" s="1"/>
      <c r="JTW162" s="1"/>
      <c r="JTX162" s="1"/>
      <c r="JTY162" s="1"/>
      <c r="JTZ162" s="1"/>
      <c r="JUA162" s="1"/>
      <c r="JUB162" s="1"/>
      <c r="JUC162" s="1"/>
      <c r="JUD162" s="1"/>
      <c r="JUE162" s="1"/>
      <c r="JUF162" s="1"/>
      <c r="JUG162" s="1"/>
      <c r="JUH162" s="1"/>
      <c r="JUI162" s="1"/>
      <c r="JUJ162" s="1"/>
      <c r="JUK162" s="1"/>
      <c r="JUL162" s="1"/>
      <c r="JUM162" s="1"/>
      <c r="JUN162" s="1"/>
      <c r="JUO162" s="1"/>
      <c r="JUP162" s="1"/>
      <c r="JUQ162" s="1"/>
      <c r="JUR162" s="1"/>
      <c r="JUS162" s="1"/>
      <c r="JUT162" s="1"/>
      <c r="JUU162" s="1"/>
      <c r="JUV162" s="1"/>
      <c r="JUW162" s="1"/>
      <c r="JUX162" s="1"/>
      <c r="JUY162" s="1"/>
      <c r="JUZ162" s="1"/>
      <c r="JVA162" s="1"/>
      <c r="JVB162" s="1"/>
      <c r="JVC162" s="1"/>
      <c r="JVD162" s="1"/>
      <c r="JVE162" s="1"/>
      <c r="JVF162" s="1"/>
      <c r="JVG162" s="1"/>
      <c r="JVH162" s="1"/>
      <c r="JVI162" s="1"/>
      <c r="JVJ162" s="1"/>
      <c r="JVK162" s="1"/>
      <c r="JVL162" s="1"/>
      <c r="JVM162" s="1"/>
      <c r="JVN162" s="1"/>
      <c r="JVO162" s="1"/>
      <c r="JVP162" s="1"/>
      <c r="JVQ162" s="1"/>
      <c r="JVR162" s="1"/>
      <c r="JVS162" s="1"/>
      <c r="JVT162" s="1"/>
      <c r="JVU162" s="1"/>
      <c r="JVV162" s="1"/>
      <c r="JVW162" s="1"/>
      <c r="JVX162" s="1"/>
      <c r="JVY162" s="1"/>
      <c r="JVZ162" s="1"/>
      <c r="JWA162" s="1"/>
      <c r="JWB162" s="1"/>
      <c r="JWC162" s="1"/>
      <c r="JWD162" s="1"/>
      <c r="JWE162" s="1"/>
      <c r="JWF162" s="1"/>
      <c r="JWG162" s="1"/>
      <c r="JWH162" s="1"/>
      <c r="JWI162" s="1"/>
      <c r="JWJ162" s="1"/>
      <c r="JWK162" s="1"/>
      <c r="JWL162" s="1"/>
      <c r="JWM162" s="1"/>
      <c r="JWN162" s="1"/>
      <c r="JWO162" s="1"/>
      <c r="JWP162" s="1"/>
      <c r="JWQ162" s="1"/>
      <c r="JWR162" s="1"/>
      <c r="JWS162" s="1"/>
      <c r="JWT162" s="1"/>
      <c r="JWU162" s="1"/>
      <c r="JWV162" s="1"/>
      <c r="JWW162" s="1"/>
      <c r="JWX162" s="1"/>
      <c r="JWY162" s="1"/>
      <c r="JWZ162" s="1"/>
      <c r="JXA162" s="1"/>
      <c r="JXB162" s="1"/>
      <c r="JXC162" s="1"/>
      <c r="JXD162" s="1"/>
      <c r="JXE162" s="1"/>
      <c r="JXF162" s="1"/>
      <c r="JXG162" s="1"/>
      <c r="JXH162" s="1"/>
      <c r="JXI162" s="1"/>
      <c r="JXJ162" s="1"/>
      <c r="JXK162" s="1"/>
      <c r="JXL162" s="1"/>
      <c r="JXM162" s="1"/>
      <c r="JXN162" s="1"/>
      <c r="JXO162" s="1"/>
      <c r="JXP162" s="1"/>
      <c r="JXQ162" s="1"/>
      <c r="JXR162" s="1"/>
      <c r="JXS162" s="1"/>
      <c r="JXT162" s="1"/>
      <c r="JXU162" s="1"/>
      <c r="JXV162" s="1"/>
      <c r="JXW162" s="1"/>
      <c r="JXX162" s="1"/>
      <c r="JXY162" s="1"/>
      <c r="JXZ162" s="1"/>
      <c r="JYA162" s="1"/>
      <c r="JYB162" s="1"/>
      <c r="JYC162" s="1"/>
      <c r="JYD162" s="1"/>
      <c r="JYE162" s="1"/>
      <c r="JYF162" s="1"/>
      <c r="JYG162" s="1"/>
      <c r="JYH162" s="1"/>
      <c r="JYI162" s="1"/>
      <c r="JYJ162" s="1"/>
      <c r="JYK162" s="1"/>
      <c r="JYL162" s="1"/>
      <c r="JYM162" s="1"/>
      <c r="JYN162" s="1"/>
      <c r="JYO162" s="1"/>
      <c r="JYP162" s="1"/>
      <c r="JYQ162" s="1"/>
      <c r="JYR162" s="1"/>
      <c r="JYS162" s="1"/>
      <c r="JYT162" s="1"/>
      <c r="JYU162" s="1"/>
      <c r="JYV162" s="1"/>
      <c r="JYW162" s="1"/>
      <c r="JYX162" s="1"/>
      <c r="JYY162" s="1"/>
      <c r="JYZ162" s="1"/>
      <c r="JZA162" s="1"/>
      <c r="JZB162" s="1"/>
      <c r="JZC162" s="1"/>
      <c r="JZD162" s="1"/>
      <c r="JZE162" s="1"/>
      <c r="JZF162" s="1"/>
      <c r="JZG162" s="1"/>
      <c r="JZH162" s="1"/>
      <c r="JZI162" s="1"/>
      <c r="JZJ162" s="1"/>
      <c r="JZK162" s="1"/>
      <c r="JZL162" s="1"/>
      <c r="JZM162" s="1"/>
      <c r="JZN162" s="1"/>
      <c r="JZO162" s="1"/>
      <c r="JZP162" s="1"/>
      <c r="JZQ162" s="1"/>
      <c r="JZR162" s="1"/>
      <c r="JZS162" s="1"/>
      <c r="JZT162" s="1"/>
      <c r="JZU162" s="1"/>
      <c r="JZV162" s="1"/>
      <c r="JZW162" s="1"/>
      <c r="JZX162" s="1"/>
      <c r="JZY162" s="1"/>
      <c r="JZZ162" s="1"/>
      <c r="KAA162" s="1"/>
      <c r="KAB162" s="1"/>
      <c r="KAC162" s="1"/>
      <c r="KAD162" s="1"/>
      <c r="KAE162" s="1"/>
      <c r="KAF162" s="1"/>
      <c r="KAG162" s="1"/>
      <c r="KAH162" s="1"/>
      <c r="KAI162" s="1"/>
      <c r="KAJ162" s="1"/>
      <c r="KAK162" s="1"/>
      <c r="KAL162" s="1"/>
      <c r="KAM162" s="1"/>
      <c r="KAN162" s="1"/>
      <c r="KAO162" s="1"/>
      <c r="KAP162" s="1"/>
      <c r="KAQ162" s="1"/>
      <c r="KAR162" s="1"/>
      <c r="KAS162" s="1"/>
      <c r="KAT162" s="1"/>
      <c r="KAU162" s="1"/>
      <c r="KAV162" s="1"/>
      <c r="KAW162" s="1"/>
      <c r="KAX162" s="1"/>
      <c r="KAY162" s="1"/>
      <c r="KAZ162" s="1"/>
      <c r="KBA162" s="1"/>
      <c r="KBB162" s="1"/>
      <c r="KBC162" s="1"/>
      <c r="KBD162" s="1"/>
      <c r="KBE162" s="1"/>
      <c r="KBF162" s="1"/>
      <c r="KBG162" s="1"/>
      <c r="KBH162" s="1"/>
      <c r="KBI162" s="1"/>
      <c r="KBJ162" s="1"/>
      <c r="KBK162" s="1"/>
      <c r="KBL162" s="1"/>
      <c r="KBM162" s="1"/>
      <c r="KBN162" s="1"/>
      <c r="KBO162" s="1"/>
      <c r="KBP162" s="1"/>
      <c r="KBQ162" s="1"/>
      <c r="KBR162" s="1"/>
      <c r="KBS162" s="1"/>
      <c r="KBT162" s="1"/>
      <c r="KBU162" s="1"/>
      <c r="KBV162" s="1"/>
      <c r="KBW162" s="1"/>
      <c r="KBX162" s="1"/>
      <c r="KBY162" s="1"/>
      <c r="KBZ162" s="1"/>
      <c r="KCA162" s="1"/>
      <c r="KCB162" s="1"/>
      <c r="KCC162" s="1"/>
      <c r="KCD162" s="1"/>
      <c r="KCE162" s="1"/>
      <c r="KCF162" s="1"/>
      <c r="KCG162" s="1"/>
      <c r="KCH162" s="1"/>
      <c r="KCI162" s="1"/>
      <c r="KCJ162" s="1"/>
      <c r="KCK162" s="1"/>
      <c r="KCL162" s="1"/>
      <c r="KCM162" s="1"/>
      <c r="KCN162" s="1"/>
      <c r="KCO162" s="1"/>
      <c r="KCP162" s="1"/>
      <c r="KCQ162" s="1"/>
      <c r="KCR162" s="1"/>
      <c r="KCS162" s="1"/>
      <c r="KCT162" s="1"/>
      <c r="KCU162" s="1"/>
      <c r="KCV162" s="1"/>
      <c r="KCW162" s="1"/>
      <c r="KCX162" s="1"/>
      <c r="KCY162" s="1"/>
      <c r="KCZ162" s="1"/>
      <c r="KDA162" s="1"/>
      <c r="KDB162" s="1"/>
      <c r="KDC162" s="1"/>
      <c r="KDD162" s="1"/>
      <c r="KDE162" s="1"/>
      <c r="KDF162" s="1"/>
      <c r="KDG162" s="1"/>
      <c r="KDH162" s="1"/>
      <c r="KDI162" s="1"/>
      <c r="KDJ162" s="1"/>
      <c r="KDK162" s="1"/>
      <c r="KDL162" s="1"/>
      <c r="KDM162" s="1"/>
      <c r="KDN162" s="1"/>
      <c r="KDO162" s="1"/>
      <c r="KDP162" s="1"/>
      <c r="KDQ162" s="1"/>
      <c r="KDR162" s="1"/>
      <c r="KDS162" s="1"/>
      <c r="KDT162" s="1"/>
      <c r="KDU162" s="1"/>
      <c r="KDV162" s="1"/>
      <c r="KDW162" s="1"/>
      <c r="KDX162" s="1"/>
      <c r="KDY162" s="1"/>
      <c r="KDZ162" s="1"/>
      <c r="KEA162" s="1"/>
      <c r="KEB162" s="1"/>
      <c r="KEC162" s="1"/>
      <c r="KED162" s="1"/>
      <c r="KEE162" s="1"/>
      <c r="KEF162" s="1"/>
      <c r="KEG162" s="1"/>
      <c r="KEH162" s="1"/>
      <c r="KEI162" s="1"/>
      <c r="KEJ162" s="1"/>
      <c r="KEK162" s="1"/>
      <c r="KEL162" s="1"/>
      <c r="KEM162" s="1"/>
      <c r="KEN162" s="1"/>
      <c r="KEO162" s="1"/>
      <c r="KEP162" s="1"/>
      <c r="KEQ162" s="1"/>
      <c r="KER162" s="1"/>
      <c r="KES162" s="1"/>
      <c r="KET162" s="1"/>
      <c r="KEU162" s="1"/>
      <c r="KEV162" s="1"/>
      <c r="KEW162" s="1"/>
      <c r="KEX162" s="1"/>
      <c r="KEY162" s="1"/>
      <c r="KEZ162" s="1"/>
      <c r="KFA162" s="1"/>
      <c r="KFB162" s="1"/>
      <c r="KFC162" s="1"/>
      <c r="KFD162" s="1"/>
      <c r="KFE162" s="1"/>
      <c r="KFF162" s="1"/>
      <c r="KFG162" s="1"/>
      <c r="KFH162" s="1"/>
      <c r="KFI162" s="1"/>
      <c r="KFJ162" s="1"/>
      <c r="KFK162" s="1"/>
      <c r="KFL162" s="1"/>
      <c r="KFM162" s="1"/>
      <c r="KFN162" s="1"/>
      <c r="KFO162" s="1"/>
      <c r="KFP162" s="1"/>
      <c r="KFQ162" s="1"/>
      <c r="KFR162" s="1"/>
      <c r="KFS162" s="1"/>
      <c r="KFT162" s="1"/>
      <c r="KFU162" s="1"/>
      <c r="KFV162" s="1"/>
      <c r="KFW162" s="1"/>
      <c r="KFX162" s="1"/>
      <c r="KFY162" s="1"/>
      <c r="KFZ162" s="1"/>
      <c r="KGA162" s="1"/>
      <c r="KGB162" s="1"/>
      <c r="KGC162" s="1"/>
      <c r="KGD162" s="1"/>
      <c r="KGE162" s="1"/>
      <c r="KGF162" s="1"/>
      <c r="KGG162" s="1"/>
      <c r="KGH162" s="1"/>
      <c r="KGI162" s="1"/>
      <c r="KGJ162" s="1"/>
      <c r="KGK162" s="1"/>
      <c r="KGL162" s="1"/>
      <c r="KGM162" s="1"/>
      <c r="KGN162" s="1"/>
      <c r="KGO162" s="1"/>
      <c r="KGP162" s="1"/>
      <c r="KGQ162" s="1"/>
      <c r="KGR162" s="1"/>
      <c r="KGS162" s="1"/>
      <c r="KGT162" s="1"/>
      <c r="KGU162" s="1"/>
      <c r="KGV162" s="1"/>
      <c r="KGW162" s="1"/>
      <c r="KGX162" s="1"/>
      <c r="KGY162" s="1"/>
      <c r="KGZ162" s="1"/>
      <c r="KHA162" s="1"/>
      <c r="KHB162" s="1"/>
      <c r="KHC162" s="1"/>
      <c r="KHD162" s="1"/>
      <c r="KHE162" s="1"/>
      <c r="KHF162" s="1"/>
      <c r="KHG162" s="1"/>
      <c r="KHH162" s="1"/>
      <c r="KHI162" s="1"/>
      <c r="KHJ162" s="1"/>
      <c r="KHK162" s="1"/>
      <c r="KHL162" s="1"/>
      <c r="KHM162" s="1"/>
      <c r="KHN162" s="1"/>
      <c r="KHO162" s="1"/>
      <c r="KHP162" s="1"/>
      <c r="KHQ162" s="1"/>
      <c r="KHR162" s="1"/>
      <c r="KHS162" s="1"/>
      <c r="KHT162" s="1"/>
      <c r="KHU162" s="1"/>
      <c r="KHV162" s="1"/>
      <c r="KHW162" s="1"/>
      <c r="KHX162" s="1"/>
      <c r="KHY162" s="1"/>
      <c r="KHZ162" s="1"/>
      <c r="KIA162" s="1"/>
      <c r="KIB162" s="1"/>
      <c r="KIC162" s="1"/>
      <c r="KID162" s="1"/>
      <c r="KIE162" s="1"/>
      <c r="KIF162" s="1"/>
      <c r="KIG162" s="1"/>
      <c r="KIH162" s="1"/>
      <c r="KII162" s="1"/>
      <c r="KIJ162" s="1"/>
      <c r="KIK162" s="1"/>
      <c r="KIL162" s="1"/>
      <c r="KIM162" s="1"/>
      <c r="KIN162" s="1"/>
      <c r="KIO162" s="1"/>
      <c r="KIP162" s="1"/>
      <c r="KIQ162" s="1"/>
      <c r="KIR162" s="1"/>
      <c r="KIS162" s="1"/>
      <c r="KIT162" s="1"/>
      <c r="KIU162" s="1"/>
      <c r="KIV162" s="1"/>
      <c r="KIW162" s="1"/>
      <c r="KIX162" s="1"/>
      <c r="KIY162" s="1"/>
      <c r="KIZ162" s="1"/>
      <c r="KJA162" s="1"/>
      <c r="KJB162" s="1"/>
      <c r="KJC162" s="1"/>
      <c r="KJD162" s="1"/>
      <c r="KJE162" s="1"/>
      <c r="KJF162" s="1"/>
      <c r="KJG162" s="1"/>
      <c r="KJH162" s="1"/>
      <c r="KJI162" s="1"/>
      <c r="KJJ162" s="1"/>
      <c r="KJK162" s="1"/>
      <c r="KJL162" s="1"/>
      <c r="KJM162" s="1"/>
      <c r="KJN162" s="1"/>
      <c r="KJO162" s="1"/>
      <c r="KJP162" s="1"/>
      <c r="KJQ162" s="1"/>
      <c r="KJR162" s="1"/>
      <c r="KJS162" s="1"/>
      <c r="KJT162" s="1"/>
      <c r="KJU162" s="1"/>
      <c r="KJV162" s="1"/>
      <c r="KJW162" s="1"/>
      <c r="KJX162" s="1"/>
      <c r="KJY162" s="1"/>
      <c r="KJZ162" s="1"/>
      <c r="KKA162" s="1"/>
      <c r="KKB162" s="1"/>
      <c r="KKC162" s="1"/>
      <c r="KKD162" s="1"/>
      <c r="KKE162" s="1"/>
      <c r="KKF162" s="1"/>
      <c r="KKG162" s="1"/>
      <c r="KKH162" s="1"/>
      <c r="KKI162" s="1"/>
      <c r="KKJ162" s="1"/>
      <c r="KKK162" s="1"/>
      <c r="KKL162" s="1"/>
      <c r="KKM162" s="1"/>
      <c r="KKN162" s="1"/>
      <c r="KKO162" s="1"/>
      <c r="KKP162" s="1"/>
      <c r="KKQ162" s="1"/>
      <c r="KKR162" s="1"/>
      <c r="KKS162" s="1"/>
      <c r="KKT162" s="1"/>
      <c r="KKU162" s="1"/>
      <c r="KKV162" s="1"/>
      <c r="KKW162" s="1"/>
      <c r="KKX162" s="1"/>
      <c r="KKY162" s="1"/>
      <c r="KKZ162" s="1"/>
      <c r="KLA162" s="1"/>
      <c r="KLB162" s="1"/>
      <c r="KLC162" s="1"/>
      <c r="KLD162" s="1"/>
      <c r="KLE162" s="1"/>
      <c r="KLF162" s="1"/>
      <c r="KLG162" s="1"/>
      <c r="KLH162" s="1"/>
      <c r="KLI162" s="1"/>
      <c r="KLJ162" s="1"/>
      <c r="KLK162" s="1"/>
      <c r="KLL162" s="1"/>
      <c r="KLM162" s="1"/>
      <c r="KLN162" s="1"/>
      <c r="KLO162" s="1"/>
      <c r="KLP162" s="1"/>
      <c r="KLQ162" s="1"/>
      <c r="KLR162" s="1"/>
      <c r="KLS162" s="1"/>
      <c r="KLT162" s="1"/>
      <c r="KLU162" s="1"/>
      <c r="KLV162" s="1"/>
      <c r="KLW162" s="1"/>
      <c r="KLX162" s="1"/>
      <c r="KLY162" s="1"/>
      <c r="KLZ162" s="1"/>
      <c r="KMA162" s="1"/>
      <c r="KMB162" s="1"/>
      <c r="KMC162" s="1"/>
      <c r="KMD162" s="1"/>
      <c r="KME162" s="1"/>
      <c r="KMF162" s="1"/>
      <c r="KMG162" s="1"/>
      <c r="KMH162" s="1"/>
      <c r="KMI162" s="1"/>
      <c r="KMJ162" s="1"/>
      <c r="KMK162" s="1"/>
      <c r="KML162" s="1"/>
      <c r="KMM162" s="1"/>
      <c r="KMN162" s="1"/>
      <c r="KMO162" s="1"/>
      <c r="KMP162" s="1"/>
      <c r="KMQ162" s="1"/>
      <c r="KMR162" s="1"/>
      <c r="KMS162" s="1"/>
      <c r="KMT162" s="1"/>
      <c r="KMU162" s="1"/>
      <c r="KMV162" s="1"/>
      <c r="KMW162" s="1"/>
      <c r="KMX162" s="1"/>
      <c r="KMY162" s="1"/>
      <c r="KMZ162" s="1"/>
      <c r="KNA162" s="1"/>
      <c r="KNB162" s="1"/>
      <c r="KNC162" s="1"/>
      <c r="KND162" s="1"/>
      <c r="KNE162" s="1"/>
      <c r="KNF162" s="1"/>
      <c r="KNG162" s="1"/>
      <c r="KNH162" s="1"/>
      <c r="KNI162" s="1"/>
      <c r="KNJ162" s="1"/>
      <c r="KNK162" s="1"/>
      <c r="KNL162" s="1"/>
      <c r="KNM162" s="1"/>
      <c r="KNN162" s="1"/>
      <c r="KNO162" s="1"/>
      <c r="KNP162" s="1"/>
      <c r="KNQ162" s="1"/>
      <c r="KNR162" s="1"/>
      <c r="KNS162" s="1"/>
      <c r="KNT162" s="1"/>
      <c r="KNU162" s="1"/>
      <c r="KNV162" s="1"/>
      <c r="KNW162" s="1"/>
      <c r="KNX162" s="1"/>
      <c r="KNY162" s="1"/>
      <c r="KNZ162" s="1"/>
      <c r="KOA162" s="1"/>
      <c r="KOB162" s="1"/>
      <c r="KOC162" s="1"/>
      <c r="KOD162" s="1"/>
      <c r="KOE162" s="1"/>
      <c r="KOF162" s="1"/>
      <c r="KOG162" s="1"/>
      <c r="KOH162" s="1"/>
      <c r="KOI162" s="1"/>
      <c r="KOJ162" s="1"/>
      <c r="KOK162" s="1"/>
      <c r="KOL162" s="1"/>
      <c r="KOM162" s="1"/>
      <c r="KON162" s="1"/>
      <c r="KOO162" s="1"/>
      <c r="KOP162" s="1"/>
      <c r="KOQ162" s="1"/>
      <c r="KOR162" s="1"/>
      <c r="KOS162" s="1"/>
      <c r="KOT162" s="1"/>
      <c r="KOU162" s="1"/>
      <c r="KOV162" s="1"/>
      <c r="KOW162" s="1"/>
      <c r="KOX162" s="1"/>
      <c r="KOY162" s="1"/>
      <c r="KOZ162" s="1"/>
      <c r="KPA162" s="1"/>
      <c r="KPB162" s="1"/>
      <c r="KPC162" s="1"/>
      <c r="KPD162" s="1"/>
      <c r="KPE162" s="1"/>
      <c r="KPF162" s="1"/>
      <c r="KPG162" s="1"/>
      <c r="KPH162" s="1"/>
      <c r="KPI162" s="1"/>
      <c r="KPJ162" s="1"/>
      <c r="KPK162" s="1"/>
      <c r="KPL162" s="1"/>
      <c r="KPM162" s="1"/>
      <c r="KPN162" s="1"/>
      <c r="KPO162" s="1"/>
      <c r="KPP162" s="1"/>
      <c r="KPQ162" s="1"/>
      <c r="KPR162" s="1"/>
      <c r="KPS162" s="1"/>
      <c r="KPT162" s="1"/>
      <c r="KPU162" s="1"/>
      <c r="KPV162" s="1"/>
      <c r="KPW162" s="1"/>
      <c r="KPX162" s="1"/>
      <c r="KPY162" s="1"/>
      <c r="KPZ162" s="1"/>
      <c r="KQA162" s="1"/>
      <c r="KQB162" s="1"/>
      <c r="KQC162" s="1"/>
      <c r="KQD162" s="1"/>
      <c r="KQE162" s="1"/>
      <c r="KQF162" s="1"/>
      <c r="KQG162" s="1"/>
      <c r="KQH162" s="1"/>
      <c r="KQI162" s="1"/>
      <c r="KQJ162" s="1"/>
      <c r="KQK162" s="1"/>
      <c r="KQL162" s="1"/>
      <c r="KQM162" s="1"/>
      <c r="KQN162" s="1"/>
      <c r="KQO162" s="1"/>
      <c r="KQP162" s="1"/>
      <c r="KQQ162" s="1"/>
      <c r="KQR162" s="1"/>
      <c r="KQS162" s="1"/>
      <c r="KQT162" s="1"/>
      <c r="KQU162" s="1"/>
      <c r="KQV162" s="1"/>
      <c r="KQW162" s="1"/>
      <c r="KQX162" s="1"/>
      <c r="KQY162" s="1"/>
      <c r="KQZ162" s="1"/>
      <c r="KRA162" s="1"/>
      <c r="KRB162" s="1"/>
      <c r="KRC162" s="1"/>
      <c r="KRD162" s="1"/>
      <c r="KRE162" s="1"/>
      <c r="KRF162" s="1"/>
      <c r="KRG162" s="1"/>
      <c r="KRH162" s="1"/>
      <c r="KRI162" s="1"/>
      <c r="KRJ162" s="1"/>
      <c r="KRK162" s="1"/>
      <c r="KRL162" s="1"/>
      <c r="KRM162" s="1"/>
      <c r="KRN162" s="1"/>
      <c r="KRO162" s="1"/>
      <c r="KRP162" s="1"/>
      <c r="KRQ162" s="1"/>
      <c r="KRR162" s="1"/>
      <c r="KRS162" s="1"/>
      <c r="KRT162" s="1"/>
      <c r="KRU162" s="1"/>
      <c r="KRV162" s="1"/>
      <c r="KRW162" s="1"/>
      <c r="KRX162" s="1"/>
      <c r="KRY162" s="1"/>
      <c r="KRZ162" s="1"/>
      <c r="KSA162" s="1"/>
      <c r="KSB162" s="1"/>
      <c r="KSC162" s="1"/>
      <c r="KSD162" s="1"/>
      <c r="KSE162" s="1"/>
      <c r="KSF162" s="1"/>
      <c r="KSG162" s="1"/>
      <c r="KSH162" s="1"/>
      <c r="KSI162" s="1"/>
      <c r="KSJ162" s="1"/>
      <c r="KSK162" s="1"/>
      <c r="KSL162" s="1"/>
      <c r="KSM162" s="1"/>
      <c r="KSN162" s="1"/>
      <c r="KSO162" s="1"/>
      <c r="KSP162" s="1"/>
      <c r="KSQ162" s="1"/>
      <c r="KSR162" s="1"/>
      <c r="KSS162" s="1"/>
      <c r="KST162" s="1"/>
      <c r="KSU162" s="1"/>
      <c r="KSV162" s="1"/>
      <c r="KSW162" s="1"/>
      <c r="KSX162" s="1"/>
      <c r="KSY162" s="1"/>
      <c r="KSZ162" s="1"/>
      <c r="KTA162" s="1"/>
      <c r="KTB162" s="1"/>
      <c r="KTC162" s="1"/>
      <c r="KTD162" s="1"/>
      <c r="KTE162" s="1"/>
      <c r="KTF162" s="1"/>
      <c r="KTG162" s="1"/>
      <c r="KTH162" s="1"/>
      <c r="KTI162" s="1"/>
      <c r="KTJ162" s="1"/>
      <c r="KTK162" s="1"/>
      <c r="KTL162" s="1"/>
      <c r="KTM162" s="1"/>
      <c r="KTN162" s="1"/>
      <c r="KTO162" s="1"/>
      <c r="KTP162" s="1"/>
      <c r="KTQ162" s="1"/>
      <c r="KTR162" s="1"/>
      <c r="KTS162" s="1"/>
      <c r="KTT162" s="1"/>
      <c r="KTU162" s="1"/>
      <c r="KTV162" s="1"/>
      <c r="KTW162" s="1"/>
      <c r="KTX162" s="1"/>
      <c r="KTY162" s="1"/>
      <c r="KTZ162" s="1"/>
      <c r="KUA162" s="1"/>
      <c r="KUB162" s="1"/>
      <c r="KUC162" s="1"/>
      <c r="KUD162" s="1"/>
      <c r="KUE162" s="1"/>
      <c r="KUF162" s="1"/>
      <c r="KUG162" s="1"/>
      <c r="KUH162" s="1"/>
      <c r="KUI162" s="1"/>
      <c r="KUJ162" s="1"/>
      <c r="KUK162" s="1"/>
      <c r="KUL162" s="1"/>
      <c r="KUM162" s="1"/>
      <c r="KUN162" s="1"/>
      <c r="KUO162" s="1"/>
      <c r="KUP162" s="1"/>
      <c r="KUQ162" s="1"/>
      <c r="KUR162" s="1"/>
      <c r="KUS162" s="1"/>
      <c r="KUT162" s="1"/>
      <c r="KUU162" s="1"/>
      <c r="KUV162" s="1"/>
      <c r="KUW162" s="1"/>
      <c r="KUX162" s="1"/>
      <c r="KUY162" s="1"/>
      <c r="KUZ162" s="1"/>
      <c r="KVA162" s="1"/>
      <c r="KVB162" s="1"/>
      <c r="KVC162" s="1"/>
      <c r="KVD162" s="1"/>
      <c r="KVE162" s="1"/>
      <c r="KVF162" s="1"/>
      <c r="KVG162" s="1"/>
      <c r="KVH162" s="1"/>
      <c r="KVI162" s="1"/>
      <c r="KVJ162" s="1"/>
      <c r="KVK162" s="1"/>
      <c r="KVL162" s="1"/>
      <c r="KVM162" s="1"/>
      <c r="KVN162" s="1"/>
      <c r="KVO162" s="1"/>
      <c r="KVP162" s="1"/>
      <c r="KVQ162" s="1"/>
      <c r="KVR162" s="1"/>
      <c r="KVS162" s="1"/>
      <c r="KVT162" s="1"/>
      <c r="KVU162" s="1"/>
      <c r="KVV162" s="1"/>
      <c r="KVW162" s="1"/>
      <c r="KVX162" s="1"/>
      <c r="KVY162" s="1"/>
      <c r="KVZ162" s="1"/>
      <c r="KWA162" s="1"/>
      <c r="KWB162" s="1"/>
      <c r="KWC162" s="1"/>
      <c r="KWD162" s="1"/>
      <c r="KWE162" s="1"/>
      <c r="KWF162" s="1"/>
      <c r="KWG162" s="1"/>
      <c r="KWH162" s="1"/>
      <c r="KWI162" s="1"/>
      <c r="KWJ162" s="1"/>
      <c r="KWK162" s="1"/>
      <c r="KWL162" s="1"/>
      <c r="KWM162" s="1"/>
      <c r="KWN162" s="1"/>
      <c r="KWO162" s="1"/>
      <c r="KWP162" s="1"/>
      <c r="KWQ162" s="1"/>
      <c r="KWR162" s="1"/>
      <c r="KWS162" s="1"/>
      <c r="KWT162" s="1"/>
      <c r="KWU162" s="1"/>
      <c r="KWV162" s="1"/>
      <c r="KWW162" s="1"/>
      <c r="KWX162" s="1"/>
      <c r="KWY162" s="1"/>
      <c r="KWZ162" s="1"/>
      <c r="KXA162" s="1"/>
      <c r="KXB162" s="1"/>
      <c r="KXC162" s="1"/>
      <c r="KXD162" s="1"/>
      <c r="KXE162" s="1"/>
      <c r="KXF162" s="1"/>
      <c r="KXG162" s="1"/>
      <c r="KXH162" s="1"/>
      <c r="KXI162" s="1"/>
      <c r="KXJ162" s="1"/>
      <c r="KXK162" s="1"/>
      <c r="KXL162" s="1"/>
      <c r="KXM162" s="1"/>
      <c r="KXN162" s="1"/>
      <c r="KXO162" s="1"/>
      <c r="KXP162" s="1"/>
      <c r="KXQ162" s="1"/>
      <c r="KXR162" s="1"/>
      <c r="KXS162" s="1"/>
      <c r="KXT162" s="1"/>
      <c r="KXU162" s="1"/>
      <c r="KXV162" s="1"/>
      <c r="KXW162" s="1"/>
      <c r="KXX162" s="1"/>
      <c r="KXY162" s="1"/>
      <c r="KXZ162" s="1"/>
      <c r="KYA162" s="1"/>
      <c r="KYB162" s="1"/>
      <c r="KYC162" s="1"/>
      <c r="KYD162" s="1"/>
      <c r="KYE162" s="1"/>
      <c r="KYF162" s="1"/>
      <c r="KYG162" s="1"/>
      <c r="KYH162" s="1"/>
      <c r="KYI162" s="1"/>
      <c r="KYJ162" s="1"/>
      <c r="KYK162" s="1"/>
      <c r="KYL162" s="1"/>
      <c r="KYM162" s="1"/>
      <c r="KYN162" s="1"/>
      <c r="KYO162" s="1"/>
      <c r="KYP162" s="1"/>
      <c r="KYQ162" s="1"/>
      <c r="KYR162" s="1"/>
      <c r="KYS162" s="1"/>
      <c r="KYT162" s="1"/>
      <c r="KYU162" s="1"/>
      <c r="KYV162" s="1"/>
      <c r="KYW162" s="1"/>
      <c r="KYX162" s="1"/>
      <c r="KYY162" s="1"/>
      <c r="KYZ162" s="1"/>
      <c r="KZA162" s="1"/>
      <c r="KZB162" s="1"/>
      <c r="KZC162" s="1"/>
      <c r="KZD162" s="1"/>
      <c r="KZE162" s="1"/>
      <c r="KZF162" s="1"/>
      <c r="KZG162" s="1"/>
      <c r="KZH162" s="1"/>
      <c r="KZI162" s="1"/>
      <c r="KZJ162" s="1"/>
      <c r="KZK162" s="1"/>
      <c r="KZL162" s="1"/>
      <c r="KZM162" s="1"/>
      <c r="KZN162" s="1"/>
      <c r="KZO162" s="1"/>
      <c r="KZP162" s="1"/>
      <c r="KZQ162" s="1"/>
      <c r="KZR162" s="1"/>
      <c r="KZS162" s="1"/>
      <c r="KZT162" s="1"/>
      <c r="KZU162" s="1"/>
      <c r="KZV162" s="1"/>
      <c r="KZW162" s="1"/>
      <c r="KZX162" s="1"/>
      <c r="KZY162" s="1"/>
      <c r="KZZ162" s="1"/>
      <c r="LAA162" s="1"/>
      <c r="LAB162" s="1"/>
      <c r="LAC162" s="1"/>
      <c r="LAD162" s="1"/>
      <c r="LAE162" s="1"/>
      <c r="LAF162" s="1"/>
      <c r="LAG162" s="1"/>
      <c r="LAH162" s="1"/>
      <c r="LAI162" s="1"/>
      <c r="LAJ162" s="1"/>
      <c r="LAK162" s="1"/>
      <c r="LAL162" s="1"/>
      <c r="LAM162" s="1"/>
      <c r="LAN162" s="1"/>
      <c r="LAO162" s="1"/>
      <c r="LAP162" s="1"/>
      <c r="LAQ162" s="1"/>
      <c r="LAR162" s="1"/>
      <c r="LAS162" s="1"/>
      <c r="LAT162" s="1"/>
      <c r="LAU162" s="1"/>
      <c r="LAV162" s="1"/>
      <c r="LAW162" s="1"/>
      <c r="LAX162" s="1"/>
      <c r="LAY162" s="1"/>
      <c r="LAZ162" s="1"/>
      <c r="LBA162" s="1"/>
      <c r="LBB162" s="1"/>
      <c r="LBC162" s="1"/>
      <c r="LBD162" s="1"/>
      <c r="LBE162" s="1"/>
      <c r="LBF162" s="1"/>
      <c r="LBG162" s="1"/>
      <c r="LBH162" s="1"/>
      <c r="LBI162" s="1"/>
      <c r="LBJ162" s="1"/>
      <c r="LBK162" s="1"/>
      <c r="LBL162" s="1"/>
      <c r="LBM162" s="1"/>
      <c r="LBN162" s="1"/>
      <c r="LBO162" s="1"/>
      <c r="LBP162" s="1"/>
      <c r="LBQ162" s="1"/>
      <c r="LBR162" s="1"/>
      <c r="LBS162" s="1"/>
      <c r="LBT162" s="1"/>
      <c r="LBU162" s="1"/>
      <c r="LBV162" s="1"/>
      <c r="LBW162" s="1"/>
      <c r="LBX162" s="1"/>
      <c r="LBY162" s="1"/>
      <c r="LBZ162" s="1"/>
      <c r="LCA162" s="1"/>
      <c r="LCB162" s="1"/>
      <c r="LCC162" s="1"/>
      <c r="LCD162" s="1"/>
      <c r="LCE162" s="1"/>
      <c r="LCF162" s="1"/>
      <c r="LCG162" s="1"/>
      <c r="LCH162" s="1"/>
      <c r="LCI162" s="1"/>
      <c r="LCJ162" s="1"/>
      <c r="LCK162" s="1"/>
      <c r="LCL162" s="1"/>
      <c r="LCM162" s="1"/>
      <c r="LCN162" s="1"/>
      <c r="LCO162" s="1"/>
      <c r="LCP162" s="1"/>
      <c r="LCQ162" s="1"/>
      <c r="LCR162" s="1"/>
      <c r="LCS162" s="1"/>
      <c r="LCT162" s="1"/>
      <c r="LCU162" s="1"/>
      <c r="LCV162" s="1"/>
      <c r="LCW162" s="1"/>
      <c r="LCX162" s="1"/>
      <c r="LCY162" s="1"/>
      <c r="LCZ162" s="1"/>
      <c r="LDA162" s="1"/>
      <c r="LDB162" s="1"/>
      <c r="LDC162" s="1"/>
      <c r="LDD162" s="1"/>
      <c r="LDE162" s="1"/>
      <c r="LDF162" s="1"/>
      <c r="LDG162" s="1"/>
      <c r="LDH162" s="1"/>
      <c r="LDI162" s="1"/>
      <c r="LDJ162" s="1"/>
      <c r="LDK162" s="1"/>
      <c r="LDL162" s="1"/>
      <c r="LDM162" s="1"/>
      <c r="LDN162" s="1"/>
      <c r="LDO162" s="1"/>
      <c r="LDP162" s="1"/>
      <c r="LDQ162" s="1"/>
      <c r="LDR162" s="1"/>
      <c r="LDS162" s="1"/>
      <c r="LDT162" s="1"/>
      <c r="LDU162" s="1"/>
      <c r="LDV162" s="1"/>
      <c r="LDW162" s="1"/>
      <c r="LDX162" s="1"/>
      <c r="LDY162" s="1"/>
      <c r="LDZ162" s="1"/>
      <c r="LEA162" s="1"/>
      <c r="LEB162" s="1"/>
      <c r="LEC162" s="1"/>
      <c r="LED162" s="1"/>
      <c r="LEE162" s="1"/>
      <c r="LEF162" s="1"/>
      <c r="LEG162" s="1"/>
      <c r="LEH162" s="1"/>
      <c r="LEI162" s="1"/>
      <c r="LEJ162" s="1"/>
      <c r="LEK162" s="1"/>
      <c r="LEL162" s="1"/>
      <c r="LEM162" s="1"/>
      <c r="LEN162" s="1"/>
      <c r="LEO162" s="1"/>
      <c r="LEP162" s="1"/>
      <c r="LEQ162" s="1"/>
      <c r="LER162" s="1"/>
      <c r="LES162" s="1"/>
      <c r="LET162" s="1"/>
      <c r="LEU162" s="1"/>
      <c r="LEV162" s="1"/>
      <c r="LEW162" s="1"/>
      <c r="LEX162" s="1"/>
      <c r="LEY162" s="1"/>
      <c r="LEZ162" s="1"/>
      <c r="LFA162" s="1"/>
      <c r="LFB162" s="1"/>
      <c r="LFC162" s="1"/>
      <c r="LFD162" s="1"/>
      <c r="LFE162" s="1"/>
      <c r="LFF162" s="1"/>
      <c r="LFG162" s="1"/>
      <c r="LFH162" s="1"/>
      <c r="LFI162" s="1"/>
      <c r="LFJ162" s="1"/>
      <c r="LFK162" s="1"/>
      <c r="LFL162" s="1"/>
      <c r="LFM162" s="1"/>
      <c r="LFN162" s="1"/>
      <c r="LFO162" s="1"/>
      <c r="LFP162" s="1"/>
      <c r="LFQ162" s="1"/>
      <c r="LFR162" s="1"/>
      <c r="LFS162" s="1"/>
      <c r="LFT162" s="1"/>
      <c r="LFU162" s="1"/>
      <c r="LFV162" s="1"/>
      <c r="LFW162" s="1"/>
      <c r="LFX162" s="1"/>
      <c r="LFY162" s="1"/>
      <c r="LFZ162" s="1"/>
      <c r="LGA162" s="1"/>
      <c r="LGB162" s="1"/>
      <c r="LGC162" s="1"/>
      <c r="LGD162" s="1"/>
      <c r="LGE162" s="1"/>
      <c r="LGF162" s="1"/>
      <c r="LGG162" s="1"/>
      <c r="LGH162" s="1"/>
      <c r="LGI162" s="1"/>
      <c r="LGJ162" s="1"/>
      <c r="LGK162" s="1"/>
      <c r="LGL162" s="1"/>
      <c r="LGM162" s="1"/>
      <c r="LGN162" s="1"/>
      <c r="LGO162" s="1"/>
      <c r="LGP162" s="1"/>
      <c r="LGQ162" s="1"/>
      <c r="LGR162" s="1"/>
      <c r="LGS162" s="1"/>
      <c r="LGT162" s="1"/>
      <c r="LGU162" s="1"/>
      <c r="LGV162" s="1"/>
      <c r="LGW162" s="1"/>
      <c r="LGX162" s="1"/>
      <c r="LGY162" s="1"/>
      <c r="LGZ162" s="1"/>
      <c r="LHA162" s="1"/>
      <c r="LHB162" s="1"/>
      <c r="LHC162" s="1"/>
      <c r="LHD162" s="1"/>
      <c r="LHE162" s="1"/>
      <c r="LHF162" s="1"/>
      <c r="LHG162" s="1"/>
      <c r="LHH162" s="1"/>
      <c r="LHI162" s="1"/>
      <c r="LHJ162" s="1"/>
      <c r="LHK162" s="1"/>
      <c r="LHL162" s="1"/>
      <c r="LHM162" s="1"/>
      <c r="LHN162" s="1"/>
      <c r="LHO162" s="1"/>
      <c r="LHP162" s="1"/>
      <c r="LHQ162" s="1"/>
      <c r="LHR162" s="1"/>
      <c r="LHS162" s="1"/>
      <c r="LHT162" s="1"/>
      <c r="LHU162" s="1"/>
      <c r="LHV162" s="1"/>
      <c r="LHW162" s="1"/>
      <c r="LHX162" s="1"/>
      <c r="LHY162" s="1"/>
      <c r="LHZ162" s="1"/>
      <c r="LIA162" s="1"/>
      <c r="LIB162" s="1"/>
      <c r="LIC162" s="1"/>
      <c r="LID162" s="1"/>
      <c r="LIE162" s="1"/>
      <c r="LIF162" s="1"/>
      <c r="LIG162" s="1"/>
      <c r="LIH162" s="1"/>
      <c r="LII162" s="1"/>
      <c r="LIJ162" s="1"/>
      <c r="LIK162" s="1"/>
      <c r="LIL162" s="1"/>
      <c r="LIM162" s="1"/>
      <c r="LIN162" s="1"/>
      <c r="LIO162" s="1"/>
      <c r="LIP162" s="1"/>
      <c r="LIQ162" s="1"/>
      <c r="LIR162" s="1"/>
      <c r="LIS162" s="1"/>
      <c r="LIT162" s="1"/>
      <c r="LIU162" s="1"/>
      <c r="LIV162" s="1"/>
      <c r="LIW162" s="1"/>
      <c r="LIX162" s="1"/>
      <c r="LIY162" s="1"/>
      <c r="LIZ162" s="1"/>
      <c r="LJA162" s="1"/>
      <c r="LJB162" s="1"/>
      <c r="LJC162" s="1"/>
      <c r="LJD162" s="1"/>
      <c r="LJE162" s="1"/>
      <c r="LJF162" s="1"/>
      <c r="LJG162" s="1"/>
      <c r="LJH162" s="1"/>
      <c r="LJI162" s="1"/>
      <c r="LJJ162" s="1"/>
      <c r="LJK162" s="1"/>
      <c r="LJL162" s="1"/>
      <c r="LJM162" s="1"/>
      <c r="LJN162" s="1"/>
      <c r="LJO162" s="1"/>
      <c r="LJP162" s="1"/>
      <c r="LJQ162" s="1"/>
      <c r="LJR162" s="1"/>
      <c r="LJS162" s="1"/>
      <c r="LJT162" s="1"/>
      <c r="LJU162" s="1"/>
      <c r="LJV162" s="1"/>
      <c r="LJW162" s="1"/>
      <c r="LJX162" s="1"/>
      <c r="LJY162" s="1"/>
      <c r="LJZ162" s="1"/>
      <c r="LKA162" s="1"/>
      <c r="LKB162" s="1"/>
      <c r="LKC162" s="1"/>
      <c r="LKD162" s="1"/>
      <c r="LKE162" s="1"/>
      <c r="LKF162" s="1"/>
      <c r="LKG162" s="1"/>
      <c r="LKH162" s="1"/>
      <c r="LKI162" s="1"/>
      <c r="LKJ162" s="1"/>
      <c r="LKK162" s="1"/>
      <c r="LKL162" s="1"/>
      <c r="LKM162" s="1"/>
      <c r="LKN162" s="1"/>
      <c r="LKO162" s="1"/>
      <c r="LKP162" s="1"/>
      <c r="LKQ162" s="1"/>
      <c r="LKR162" s="1"/>
      <c r="LKS162" s="1"/>
      <c r="LKT162" s="1"/>
      <c r="LKU162" s="1"/>
      <c r="LKV162" s="1"/>
      <c r="LKW162" s="1"/>
      <c r="LKX162" s="1"/>
      <c r="LKY162" s="1"/>
      <c r="LKZ162" s="1"/>
      <c r="LLA162" s="1"/>
      <c r="LLB162" s="1"/>
      <c r="LLC162" s="1"/>
      <c r="LLD162" s="1"/>
      <c r="LLE162" s="1"/>
      <c r="LLF162" s="1"/>
      <c r="LLG162" s="1"/>
      <c r="LLH162" s="1"/>
      <c r="LLI162" s="1"/>
      <c r="LLJ162" s="1"/>
      <c r="LLK162" s="1"/>
      <c r="LLL162" s="1"/>
      <c r="LLM162" s="1"/>
      <c r="LLN162" s="1"/>
      <c r="LLO162" s="1"/>
      <c r="LLP162" s="1"/>
      <c r="LLQ162" s="1"/>
      <c r="LLR162" s="1"/>
      <c r="LLS162" s="1"/>
      <c r="LLT162" s="1"/>
      <c r="LLU162" s="1"/>
      <c r="LLV162" s="1"/>
      <c r="LLW162" s="1"/>
      <c r="LLX162" s="1"/>
      <c r="LLY162" s="1"/>
      <c r="LLZ162" s="1"/>
      <c r="LMA162" s="1"/>
      <c r="LMB162" s="1"/>
      <c r="LMC162" s="1"/>
      <c r="LMD162" s="1"/>
      <c r="LME162" s="1"/>
      <c r="LMF162" s="1"/>
      <c r="LMG162" s="1"/>
      <c r="LMH162" s="1"/>
      <c r="LMI162" s="1"/>
      <c r="LMJ162" s="1"/>
      <c r="LMK162" s="1"/>
      <c r="LML162" s="1"/>
      <c r="LMM162" s="1"/>
      <c r="LMN162" s="1"/>
      <c r="LMO162" s="1"/>
      <c r="LMP162" s="1"/>
      <c r="LMQ162" s="1"/>
      <c r="LMR162" s="1"/>
      <c r="LMS162" s="1"/>
      <c r="LMT162" s="1"/>
      <c r="LMU162" s="1"/>
      <c r="LMV162" s="1"/>
      <c r="LMW162" s="1"/>
      <c r="LMX162" s="1"/>
      <c r="LMY162" s="1"/>
      <c r="LMZ162" s="1"/>
      <c r="LNA162" s="1"/>
      <c r="LNB162" s="1"/>
      <c r="LNC162" s="1"/>
      <c r="LND162" s="1"/>
      <c r="LNE162" s="1"/>
      <c r="LNF162" s="1"/>
      <c r="LNG162" s="1"/>
      <c r="LNH162" s="1"/>
      <c r="LNI162" s="1"/>
      <c r="LNJ162" s="1"/>
      <c r="LNK162" s="1"/>
      <c r="LNL162" s="1"/>
      <c r="LNM162" s="1"/>
      <c r="LNN162" s="1"/>
      <c r="LNO162" s="1"/>
      <c r="LNP162" s="1"/>
      <c r="LNQ162" s="1"/>
      <c r="LNR162" s="1"/>
      <c r="LNS162" s="1"/>
      <c r="LNT162" s="1"/>
      <c r="LNU162" s="1"/>
      <c r="LNV162" s="1"/>
      <c r="LNW162" s="1"/>
      <c r="LNX162" s="1"/>
      <c r="LNY162" s="1"/>
      <c r="LNZ162" s="1"/>
      <c r="LOA162" s="1"/>
      <c r="LOB162" s="1"/>
      <c r="LOC162" s="1"/>
      <c r="LOD162" s="1"/>
      <c r="LOE162" s="1"/>
      <c r="LOF162" s="1"/>
      <c r="LOG162" s="1"/>
      <c r="LOH162" s="1"/>
      <c r="LOI162" s="1"/>
      <c r="LOJ162" s="1"/>
      <c r="LOK162" s="1"/>
      <c r="LOL162" s="1"/>
      <c r="LOM162" s="1"/>
      <c r="LON162" s="1"/>
      <c r="LOO162" s="1"/>
      <c r="LOP162" s="1"/>
      <c r="LOQ162" s="1"/>
      <c r="LOR162" s="1"/>
      <c r="LOS162" s="1"/>
      <c r="LOT162" s="1"/>
      <c r="LOU162" s="1"/>
      <c r="LOV162" s="1"/>
      <c r="LOW162" s="1"/>
      <c r="LOX162" s="1"/>
      <c r="LOY162" s="1"/>
      <c r="LOZ162" s="1"/>
      <c r="LPA162" s="1"/>
      <c r="LPB162" s="1"/>
      <c r="LPC162" s="1"/>
      <c r="LPD162" s="1"/>
      <c r="LPE162" s="1"/>
      <c r="LPF162" s="1"/>
      <c r="LPG162" s="1"/>
      <c r="LPH162" s="1"/>
      <c r="LPI162" s="1"/>
      <c r="LPJ162" s="1"/>
      <c r="LPK162" s="1"/>
      <c r="LPL162" s="1"/>
      <c r="LPM162" s="1"/>
      <c r="LPN162" s="1"/>
      <c r="LPO162" s="1"/>
      <c r="LPP162" s="1"/>
      <c r="LPQ162" s="1"/>
      <c r="LPR162" s="1"/>
      <c r="LPS162" s="1"/>
      <c r="LPT162" s="1"/>
      <c r="LPU162" s="1"/>
      <c r="LPV162" s="1"/>
      <c r="LPW162" s="1"/>
      <c r="LPX162" s="1"/>
      <c r="LPY162" s="1"/>
      <c r="LPZ162" s="1"/>
      <c r="LQA162" s="1"/>
      <c r="LQB162" s="1"/>
      <c r="LQC162" s="1"/>
      <c r="LQD162" s="1"/>
      <c r="LQE162" s="1"/>
      <c r="LQF162" s="1"/>
      <c r="LQG162" s="1"/>
      <c r="LQH162" s="1"/>
      <c r="LQI162" s="1"/>
      <c r="LQJ162" s="1"/>
      <c r="LQK162" s="1"/>
      <c r="LQL162" s="1"/>
      <c r="LQM162" s="1"/>
      <c r="LQN162" s="1"/>
      <c r="LQO162" s="1"/>
      <c r="LQP162" s="1"/>
      <c r="LQQ162" s="1"/>
      <c r="LQR162" s="1"/>
      <c r="LQS162" s="1"/>
      <c r="LQT162" s="1"/>
      <c r="LQU162" s="1"/>
      <c r="LQV162" s="1"/>
      <c r="LQW162" s="1"/>
      <c r="LQX162" s="1"/>
      <c r="LQY162" s="1"/>
      <c r="LQZ162" s="1"/>
      <c r="LRA162" s="1"/>
      <c r="LRB162" s="1"/>
      <c r="LRC162" s="1"/>
      <c r="LRD162" s="1"/>
      <c r="LRE162" s="1"/>
      <c r="LRF162" s="1"/>
      <c r="LRG162" s="1"/>
      <c r="LRH162" s="1"/>
      <c r="LRI162" s="1"/>
      <c r="LRJ162" s="1"/>
      <c r="LRK162" s="1"/>
      <c r="LRL162" s="1"/>
      <c r="LRM162" s="1"/>
      <c r="LRN162" s="1"/>
      <c r="LRO162" s="1"/>
      <c r="LRP162" s="1"/>
      <c r="LRQ162" s="1"/>
      <c r="LRR162" s="1"/>
      <c r="LRS162" s="1"/>
      <c r="LRT162" s="1"/>
      <c r="LRU162" s="1"/>
      <c r="LRV162" s="1"/>
      <c r="LRW162" s="1"/>
      <c r="LRX162" s="1"/>
      <c r="LRY162" s="1"/>
      <c r="LRZ162" s="1"/>
      <c r="LSA162" s="1"/>
      <c r="LSB162" s="1"/>
      <c r="LSC162" s="1"/>
      <c r="LSD162" s="1"/>
      <c r="LSE162" s="1"/>
      <c r="LSF162" s="1"/>
      <c r="LSG162" s="1"/>
      <c r="LSH162" s="1"/>
      <c r="LSI162" s="1"/>
      <c r="LSJ162" s="1"/>
      <c r="LSK162" s="1"/>
      <c r="LSL162" s="1"/>
      <c r="LSM162" s="1"/>
      <c r="LSN162" s="1"/>
      <c r="LSO162" s="1"/>
      <c r="LSP162" s="1"/>
      <c r="LSQ162" s="1"/>
      <c r="LSR162" s="1"/>
      <c r="LSS162" s="1"/>
      <c r="LST162" s="1"/>
      <c r="LSU162" s="1"/>
      <c r="LSV162" s="1"/>
      <c r="LSW162" s="1"/>
      <c r="LSX162" s="1"/>
      <c r="LSY162" s="1"/>
      <c r="LSZ162" s="1"/>
      <c r="LTA162" s="1"/>
      <c r="LTB162" s="1"/>
      <c r="LTC162" s="1"/>
      <c r="LTD162" s="1"/>
      <c r="LTE162" s="1"/>
      <c r="LTF162" s="1"/>
      <c r="LTG162" s="1"/>
      <c r="LTH162" s="1"/>
      <c r="LTI162" s="1"/>
      <c r="LTJ162" s="1"/>
      <c r="LTK162" s="1"/>
      <c r="LTL162" s="1"/>
      <c r="LTM162" s="1"/>
      <c r="LTN162" s="1"/>
      <c r="LTO162" s="1"/>
      <c r="LTP162" s="1"/>
      <c r="LTQ162" s="1"/>
      <c r="LTR162" s="1"/>
      <c r="LTS162" s="1"/>
      <c r="LTT162" s="1"/>
      <c r="LTU162" s="1"/>
      <c r="LTV162" s="1"/>
      <c r="LTW162" s="1"/>
      <c r="LTX162" s="1"/>
      <c r="LTY162" s="1"/>
      <c r="LTZ162" s="1"/>
      <c r="LUA162" s="1"/>
      <c r="LUB162" s="1"/>
      <c r="LUC162" s="1"/>
      <c r="LUD162" s="1"/>
      <c r="LUE162" s="1"/>
      <c r="LUF162" s="1"/>
      <c r="LUG162" s="1"/>
      <c r="LUH162" s="1"/>
      <c r="LUI162" s="1"/>
      <c r="LUJ162" s="1"/>
      <c r="LUK162" s="1"/>
      <c r="LUL162" s="1"/>
      <c r="LUM162" s="1"/>
      <c r="LUN162" s="1"/>
      <c r="LUO162" s="1"/>
      <c r="LUP162" s="1"/>
      <c r="LUQ162" s="1"/>
      <c r="LUR162" s="1"/>
      <c r="LUS162" s="1"/>
      <c r="LUT162" s="1"/>
      <c r="LUU162" s="1"/>
      <c r="LUV162" s="1"/>
      <c r="LUW162" s="1"/>
      <c r="LUX162" s="1"/>
      <c r="LUY162" s="1"/>
      <c r="LUZ162" s="1"/>
      <c r="LVA162" s="1"/>
      <c r="LVB162" s="1"/>
      <c r="LVC162" s="1"/>
      <c r="LVD162" s="1"/>
      <c r="LVE162" s="1"/>
      <c r="LVF162" s="1"/>
      <c r="LVG162" s="1"/>
      <c r="LVH162" s="1"/>
      <c r="LVI162" s="1"/>
      <c r="LVJ162" s="1"/>
      <c r="LVK162" s="1"/>
      <c r="LVL162" s="1"/>
      <c r="LVM162" s="1"/>
      <c r="LVN162" s="1"/>
      <c r="LVO162" s="1"/>
      <c r="LVP162" s="1"/>
      <c r="LVQ162" s="1"/>
      <c r="LVR162" s="1"/>
      <c r="LVS162" s="1"/>
      <c r="LVT162" s="1"/>
      <c r="LVU162" s="1"/>
      <c r="LVV162" s="1"/>
      <c r="LVW162" s="1"/>
      <c r="LVX162" s="1"/>
      <c r="LVY162" s="1"/>
      <c r="LVZ162" s="1"/>
      <c r="LWA162" s="1"/>
      <c r="LWB162" s="1"/>
      <c r="LWC162" s="1"/>
      <c r="LWD162" s="1"/>
      <c r="LWE162" s="1"/>
      <c r="LWF162" s="1"/>
      <c r="LWG162" s="1"/>
      <c r="LWH162" s="1"/>
      <c r="LWI162" s="1"/>
      <c r="LWJ162" s="1"/>
      <c r="LWK162" s="1"/>
      <c r="LWL162" s="1"/>
      <c r="LWM162" s="1"/>
      <c r="LWN162" s="1"/>
      <c r="LWO162" s="1"/>
      <c r="LWP162" s="1"/>
      <c r="LWQ162" s="1"/>
      <c r="LWR162" s="1"/>
      <c r="LWS162" s="1"/>
      <c r="LWT162" s="1"/>
      <c r="LWU162" s="1"/>
      <c r="LWV162" s="1"/>
      <c r="LWW162" s="1"/>
      <c r="LWX162" s="1"/>
      <c r="LWY162" s="1"/>
      <c r="LWZ162" s="1"/>
      <c r="LXA162" s="1"/>
      <c r="LXB162" s="1"/>
      <c r="LXC162" s="1"/>
      <c r="LXD162" s="1"/>
      <c r="LXE162" s="1"/>
      <c r="LXF162" s="1"/>
      <c r="LXG162" s="1"/>
      <c r="LXH162" s="1"/>
      <c r="LXI162" s="1"/>
      <c r="LXJ162" s="1"/>
      <c r="LXK162" s="1"/>
      <c r="LXL162" s="1"/>
      <c r="LXM162" s="1"/>
      <c r="LXN162" s="1"/>
      <c r="LXO162" s="1"/>
      <c r="LXP162" s="1"/>
      <c r="LXQ162" s="1"/>
      <c r="LXR162" s="1"/>
      <c r="LXS162" s="1"/>
      <c r="LXT162" s="1"/>
      <c r="LXU162" s="1"/>
      <c r="LXV162" s="1"/>
      <c r="LXW162" s="1"/>
      <c r="LXX162" s="1"/>
      <c r="LXY162" s="1"/>
      <c r="LXZ162" s="1"/>
      <c r="LYA162" s="1"/>
      <c r="LYB162" s="1"/>
      <c r="LYC162" s="1"/>
      <c r="LYD162" s="1"/>
      <c r="LYE162" s="1"/>
      <c r="LYF162" s="1"/>
      <c r="LYG162" s="1"/>
      <c r="LYH162" s="1"/>
      <c r="LYI162" s="1"/>
      <c r="LYJ162" s="1"/>
      <c r="LYK162" s="1"/>
      <c r="LYL162" s="1"/>
      <c r="LYM162" s="1"/>
      <c r="LYN162" s="1"/>
      <c r="LYO162" s="1"/>
      <c r="LYP162" s="1"/>
      <c r="LYQ162" s="1"/>
      <c r="LYR162" s="1"/>
      <c r="LYS162" s="1"/>
      <c r="LYT162" s="1"/>
      <c r="LYU162" s="1"/>
      <c r="LYV162" s="1"/>
      <c r="LYW162" s="1"/>
      <c r="LYX162" s="1"/>
      <c r="LYY162" s="1"/>
      <c r="LYZ162" s="1"/>
      <c r="LZA162" s="1"/>
      <c r="LZB162" s="1"/>
      <c r="LZC162" s="1"/>
      <c r="LZD162" s="1"/>
      <c r="LZE162" s="1"/>
      <c r="LZF162" s="1"/>
      <c r="LZG162" s="1"/>
      <c r="LZH162" s="1"/>
      <c r="LZI162" s="1"/>
      <c r="LZJ162" s="1"/>
      <c r="LZK162" s="1"/>
      <c r="LZL162" s="1"/>
      <c r="LZM162" s="1"/>
      <c r="LZN162" s="1"/>
      <c r="LZO162" s="1"/>
      <c r="LZP162" s="1"/>
      <c r="LZQ162" s="1"/>
      <c r="LZR162" s="1"/>
      <c r="LZS162" s="1"/>
      <c r="LZT162" s="1"/>
      <c r="LZU162" s="1"/>
      <c r="LZV162" s="1"/>
      <c r="LZW162" s="1"/>
      <c r="LZX162" s="1"/>
      <c r="LZY162" s="1"/>
      <c r="LZZ162" s="1"/>
      <c r="MAA162" s="1"/>
      <c r="MAB162" s="1"/>
      <c r="MAC162" s="1"/>
      <c r="MAD162" s="1"/>
      <c r="MAE162" s="1"/>
      <c r="MAF162" s="1"/>
      <c r="MAG162" s="1"/>
      <c r="MAH162" s="1"/>
      <c r="MAI162" s="1"/>
      <c r="MAJ162" s="1"/>
      <c r="MAK162" s="1"/>
      <c r="MAL162" s="1"/>
      <c r="MAM162" s="1"/>
      <c r="MAN162" s="1"/>
      <c r="MAO162" s="1"/>
      <c r="MAP162" s="1"/>
      <c r="MAQ162" s="1"/>
      <c r="MAR162" s="1"/>
      <c r="MAS162" s="1"/>
      <c r="MAT162" s="1"/>
      <c r="MAU162" s="1"/>
      <c r="MAV162" s="1"/>
      <c r="MAW162" s="1"/>
      <c r="MAX162" s="1"/>
      <c r="MAY162" s="1"/>
      <c r="MAZ162" s="1"/>
      <c r="MBA162" s="1"/>
      <c r="MBB162" s="1"/>
      <c r="MBC162" s="1"/>
      <c r="MBD162" s="1"/>
      <c r="MBE162" s="1"/>
      <c r="MBF162" s="1"/>
      <c r="MBG162" s="1"/>
      <c r="MBH162" s="1"/>
      <c r="MBI162" s="1"/>
      <c r="MBJ162" s="1"/>
      <c r="MBK162" s="1"/>
      <c r="MBL162" s="1"/>
      <c r="MBM162" s="1"/>
      <c r="MBN162" s="1"/>
      <c r="MBO162" s="1"/>
      <c r="MBP162" s="1"/>
      <c r="MBQ162" s="1"/>
      <c r="MBR162" s="1"/>
      <c r="MBS162" s="1"/>
      <c r="MBT162" s="1"/>
      <c r="MBU162" s="1"/>
      <c r="MBV162" s="1"/>
      <c r="MBW162" s="1"/>
      <c r="MBX162" s="1"/>
      <c r="MBY162" s="1"/>
      <c r="MBZ162" s="1"/>
      <c r="MCA162" s="1"/>
      <c r="MCB162" s="1"/>
      <c r="MCC162" s="1"/>
      <c r="MCD162" s="1"/>
      <c r="MCE162" s="1"/>
      <c r="MCF162" s="1"/>
      <c r="MCG162" s="1"/>
      <c r="MCH162" s="1"/>
      <c r="MCI162" s="1"/>
      <c r="MCJ162" s="1"/>
      <c r="MCK162" s="1"/>
      <c r="MCL162" s="1"/>
      <c r="MCM162" s="1"/>
      <c r="MCN162" s="1"/>
      <c r="MCO162" s="1"/>
      <c r="MCP162" s="1"/>
      <c r="MCQ162" s="1"/>
      <c r="MCR162" s="1"/>
      <c r="MCS162" s="1"/>
      <c r="MCT162" s="1"/>
      <c r="MCU162" s="1"/>
      <c r="MCV162" s="1"/>
      <c r="MCW162" s="1"/>
      <c r="MCX162" s="1"/>
      <c r="MCY162" s="1"/>
      <c r="MCZ162" s="1"/>
      <c r="MDA162" s="1"/>
      <c r="MDB162" s="1"/>
      <c r="MDC162" s="1"/>
      <c r="MDD162" s="1"/>
      <c r="MDE162" s="1"/>
      <c r="MDF162" s="1"/>
      <c r="MDG162" s="1"/>
      <c r="MDH162" s="1"/>
      <c r="MDI162" s="1"/>
      <c r="MDJ162" s="1"/>
      <c r="MDK162" s="1"/>
      <c r="MDL162" s="1"/>
      <c r="MDM162" s="1"/>
      <c r="MDN162" s="1"/>
      <c r="MDO162" s="1"/>
      <c r="MDP162" s="1"/>
      <c r="MDQ162" s="1"/>
      <c r="MDR162" s="1"/>
      <c r="MDS162" s="1"/>
      <c r="MDT162" s="1"/>
      <c r="MDU162" s="1"/>
      <c r="MDV162" s="1"/>
      <c r="MDW162" s="1"/>
      <c r="MDX162" s="1"/>
      <c r="MDY162" s="1"/>
      <c r="MDZ162" s="1"/>
      <c r="MEA162" s="1"/>
      <c r="MEB162" s="1"/>
      <c r="MEC162" s="1"/>
      <c r="MED162" s="1"/>
      <c r="MEE162" s="1"/>
      <c r="MEF162" s="1"/>
      <c r="MEG162" s="1"/>
      <c r="MEH162" s="1"/>
      <c r="MEI162" s="1"/>
      <c r="MEJ162" s="1"/>
      <c r="MEK162" s="1"/>
      <c r="MEL162" s="1"/>
      <c r="MEM162" s="1"/>
      <c r="MEN162" s="1"/>
      <c r="MEO162" s="1"/>
      <c r="MEP162" s="1"/>
      <c r="MEQ162" s="1"/>
      <c r="MER162" s="1"/>
      <c r="MES162" s="1"/>
      <c r="MET162" s="1"/>
      <c r="MEU162" s="1"/>
      <c r="MEV162" s="1"/>
      <c r="MEW162" s="1"/>
      <c r="MEX162" s="1"/>
      <c r="MEY162" s="1"/>
      <c r="MEZ162" s="1"/>
      <c r="MFA162" s="1"/>
      <c r="MFB162" s="1"/>
      <c r="MFC162" s="1"/>
      <c r="MFD162" s="1"/>
      <c r="MFE162" s="1"/>
      <c r="MFF162" s="1"/>
      <c r="MFG162" s="1"/>
      <c r="MFH162" s="1"/>
      <c r="MFI162" s="1"/>
      <c r="MFJ162" s="1"/>
      <c r="MFK162" s="1"/>
      <c r="MFL162" s="1"/>
      <c r="MFM162" s="1"/>
      <c r="MFN162" s="1"/>
      <c r="MFO162" s="1"/>
      <c r="MFP162" s="1"/>
      <c r="MFQ162" s="1"/>
      <c r="MFR162" s="1"/>
      <c r="MFS162" s="1"/>
      <c r="MFT162" s="1"/>
      <c r="MFU162" s="1"/>
      <c r="MFV162" s="1"/>
      <c r="MFW162" s="1"/>
      <c r="MFX162" s="1"/>
      <c r="MFY162" s="1"/>
      <c r="MFZ162" s="1"/>
      <c r="MGA162" s="1"/>
      <c r="MGB162" s="1"/>
      <c r="MGC162" s="1"/>
      <c r="MGD162" s="1"/>
      <c r="MGE162" s="1"/>
      <c r="MGF162" s="1"/>
      <c r="MGG162" s="1"/>
      <c r="MGH162" s="1"/>
      <c r="MGI162" s="1"/>
      <c r="MGJ162" s="1"/>
      <c r="MGK162" s="1"/>
      <c r="MGL162" s="1"/>
      <c r="MGM162" s="1"/>
      <c r="MGN162" s="1"/>
      <c r="MGO162" s="1"/>
      <c r="MGP162" s="1"/>
      <c r="MGQ162" s="1"/>
      <c r="MGR162" s="1"/>
      <c r="MGS162" s="1"/>
      <c r="MGT162" s="1"/>
      <c r="MGU162" s="1"/>
      <c r="MGV162" s="1"/>
      <c r="MGW162" s="1"/>
      <c r="MGX162" s="1"/>
      <c r="MGY162" s="1"/>
      <c r="MGZ162" s="1"/>
      <c r="MHA162" s="1"/>
      <c r="MHB162" s="1"/>
      <c r="MHC162" s="1"/>
      <c r="MHD162" s="1"/>
      <c r="MHE162" s="1"/>
      <c r="MHF162" s="1"/>
      <c r="MHG162" s="1"/>
      <c r="MHH162" s="1"/>
      <c r="MHI162" s="1"/>
      <c r="MHJ162" s="1"/>
      <c r="MHK162" s="1"/>
      <c r="MHL162" s="1"/>
      <c r="MHM162" s="1"/>
      <c r="MHN162" s="1"/>
      <c r="MHO162" s="1"/>
      <c r="MHP162" s="1"/>
      <c r="MHQ162" s="1"/>
      <c r="MHR162" s="1"/>
      <c r="MHS162" s="1"/>
      <c r="MHT162" s="1"/>
      <c r="MHU162" s="1"/>
      <c r="MHV162" s="1"/>
      <c r="MHW162" s="1"/>
      <c r="MHX162" s="1"/>
      <c r="MHY162" s="1"/>
      <c r="MHZ162" s="1"/>
      <c r="MIA162" s="1"/>
      <c r="MIB162" s="1"/>
      <c r="MIC162" s="1"/>
      <c r="MID162" s="1"/>
      <c r="MIE162" s="1"/>
      <c r="MIF162" s="1"/>
      <c r="MIG162" s="1"/>
      <c r="MIH162" s="1"/>
      <c r="MII162" s="1"/>
      <c r="MIJ162" s="1"/>
      <c r="MIK162" s="1"/>
      <c r="MIL162" s="1"/>
      <c r="MIM162" s="1"/>
      <c r="MIN162" s="1"/>
      <c r="MIO162" s="1"/>
      <c r="MIP162" s="1"/>
      <c r="MIQ162" s="1"/>
      <c r="MIR162" s="1"/>
      <c r="MIS162" s="1"/>
      <c r="MIT162" s="1"/>
      <c r="MIU162" s="1"/>
      <c r="MIV162" s="1"/>
      <c r="MIW162" s="1"/>
      <c r="MIX162" s="1"/>
      <c r="MIY162" s="1"/>
      <c r="MIZ162" s="1"/>
      <c r="MJA162" s="1"/>
      <c r="MJB162" s="1"/>
      <c r="MJC162" s="1"/>
      <c r="MJD162" s="1"/>
      <c r="MJE162" s="1"/>
      <c r="MJF162" s="1"/>
      <c r="MJG162" s="1"/>
      <c r="MJH162" s="1"/>
      <c r="MJI162" s="1"/>
      <c r="MJJ162" s="1"/>
      <c r="MJK162" s="1"/>
      <c r="MJL162" s="1"/>
      <c r="MJM162" s="1"/>
      <c r="MJN162" s="1"/>
      <c r="MJO162" s="1"/>
      <c r="MJP162" s="1"/>
      <c r="MJQ162" s="1"/>
      <c r="MJR162" s="1"/>
      <c r="MJS162" s="1"/>
      <c r="MJT162" s="1"/>
      <c r="MJU162" s="1"/>
      <c r="MJV162" s="1"/>
      <c r="MJW162" s="1"/>
      <c r="MJX162" s="1"/>
      <c r="MJY162" s="1"/>
      <c r="MJZ162" s="1"/>
      <c r="MKA162" s="1"/>
      <c r="MKB162" s="1"/>
      <c r="MKC162" s="1"/>
      <c r="MKD162" s="1"/>
      <c r="MKE162" s="1"/>
      <c r="MKF162" s="1"/>
      <c r="MKG162" s="1"/>
      <c r="MKH162" s="1"/>
      <c r="MKI162" s="1"/>
      <c r="MKJ162" s="1"/>
      <c r="MKK162" s="1"/>
      <c r="MKL162" s="1"/>
      <c r="MKM162" s="1"/>
      <c r="MKN162" s="1"/>
      <c r="MKO162" s="1"/>
      <c r="MKP162" s="1"/>
      <c r="MKQ162" s="1"/>
      <c r="MKR162" s="1"/>
      <c r="MKS162" s="1"/>
      <c r="MKT162" s="1"/>
      <c r="MKU162" s="1"/>
      <c r="MKV162" s="1"/>
      <c r="MKW162" s="1"/>
      <c r="MKX162" s="1"/>
      <c r="MKY162" s="1"/>
      <c r="MKZ162" s="1"/>
      <c r="MLA162" s="1"/>
      <c r="MLB162" s="1"/>
      <c r="MLC162" s="1"/>
      <c r="MLD162" s="1"/>
      <c r="MLE162" s="1"/>
      <c r="MLF162" s="1"/>
      <c r="MLG162" s="1"/>
      <c r="MLH162" s="1"/>
      <c r="MLI162" s="1"/>
      <c r="MLJ162" s="1"/>
      <c r="MLK162" s="1"/>
      <c r="MLL162" s="1"/>
      <c r="MLM162" s="1"/>
      <c r="MLN162" s="1"/>
      <c r="MLO162" s="1"/>
      <c r="MLP162" s="1"/>
      <c r="MLQ162" s="1"/>
      <c r="MLR162" s="1"/>
      <c r="MLS162" s="1"/>
      <c r="MLT162" s="1"/>
      <c r="MLU162" s="1"/>
      <c r="MLV162" s="1"/>
      <c r="MLW162" s="1"/>
      <c r="MLX162" s="1"/>
      <c r="MLY162" s="1"/>
      <c r="MLZ162" s="1"/>
      <c r="MMA162" s="1"/>
      <c r="MMB162" s="1"/>
      <c r="MMC162" s="1"/>
      <c r="MMD162" s="1"/>
      <c r="MME162" s="1"/>
      <c r="MMF162" s="1"/>
      <c r="MMG162" s="1"/>
      <c r="MMH162" s="1"/>
      <c r="MMI162" s="1"/>
      <c r="MMJ162" s="1"/>
      <c r="MMK162" s="1"/>
      <c r="MML162" s="1"/>
      <c r="MMM162" s="1"/>
      <c r="MMN162" s="1"/>
      <c r="MMO162" s="1"/>
      <c r="MMP162" s="1"/>
      <c r="MMQ162" s="1"/>
      <c r="MMR162" s="1"/>
      <c r="MMS162" s="1"/>
      <c r="MMT162" s="1"/>
      <c r="MMU162" s="1"/>
      <c r="MMV162" s="1"/>
      <c r="MMW162" s="1"/>
      <c r="MMX162" s="1"/>
      <c r="MMY162" s="1"/>
      <c r="MMZ162" s="1"/>
      <c r="MNA162" s="1"/>
      <c r="MNB162" s="1"/>
      <c r="MNC162" s="1"/>
      <c r="MND162" s="1"/>
      <c r="MNE162" s="1"/>
      <c r="MNF162" s="1"/>
      <c r="MNG162" s="1"/>
      <c r="MNH162" s="1"/>
      <c r="MNI162" s="1"/>
      <c r="MNJ162" s="1"/>
      <c r="MNK162" s="1"/>
      <c r="MNL162" s="1"/>
      <c r="MNM162" s="1"/>
      <c r="MNN162" s="1"/>
      <c r="MNO162" s="1"/>
      <c r="MNP162" s="1"/>
      <c r="MNQ162" s="1"/>
      <c r="MNR162" s="1"/>
      <c r="MNS162" s="1"/>
      <c r="MNT162" s="1"/>
      <c r="MNU162" s="1"/>
      <c r="MNV162" s="1"/>
      <c r="MNW162" s="1"/>
      <c r="MNX162" s="1"/>
      <c r="MNY162" s="1"/>
      <c r="MNZ162" s="1"/>
      <c r="MOA162" s="1"/>
      <c r="MOB162" s="1"/>
      <c r="MOC162" s="1"/>
      <c r="MOD162" s="1"/>
      <c r="MOE162" s="1"/>
      <c r="MOF162" s="1"/>
      <c r="MOG162" s="1"/>
      <c r="MOH162" s="1"/>
      <c r="MOI162" s="1"/>
      <c r="MOJ162" s="1"/>
      <c r="MOK162" s="1"/>
      <c r="MOL162" s="1"/>
      <c r="MOM162" s="1"/>
      <c r="MON162" s="1"/>
      <c r="MOO162" s="1"/>
      <c r="MOP162" s="1"/>
      <c r="MOQ162" s="1"/>
      <c r="MOR162" s="1"/>
      <c r="MOS162" s="1"/>
      <c r="MOT162" s="1"/>
      <c r="MOU162" s="1"/>
      <c r="MOV162" s="1"/>
      <c r="MOW162" s="1"/>
      <c r="MOX162" s="1"/>
      <c r="MOY162" s="1"/>
      <c r="MOZ162" s="1"/>
      <c r="MPA162" s="1"/>
      <c r="MPB162" s="1"/>
      <c r="MPC162" s="1"/>
      <c r="MPD162" s="1"/>
      <c r="MPE162" s="1"/>
      <c r="MPF162" s="1"/>
      <c r="MPG162" s="1"/>
      <c r="MPH162" s="1"/>
      <c r="MPI162" s="1"/>
      <c r="MPJ162" s="1"/>
      <c r="MPK162" s="1"/>
      <c r="MPL162" s="1"/>
      <c r="MPM162" s="1"/>
      <c r="MPN162" s="1"/>
      <c r="MPO162" s="1"/>
      <c r="MPP162" s="1"/>
      <c r="MPQ162" s="1"/>
      <c r="MPR162" s="1"/>
      <c r="MPS162" s="1"/>
      <c r="MPT162" s="1"/>
      <c r="MPU162" s="1"/>
      <c r="MPV162" s="1"/>
      <c r="MPW162" s="1"/>
      <c r="MPX162" s="1"/>
      <c r="MPY162" s="1"/>
      <c r="MPZ162" s="1"/>
      <c r="MQA162" s="1"/>
      <c r="MQB162" s="1"/>
      <c r="MQC162" s="1"/>
      <c r="MQD162" s="1"/>
      <c r="MQE162" s="1"/>
      <c r="MQF162" s="1"/>
      <c r="MQG162" s="1"/>
      <c r="MQH162" s="1"/>
      <c r="MQI162" s="1"/>
      <c r="MQJ162" s="1"/>
      <c r="MQK162" s="1"/>
      <c r="MQL162" s="1"/>
      <c r="MQM162" s="1"/>
      <c r="MQN162" s="1"/>
      <c r="MQO162" s="1"/>
      <c r="MQP162" s="1"/>
      <c r="MQQ162" s="1"/>
      <c r="MQR162" s="1"/>
      <c r="MQS162" s="1"/>
      <c r="MQT162" s="1"/>
      <c r="MQU162" s="1"/>
      <c r="MQV162" s="1"/>
      <c r="MQW162" s="1"/>
      <c r="MQX162" s="1"/>
      <c r="MQY162" s="1"/>
      <c r="MQZ162" s="1"/>
      <c r="MRA162" s="1"/>
      <c r="MRB162" s="1"/>
      <c r="MRC162" s="1"/>
      <c r="MRD162" s="1"/>
      <c r="MRE162" s="1"/>
      <c r="MRF162" s="1"/>
      <c r="MRG162" s="1"/>
      <c r="MRH162" s="1"/>
      <c r="MRI162" s="1"/>
      <c r="MRJ162" s="1"/>
      <c r="MRK162" s="1"/>
      <c r="MRL162" s="1"/>
      <c r="MRM162" s="1"/>
      <c r="MRN162" s="1"/>
      <c r="MRO162" s="1"/>
      <c r="MRP162" s="1"/>
      <c r="MRQ162" s="1"/>
      <c r="MRR162" s="1"/>
      <c r="MRS162" s="1"/>
      <c r="MRT162" s="1"/>
      <c r="MRU162" s="1"/>
      <c r="MRV162" s="1"/>
      <c r="MRW162" s="1"/>
      <c r="MRX162" s="1"/>
      <c r="MRY162" s="1"/>
      <c r="MRZ162" s="1"/>
      <c r="MSA162" s="1"/>
      <c r="MSB162" s="1"/>
      <c r="MSC162" s="1"/>
      <c r="MSD162" s="1"/>
      <c r="MSE162" s="1"/>
      <c r="MSF162" s="1"/>
      <c r="MSG162" s="1"/>
      <c r="MSH162" s="1"/>
      <c r="MSI162" s="1"/>
      <c r="MSJ162" s="1"/>
      <c r="MSK162" s="1"/>
      <c r="MSL162" s="1"/>
      <c r="MSM162" s="1"/>
      <c r="MSN162" s="1"/>
      <c r="MSO162" s="1"/>
      <c r="MSP162" s="1"/>
      <c r="MSQ162" s="1"/>
      <c r="MSR162" s="1"/>
      <c r="MSS162" s="1"/>
      <c r="MST162" s="1"/>
      <c r="MSU162" s="1"/>
      <c r="MSV162" s="1"/>
      <c r="MSW162" s="1"/>
      <c r="MSX162" s="1"/>
      <c r="MSY162" s="1"/>
      <c r="MSZ162" s="1"/>
      <c r="MTA162" s="1"/>
      <c r="MTB162" s="1"/>
      <c r="MTC162" s="1"/>
      <c r="MTD162" s="1"/>
      <c r="MTE162" s="1"/>
      <c r="MTF162" s="1"/>
      <c r="MTG162" s="1"/>
      <c r="MTH162" s="1"/>
      <c r="MTI162" s="1"/>
      <c r="MTJ162" s="1"/>
      <c r="MTK162" s="1"/>
      <c r="MTL162" s="1"/>
      <c r="MTM162" s="1"/>
      <c r="MTN162" s="1"/>
      <c r="MTO162" s="1"/>
      <c r="MTP162" s="1"/>
      <c r="MTQ162" s="1"/>
      <c r="MTR162" s="1"/>
      <c r="MTS162" s="1"/>
      <c r="MTT162" s="1"/>
      <c r="MTU162" s="1"/>
      <c r="MTV162" s="1"/>
      <c r="MTW162" s="1"/>
      <c r="MTX162" s="1"/>
      <c r="MTY162" s="1"/>
      <c r="MTZ162" s="1"/>
      <c r="MUA162" s="1"/>
      <c r="MUB162" s="1"/>
      <c r="MUC162" s="1"/>
      <c r="MUD162" s="1"/>
      <c r="MUE162" s="1"/>
      <c r="MUF162" s="1"/>
      <c r="MUG162" s="1"/>
      <c r="MUH162" s="1"/>
      <c r="MUI162" s="1"/>
      <c r="MUJ162" s="1"/>
      <c r="MUK162" s="1"/>
      <c r="MUL162" s="1"/>
      <c r="MUM162" s="1"/>
      <c r="MUN162" s="1"/>
      <c r="MUO162" s="1"/>
      <c r="MUP162" s="1"/>
      <c r="MUQ162" s="1"/>
      <c r="MUR162" s="1"/>
      <c r="MUS162" s="1"/>
      <c r="MUT162" s="1"/>
      <c r="MUU162" s="1"/>
      <c r="MUV162" s="1"/>
      <c r="MUW162" s="1"/>
      <c r="MUX162" s="1"/>
      <c r="MUY162" s="1"/>
      <c r="MUZ162" s="1"/>
      <c r="MVA162" s="1"/>
      <c r="MVB162" s="1"/>
      <c r="MVC162" s="1"/>
      <c r="MVD162" s="1"/>
      <c r="MVE162" s="1"/>
      <c r="MVF162" s="1"/>
      <c r="MVG162" s="1"/>
      <c r="MVH162" s="1"/>
      <c r="MVI162" s="1"/>
      <c r="MVJ162" s="1"/>
      <c r="MVK162" s="1"/>
      <c r="MVL162" s="1"/>
      <c r="MVM162" s="1"/>
      <c r="MVN162" s="1"/>
      <c r="MVO162" s="1"/>
      <c r="MVP162" s="1"/>
      <c r="MVQ162" s="1"/>
      <c r="MVR162" s="1"/>
      <c r="MVS162" s="1"/>
      <c r="MVT162" s="1"/>
      <c r="MVU162" s="1"/>
      <c r="MVV162" s="1"/>
      <c r="MVW162" s="1"/>
      <c r="MVX162" s="1"/>
      <c r="MVY162" s="1"/>
      <c r="MVZ162" s="1"/>
      <c r="MWA162" s="1"/>
      <c r="MWB162" s="1"/>
      <c r="MWC162" s="1"/>
      <c r="MWD162" s="1"/>
      <c r="MWE162" s="1"/>
      <c r="MWF162" s="1"/>
      <c r="MWG162" s="1"/>
      <c r="MWH162" s="1"/>
      <c r="MWI162" s="1"/>
      <c r="MWJ162" s="1"/>
      <c r="MWK162" s="1"/>
      <c r="MWL162" s="1"/>
      <c r="MWM162" s="1"/>
      <c r="MWN162" s="1"/>
      <c r="MWO162" s="1"/>
      <c r="MWP162" s="1"/>
      <c r="MWQ162" s="1"/>
      <c r="MWR162" s="1"/>
      <c r="MWS162" s="1"/>
      <c r="MWT162" s="1"/>
      <c r="MWU162" s="1"/>
      <c r="MWV162" s="1"/>
      <c r="MWW162" s="1"/>
      <c r="MWX162" s="1"/>
      <c r="MWY162" s="1"/>
      <c r="MWZ162" s="1"/>
      <c r="MXA162" s="1"/>
      <c r="MXB162" s="1"/>
      <c r="MXC162" s="1"/>
      <c r="MXD162" s="1"/>
      <c r="MXE162" s="1"/>
      <c r="MXF162" s="1"/>
      <c r="MXG162" s="1"/>
      <c r="MXH162" s="1"/>
      <c r="MXI162" s="1"/>
      <c r="MXJ162" s="1"/>
      <c r="MXK162" s="1"/>
      <c r="MXL162" s="1"/>
      <c r="MXM162" s="1"/>
      <c r="MXN162" s="1"/>
      <c r="MXO162" s="1"/>
      <c r="MXP162" s="1"/>
      <c r="MXQ162" s="1"/>
      <c r="MXR162" s="1"/>
      <c r="MXS162" s="1"/>
      <c r="MXT162" s="1"/>
      <c r="MXU162" s="1"/>
      <c r="MXV162" s="1"/>
      <c r="MXW162" s="1"/>
      <c r="MXX162" s="1"/>
      <c r="MXY162" s="1"/>
      <c r="MXZ162" s="1"/>
      <c r="MYA162" s="1"/>
      <c r="MYB162" s="1"/>
      <c r="MYC162" s="1"/>
      <c r="MYD162" s="1"/>
      <c r="MYE162" s="1"/>
      <c r="MYF162" s="1"/>
      <c r="MYG162" s="1"/>
      <c r="MYH162" s="1"/>
      <c r="MYI162" s="1"/>
      <c r="MYJ162" s="1"/>
      <c r="MYK162" s="1"/>
      <c r="MYL162" s="1"/>
      <c r="MYM162" s="1"/>
      <c r="MYN162" s="1"/>
      <c r="MYO162" s="1"/>
      <c r="MYP162" s="1"/>
      <c r="MYQ162" s="1"/>
      <c r="MYR162" s="1"/>
      <c r="MYS162" s="1"/>
      <c r="MYT162" s="1"/>
      <c r="MYU162" s="1"/>
      <c r="MYV162" s="1"/>
      <c r="MYW162" s="1"/>
      <c r="MYX162" s="1"/>
      <c r="MYY162" s="1"/>
      <c r="MYZ162" s="1"/>
      <c r="MZA162" s="1"/>
      <c r="MZB162" s="1"/>
      <c r="MZC162" s="1"/>
      <c r="MZD162" s="1"/>
      <c r="MZE162" s="1"/>
      <c r="MZF162" s="1"/>
      <c r="MZG162" s="1"/>
      <c r="MZH162" s="1"/>
      <c r="MZI162" s="1"/>
      <c r="MZJ162" s="1"/>
      <c r="MZK162" s="1"/>
      <c r="MZL162" s="1"/>
      <c r="MZM162" s="1"/>
      <c r="MZN162" s="1"/>
      <c r="MZO162" s="1"/>
      <c r="MZP162" s="1"/>
      <c r="MZQ162" s="1"/>
      <c r="MZR162" s="1"/>
      <c r="MZS162" s="1"/>
      <c r="MZT162" s="1"/>
      <c r="MZU162" s="1"/>
      <c r="MZV162" s="1"/>
      <c r="MZW162" s="1"/>
      <c r="MZX162" s="1"/>
      <c r="MZY162" s="1"/>
      <c r="MZZ162" s="1"/>
      <c r="NAA162" s="1"/>
      <c r="NAB162" s="1"/>
      <c r="NAC162" s="1"/>
      <c r="NAD162" s="1"/>
      <c r="NAE162" s="1"/>
      <c r="NAF162" s="1"/>
      <c r="NAG162" s="1"/>
      <c r="NAH162" s="1"/>
      <c r="NAI162" s="1"/>
      <c r="NAJ162" s="1"/>
      <c r="NAK162" s="1"/>
      <c r="NAL162" s="1"/>
      <c r="NAM162" s="1"/>
      <c r="NAN162" s="1"/>
      <c r="NAO162" s="1"/>
      <c r="NAP162" s="1"/>
      <c r="NAQ162" s="1"/>
      <c r="NAR162" s="1"/>
      <c r="NAS162" s="1"/>
      <c r="NAT162" s="1"/>
      <c r="NAU162" s="1"/>
      <c r="NAV162" s="1"/>
      <c r="NAW162" s="1"/>
      <c r="NAX162" s="1"/>
      <c r="NAY162" s="1"/>
      <c r="NAZ162" s="1"/>
      <c r="NBA162" s="1"/>
      <c r="NBB162" s="1"/>
      <c r="NBC162" s="1"/>
      <c r="NBD162" s="1"/>
      <c r="NBE162" s="1"/>
      <c r="NBF162" s="1"/>
      <c r="NBG162" s="1"/>
      <c r="NBH162" s="1"/>
      <c r="NBI162" s="1"/>
      <c r="NBJ162" s="1"/>
      <c r="NBK162" s="1"/>
      <c r="NBL162" s="1"/>
      <c r="NBM162" s="1"/>
      <c r="NBN162" s="1"/>
      <c r="NBO162" s="1"/>
      <c r="NBP162" s="1"/>
      <c r="NBQ162" s="1"/>
      <c r="NBR162" s="1"/>
      <c r="NBS162" s="1"/>
      <c r="NBT162" s="1"/>
      <c r="NBU162" s="1"/>
      <c r="NBV162" s="1"/>
      <c r="NBW162" s="1"/>
      <c r="NBX162" s="1"/>
      <c r="NBY162" s="1"/>
      <c r="NBZ162" s="1"/>
      <c r="NCA162" s="1"/>
      <c r="NCB162" s="1"/>
      <c r="NCC162" s="1"/>
      <c r="NCD162" s="1"/>
      <c r="NCE162" s="1"/>
      <c r="NCF162" s="1"/>
      <c r="NCG162" s="1"/>
      <c r="NCH162" s="1"/>
      <c r="NCI162" s="1"/>
      <c r="NCJ162" s="1"/>
      <c r="NCK162" s="1"/>
      <c r="NCL162" s="1"/>
      <c r="NCM162" s="1"/>
      <c r="NCN162" s="1"/>
      <c r="NCO162" s="1"/>
      <c r="NCP162" s="1"/>
      <c r="NCQ162" s="1"/>
      <c r="NCR162" s="1"/>
      <c r="NCS162" s="1"/>
      <c r="NCT162" s="1"/>
      <c r="NCU162" s="1"/>
      <c r="NCV162" s="1"/>
      <c r="NCW162" s="1"/>
      <c r="NCX162" s="1"/>
      <c r="NCY162" s="1"/>
      <c r="NCZ162" s="1"/>
      <c r="NDA162" s="1"/>
      <c r="NDB162" s="1"/>
      <c r="NDC162" s="1"/>
      <c r="NDD162" s="1"/>
      <c r="NDE162" s="1"/>
      <c r="NDF162" s="1"/>
      <c r="NDG162" s="1"/>
      <c r="NDH162" s="1"/>
      <c r="NDI162" s="1"/>
      <c r="NDJ162" s="1"/>
      <c r="NDK162" s="1"/>
      <c r="NDL162" s="1"/>
      <c r="NDM162" s="1"/>
      <c r="NDN162" s="1"/>
      <c r="NDO162" s="1"/>
      <c r="NDP162" s="1"/>
      <c r="NDQ162" s="1"/>
      <c r="NDR162" s="1"/>
      <c r="NDS162" s="1"/>
      <c r="NDT162" s="1"/>
      <c r="NDU162" s="1"/>
      <c r="NDV162" s="1"/>
      <c r="NDW162" s="1"/>
      <c r="NDX162" s="1"/>
      <c r="NDY162" s="1"/>
      <c r="NDZ162" s="1"/>
      <c r="NEA162" s="1"/>
      <c r="NEB162" s="1"/>
      <c r="NEC162" s="1"/>
      <c r="NED162" s="1"/>
      <c r="NEE162" s="1"/>
      <c r="NEF162" s="1"/>
      <c r="NEG162" s="1"/>
      <c r="NEH162" s="1"/>
      <c r="NEI162" s="1"/>
      <c r="NEJ162" s="1"/>
      <c r="NEK162" s="1"/>
      <c r="NEL162" s="1"/>
      <c r="NEM162" s="1"/>
      <c r="NEN162" s="1"/>
      <c r="NEO162" s="1"/>
      <c r="NEP162" s="1"/>
      <c r="NEQ162" s="1"/>
      <c r="NER162" s="1"/>
      <c r="NES162" s="1"/>
      <c r="NET162" s="1"/>
      <c r="NEU162" s="1"/>
      <c r="NEV162" s="1"/>
      <c r="NEW162" s="1"/>
      <c r="NEX162" s="1"/>
      <c r="NEY162" s="1"/>
      <c r="NEZ162" s="1"/>
      <c r="NFA162" s="1"/>
      <c r="NFB162" s="1"/>
      <c r="NFC162" s="1"/>
      <c r="NFD162" s="1"/>
      <c r="NFE162" s="1"/>
      <c r="NFF162" s="1"/>
      <c r="NFG162" s="1"/>
      <c r="NFH162" s="1"/>
      <c r="NFI162" s="1"/>
      <c r="NFJ162" s="1"/>
      <c r="NFK162" s="1"/>
      <c r="NFL162" s="1"/>
      <c r="NFM162" s="1"/>
      <c r="NFN162" s="1"/>
      <c r="NFO162" s="1"/>
      <c r="NFP162" s="1"/>
      <c r="NFQ162" s="1"/>
      <c r="NFR162" s="1"/>
      <c r="NFS162" s="1"/>
      <c r="NFT162" s="1"/>
      <c r="NFU162" s="1"/>
      <c r="NFV162" s="1"/>
      <c r="NFW162" s="1"/>
      <c r="NFX162" s="1"/>
      <c r="NFY162" s="1"/>
      <c r="NFZ162" s="1"/>
      <c r="NGA162" s="1"/>
      <c r="NGB162" s="1"/>
      <c r="NGC162" s="1"/>
      <c r="NGD162" s="1"/>
      <c r="NGE162" s="1"/>
      <c r="NGF162" s="1"/>
      <c r="NGG162" s="1"/>
      <c r="NGH162" s="1"/>
      <c r="NGI162" s="1"/>
      <c r="NGJ162" s="1"/>
      <c r="NGK162" s="1"/>
      <c r="NGL162" s="1"/>
      <c r="NGM162" s="1"/>
      <c r="NGN162" s="1"/>
      <c r="NGO162" s="1"/>
      <c r="NGP162" s="1"/>
      <c r="NGQ162" s="1"/>
      <c r="NGR162" s="1"/>
      <c r="NGS162" s="1"/>
      <c r="NGT162" s="1"/>
      <c r="NGU162" s="1"/>
      <c r="NGV162" s="1"/>
      <c r="NGW162" s="1"/>
      <c r="NGX162" s="1"/>
      <c r="NGY162" s="1"/>
      <c r="NGZ162" s="1"/>
      <c r="NHA162" s="1"/>
      <c r="NHB162" s="1"/>
      <c r="NHC162" s="1"/>
      <c r="NHD162" s="1"/>
      <c r="NHE162" s="1"/>
      <c r="NHF162" s="1"/>
      <c r="NHG162" s="1"/>
      <c r="NHH162" s="1"/>
      <c r="NHI162" s="1"/>
      <c r="NHJ162" s="1"/>
      <c r="NHK162" s="1"/>
      <c r="NHL162" s="1"/>
      <c r="NHM162" s="1"/>
      <c r="NHN162" s="1"/>
      <c r="NHO162" s="1"/>
      <c r="NHP162" s="1"/>
      <c r="NHQ162" s="1"/>
      <c r="NHR162" s="1"/>
      <c r="NHS162" s="1"/>
      <c r="NHT162" s="1"/>
      <c r="NHU162" s="1"/>
      <c r="NHV162" s="1"/>
      <c r="NHW162" s="1"/>
      <c r="NHX162" s="1"/>
      <c r="NHY162" s="1"/>
      <c r="NHZ162" s="1"/>
      <c r="NIA162" s="1"/>
      <c r="NIB162" s="1"/>
      <c r="NIC162" s="1"/>
      <c r="NID162" s="1"/>
      <c r="NIE162" s="1"/>
      <c r="NIF162" s="1"/>
      <c r="NIG162" s="1"/>
      <c r="NIH162" s="1"/>
      <c r="NII162" s="1"/>
      <c r="NIJ162" s="1"/>
      <c r="NIK162" s="1"/>
      <c r="NIL162" s="1"/>
      <c r="NIM162" s="1"/>
      <c r="NIN162" s="1"/>
      <c r="NIO162" s="1"/>
      <c r="NIP162" s="1"/>
      <c r="NIQ162" s="1"/>
      <c r="NIR162" s="1"/>
      <c r="NIS162" s="1"/>
      <c r="NIT162" s="1"/>
      <c r="NIU162" s="1"/>
      <c r="NIV162" s="1"/>
      <c r="NIW162" s="1"/>
      <c r="NIX162" s="1"/>
      <c r="NIY162" s="1"/>
      <c r="NIZ162" s="1"/>
      <c r="NJA162" s="1"/>
      <c r="NJB162" s="1"/>
      <c r="NJC162" s="1"/>
      <c r="NJD162" s="1"/>
      <c r="NJE162" s="1"/>
      <c r="NJF162" s="1"/>
      <c r="NJG162" s="1"/>
      <c r="NJH162" s="1"/>
      <c r="NJI162" s="1"/>
      <c r="NJJ162" s="1"/>
      <c r="NJK162" s="1"/>
      <c r="NJL162" s="1"/>
      <c r="NJM162" s="1"/>
      <c r="NJN162" s="1"/>
      <c r="NJO162" s="1"/>
      <c r="NJP162" s="1"/>
      <c r="NJQ162" s="1"/>
      <c r="NJR162" s="1"/>
      <c r="NJS162" s="1"/>
      <c r="NJT162" s="1"/>
      <c r="NJU162" s="1"/>
      <c r="NJV162" s="1"/>
      <c r="NJW162" s="1"/>
      <c r="NJX162" s="1"/>
      <c r="NJY162" s="1"/>
      <c r="NJZ162" s="1"/>
      <c r="NKA162" s="1"/>
      <c r="NKB162" s="1"/>
      <c r="NKC162" s="1"/>
      <c r="NKD162" s="1"/>
      <c r="NKE162" s="1"/>
      <c r="NKF162" s="1"/>
      <c r="NKG162" s="1"/>
      <c r="NKH162" s="1"/>
      <c r="NKI162" s="1"/>
      <c r="NKJ162" s="1"/>
      <c r="NKK162" s="1"/>
      <c r="NKL162" s="1"/>
      <c r="NKM162" s="1"/>
      <c r="NKN162" s="1"/>
      <c r="NKO162" s="1"/>
      <c r="NKP162" s="1"/>
      <c r="NKQ162" s="1"/>
      <c r="NKR162" s="1"/>
      <c r="NKS162" s="1"/>
      <c r="NKT162" s="1"/>
      <c r="NKU162" s="1"/>
      <c r="NKV162" s="1"/>
      <c r="NKW162" s="1"/>
      <c r="NKX162" s="1"/>
      <c r="NKY162" s="1"/>
      <c r="NKZ162" s="1"/>
      <c r="NLA162" s="1"/>
      <c r="NLB162" s="1"/>
      <c r="NLC162" s="1"/>
      <c r="NLD162" s="1"/>
      <c r="NLE162" s="1"/>
      <c r="NLF162" s="1"/>
      <c r="NLG162" s="1"/>
      <c r="NLH162" s="1"/>
      <c r="NLI162" s="1"/>
      <c r="NLJ162" s="1"/>
      <c r="NLK162" s="1"/>
      <c r="NLL162" s="1"/>
      <c r="NLM162" s="1"/>
      <c r="NLN162" s="1"/>
      <c r="NLO162" s="1"/>
      <c r="NLP162" s="1"/>
      <c r="NLQ162" s="1"/>
      <c r="NLR162" s="1"/>
      <c r="NLS162" s="1"/>
      <c r="NLT162" s="1"/>
      <c r="NLU162" s="1"/>
      <c r="NLV162" s="1"/>
      <c r="NLW162" s="1"/>
      <c r="NLX162" s="1"/>
      <c r="NLY162" s="1"/>
      <c r="NLZ162" s="1"/>
      <c r="NMA162" s="1"/>
      <c r="NMB162" s="1"/>
      <c r="NMC162" s="1"/>
      <c r="NMD162" s="1"/>
      <c r="NME162" s="1"/>
      <c r="NMF162" s="1"/>
      <c r="NMG162" s="1"/>
      <c r="NMH162" s="1"/>
      <c r="NMI162" s="1"/>
      <c r="NMJ162" s="1"/>
      <c r="NMK162" s="1"/>
      <c r="NML162" s="1"/>
      <c r="NMM162" s="1"/>
      <c r="NMN162" s="1"/>
      <c r="NMO162" s="1"/>
      <c r="NMP162" s="1"/>
      <c r="NMQ162" s="1"/>
      <c r="NMR162" s="1"/>
      <c r="NMS162" s="1"/>
      <c r="NMT162" s="1"/>
      <c r="NMU162" s="1"/>
      <c r="NMV162" s="1"/>
      <c r="NMW162" s="1"/>
      <c r="NMX162" s="1"/>
      <c r="NMY162" s="1"/>
      <c r="NMZ162" s="1"/>
      <c r="NNA162" s="1"/>
      <c r="NNB162" s="1"/>
      <c r="NNC162" s="1"/>
      <c r="NND162" s="1"/>
      <c r="NNE162" s="1"/>
      <c r="NNF162" s="1"/>
      <c r="NNG162" s="1"/>
      <c r="NNH162" s="1"/>
      <c r="NNI162" s="1"/>
      <c r="NNJ162" s="1"/>
      <c r="NNK162" s="1"/>
      <c r="NNL162" s="1"/>
      <c r="NNM162" s="1"/>
      <c r="NNN162" s="1"/>
      <c r="NNO162" s="1"/>
      <c r="NNP162" s="1"/>
      <c r="NNQ162" s="1"/>
      <c r="NNR162" s="1"/>
      <c r="NNS162" s="1"/>
      <c r="NNT162" s="1"/>
      <c r="NNU162" s="1"/>
      <c r="NNV162" s="1"/>
      <c r="NNW162" s="1"/>
      <c r="NNX162" s="1"/>
      <c r="NNY162" s="1"/>
      <c r="NNZ162" s="1"/>
      <c r="NOA162" s="1"/>
      <c r="NOB162" s="1"/>
      <c r="NOC162" s="1"/>
      <c r="NOD162" s="1"/>
      <c r="NOE162" s="1"/>
      <c r="NOF162" s="1"/>
      <c r="NOG162" s="1"/>
      <c r="NOH162" s="1"/>
      <c r="NOI162" s="1"/>
      <c r="NOJ162" s="1"/>
      <c r="NOK162" s="1"/>
      <c r="NOL162" s="1"/>
      <c r="NOM162" s="1"/>
      <c r="NON162" s="1"/>
      <c r="NOO162" s="1"/>
      <c r="NOP162" s="1"/>
      <c r="NOQ162" s="1"/>
      <c r="NOR162" s="1"/>
      <c r="NOS162" s="1"/>
      <c r="NOT162" s="1"/>
      <c r="NOU162" s="1"/>
      <c r="NOV162" s="1"/>
      <c r="NOW162" s="1"/>
      <c r="NOX162" s="1"/>
      <c r="NOY162" s="1"/>
      <c r="NOZ162" s="1"/>
      <c r="NPA162" s="1"/>
      <c r="NPB162" s="1"/>
      <c r="NPC162" s="1"/>
      <c r="NPD162" s="1"/>
      <c r="NPE162" s="1"/>
      <c r="NPF162" s="1"/>
      <c r="NPG162" s="1"/>
      <c r="NPH162" s="1"/>
      <c r="NPI162" s="1"/>
      <c r="NPJ162" s="1"/>
      <c r="NPK162" s="1"/>
      <c r="NPL162" s="1"/>
      <c r="NPM162" s="1"/>
      <c r="NPN162" s="1"/>
      <c r="NPO162" s="1"/>
      <c r="NPP162" s="1"/>
      <c r="NPQ162" s="1"/>
      <c r="NPR162" s="1"/>
      <c r="NPS162" s="1"/>
      <c r="NPT162" s="1"/>
      <c r="NPU162" s="1"/>
      <c r="NPV162" s="1"/>
      <c r="NPW162" s="1"/>
      <c r="NPX162" s="1"/>
      <c r="NPY162" s="1"/>
      <c r="NPZ162" s="1"/>
      <c r="NQA162" s="1"/>
      <c r="NQB162" s="1"/>
      <c r="NQC162" s="1"/>
      <c r="NQD162" s="1"/>
      <c r="NQE162" s="1"/>
      <c r="NQF162" s="1"/>
      <c r="NQG162" s="1"/>
      <c r="NQH162" s="1"/>
      <c r="NQI162" s="1"/>
      <c r="NQJ162" s="1"/>
      <c r="NQK162" s="1"/>
      <c r="NQL162" s="1"/>
      <c r="NQM162" s="1"/>
      <c r="NQN162" s="1"/>
      <c r="NQO162" s="1"/>
      <c r="NQP162" s="1"/>
      <c r="NQQ162" s="1"/>
      <c r="NQR162" s="1"/>
      <c r="NQS162" s="1"/>
      <c r="NQT162" s="1"/>
      <c r="NQU162" s="1"/>
      <c r="NQV162" s="1"/>
      <c r="NQW162" s="1"/>
      <c r="NQX162" s="1"/>
      <c r="NQY162" s="1"/>
      <c r="NQZ162" s="1"/>
      <c r="NRA162" s="1"/>
      <c r="NRB162" s="1"/>
      <c r="NRC162" s="1"/>
      <c r="NRD162" s="1"/>
      <c r="NRE162" s="1"/>
      <c r="NRF162" s="1"/>
      <c r="NRG162" s="1"/>
      <c r="NRH162" s="1"/>
      <c r="NRI162" s="1"/>
      <c r="NRJ162" s="1"/>
      <c r="NRK162" s="1"/>
      <c r="NRL162" s="1"/>
      <c r="NRM162" s="1"/>
      <c r="NRN162" s="1"/>
      <c r="NRO162" s="1"/>
      <c r="NRP162" s="1"/>
      <c r="NRQ162" s="1"/>
      <c r="NRR162" s="1"/>
      <c r="NRS162" s="1"/>
      <c r="NRT162" s="1"/>
      <c r="NRU162" s="1"/>
      <c r="NRV162" s="1"/>
      <c r="NRW162" s="1"/>
      <c r="NRX162" s="1"/>
      <c r="NRY162" s="1"/>
      <c r="NRZ162" s="1"/>
      <c r="NSA162" s="1"/>
      <c r="NSB162" s="1"/>
      <c r="NSC162" s="1"/>
      <c r="NSD162" s="1"/>
      <c r="NSE162" s="1"/>
      <c r="NSF162" s="1"/>
      <c r="NSG162" s="1"/>
      <c r="NSH162" s="1"/>
      <c r="NSI162" s="1"/>
      <c r="NSJ162" s="1"/>
      <c r="NSK162" s="1"/>
      <c r="NSL162" s="1"/>
      <c r="NSM162" s="1"/>
      <c r="NSN162" s="1"/>
      <c r="NSO162" s="1"/>
      <c r="NSP162" s="1"/>
      <c r="NSQ162" s="1"/>
      <c r="NSR162" s="1"/>
      <c r="NSS162" s="1"/>
      <c r="NST162" s="1"/>
      <c r="NSU162" s="1"/>
      <c r="NSV162" s="1"/>
      <c r="NSW162" s="1"/>
      <c r="NSX162" s="1"/>
      <c r="NSY162" s="1"/>
      <c r="NSZ162" s="1"/>
      <c r="NTA162" s="1"/>
      <c r="NTB162" s="1"/>
      <c r="NTC162" s="1"/>
      <c r="NTD162" s="1"/>
      <c r="NTE162" s="1"/>
      <c r="NTF162" s="1"/>
      <c r="NTG162" s="1"/>
      <c r="NTH162" s="1"/>
      <c r="NTI162" s="1"/>
      <c r="NTJ162" s="1"/>
      <c r="NTK162" s="1"/>
      <c r="NTL162" s="1"/>
      <c r="NTM162" s="1"/>
      <c r="NTN162" s="1"/>
      <c r="NTO162" s="1"/>
      <c r="NTP162" s="1"/>
      <c r="NTQ162" s="1"/>
      <c r="NTR162" s="1"/>
      <c r="NTS162" s="1"/>
      <c r="NTT162" s="1"/>
      <c r="NTU162" s="1"/>
      <c r="NTV162" s="1"/>
      <c r="NTW162" s="1"/>
      <c r="NTX162" s="1"/>
      <c r="NTY162" s="1"/>
      <c r="NTZ162" s="1"/>
      <c r="NUA162" s="1"/>
      <c r="NUB162" s="1"/>
      <c r="NUC162" s="1"/>
      <c r="NUD162" s="1"/>
      <c r="NUE162" s="1"/>
      <c r="NUF162" s="1"/>
      <c r="NUG162" s="1"/>
      <c r="NUH162" s="1"/>
      <c r="NUI162" s="1"/>
      <c r="NUJ162" s="1"/>
      <c r="NUK162" s="1"/>
      <c r="NUL162" s="1"/>
      <c r="NUM162" s="1"/>
      <c r="NUN162" s="1"/>
      <c r="NUO162" s="1"/>
      <c r="NUP162" s="1"/>
      <c r="NUQ162" s="1"/>
      <c r="NUR162" s="1"/>
      <c r="NUS162" s="1"/>
      <c r="NUT162" s="1"/>
      <c r="NUU162" s="1"/>
      <c r="NUV162" s="1"/>
      <c r="NUW162" s="1"/>
      <c r="NUX162" s="1"/>
      <c r="NUY162" s="1"/>
      <c r="NUZ162" s="1"/>
      <c r="NVA162" s="1"/>
      <c r="NVB162" s="1"/>
      <c r="NVC162" s="1"/>
      <c r="NVD162" s="1"/>
      <c r="NVE162" s="1"/>
      <c r="NVF162" s="1"/>
      <c r="NVG162" s="1"/>
      <c r="NVH162" s="1"/>
      <c r="NVI162" s="1"/>
      <c r="NVJ162" s="1"/>
      <c r="NVK162" s="1"/>
      <c r="NVL162" s="1"/>
      <c r="NVM162" s="1"/>
      <c r="NVN162" s="1"/>
      <c r="NVO162" s="1"/>
      <c r="NVP162" s="1"/>
      <c r="NVQ162" s="1"/>
      <c r="NVR162" s="1"/>
      <c r="NVS162" s="1"/>
      <c r="NVT162" s="1"/>
      <c r="NVU162" s="1"/>
      <c r="NVV162" s="1"/>
      <c r="NVW162" s="1"/>
      <c r="NVX162" s="1"/>
      <c r="NVY162" s="1"/>
      <c r="NVZ162" s="1"/>
      <c r="NWA162" s="1"/>
      <c r="NWB162" s="1"/>
      <c r="NWC162" s="1"/>
      <c r="NWD162" s="1"/>
      <c r="NWE162" s="1"/>
      <c r="NWF162" s="1"/>
      <c r="NWG162" s="1"/>
      <c r="NWH162" s="1"/>
      <c r="NWI162" s="1"/>
      <c r="NWJ162" s="1"/>
      <c r="NWK162" s="1"/>
      <c r="NWL162" s="1"/>
      <c r="NWM162" s="1"/>
      <c r="NWN162" s="1"/>
      <c r="NWO162" s="1"/>
      <c r="NWP162" s="1"/>
      <c r="NWQ162" s="1"/>
      <c r="NWR162" s="1"/>
      <c r="NWS162" s="1"/>
      <c r="NWT162" s="1"/>
      <c r="NWU162" s="1"/>
      <c r="NWV162" s="1"/>
      <c r="NWW162" s="1"/>
      <c r="NWX162" s="1"/>
      <c r="NWY162" s="1"/>
      <c r="NWZ162" s="1"/>
      <c r="NXA162" s="1"/>
      <c r="NXB162" s="1"/>
      <c r="NXC162" s="1"/>
      <c r="NXD162" s="1"/>
      <c r="NXE162" s="1"/>
      <c r="NXF162" s="1"/>
      <c r="NXG162" s="1"/>
      <c r="NXH162" s="1"/>
      <c r="NXI162" s="1"/>
      <c r="NXJ162" s="1"/>
      <c r="NXK162" s="1"/>
      <c r="NXL162" s="1"/>
      <c r="NXM162" s="1"/>
      <c r="NXN162" s="1"/>
      <c r="NXO162" s="1"/>
      <c r="NXP162" s="1"/>
      <c r="NXQ162" s="1"/>
      <c r="NXR162" s="1"/>
      <c r="NXS162" s="1"/>
      <c r="NXT162" s="1"/>
      <c r="NXU162" s="1"/>
      <c r="NXV162" s="1"/>
      <c r="NXW162" s="1"/>
      <c r="NXX162" s="1"/>
      <c r="NXY162" s="1"/>
      <c r="NXZ162" s="1"/>
      <c r="NYA162" s="1"/>
      <c r="NYB162" s="1"/>
      <c r="NYC162" s="1"/>
      <c r="NYD162" s="1"/>
      <c r="NYE162" s="1"/>
      <c r="NYF162" s="1"/>
      <c r="NYG162" s="1"/>
      <c r="NYH162" s="1"/>
      <c r="NYI162" s="1"/>
      <c r="NYJ162" s="1"/>
      <c r="NYK162" s="1"/>
      <c r="NYL162" s="1"/>
      <c r="NYM162" s="1"/>
      <c r="NYN162" s="1"/>
      <c r="NYO162" s="1"/>
      <c r="NYP162" s="1"/>
      <c r="NYQ162" s="1"/>
      <c r="NYR162" s="1"/>
      <c r="NYS162" s="1"/>
      <c r="NYT162" s="1"/>
      <c r="NYU162" s="1"/>
      <c r="NYV162" s="1"/>
      <c r="NYW162" s="1"/>
      <c r="NYX162" s="1"/>
      <c r="NYY162" s="1"/>
      <c r="NYZ162" s="1"/>
      <c r="NZA162" s="1"/>
      <c r="NZB162" s="1"/>
      <c r="NZC162" s="1"/>
      <c r="NZD162" s="1"/>
      <c r="NZE162" s="1"/>
      <c r="NZF162" s="1"/>
      <c r="NZG162" s="1"/>
      <c r="NZH162" s="1"/>
      <c r="NZI162" s="1"/>
      <c r="NZJ162" s="1"/>
      <c r="NZK162" s="1"/>
      <c r="NZL162" s="1"/>
      <c r="NZM162" s="1"/>
      <c r="NZN162" s="1"/>
      <c r="NZO162" s="1"/>
      <c r="NZP162" s="1"/>
      <c r="NZQ162" s="1"/>
      <c r="NZR162" s="1"/>
      <c r="NZS162" s="1"/>
      <c r="NZT162" s="1"/>
      <c r="NZU162" s="1"/>
      <c r="NZV162" s="1"/>
      <c r="NZW162" s="1"/>
      <c r="NZX162" s="1"/>
      <c r="NZY162" s="1"/>
      <c r="NZZ162" s="1"/>
      <c r="OAA162" s="1"/>
      <c r="OAB162" s="1"/>
      <c r="OAC162" s="1"/>
      <c r="OAD162" s="1"/>
      <c r="OAE162" s="1"/>
      <c r="OAF162" s="1"/>
      <c r="OAG162" s="1"/>
      <c r="OAH162" s="1"/>
      <c r="OAI162" s="1"/>
      <c r="OAJ162" s="1"/>
      <c r="OAK162" s="1"/>
      <c r="OAL162" s="1"/>
      <c r="OAM162" s="1"/>
      <c r="OAN162" s="1"/>
      <c r="OAO162" s="1"/>
      <c r="OAP162" s="1"/>
      <c r="OAQ162" s="1"/>
      <c r="OAR162" s="1"/>
      <c r="OAS162" s="1"/>
      <c r="OAT162" s="1"/>
      <c r="OAU162" s="1"/>
      <c r="OAV162" s="1"/>
      <c r="OAW162" s="1"/>
      <c r="OAX162" s="1"/>
      <c r="OAY162" s="1"/>
      <c r="OAZ162" s="1"/>
      <c r="OBA162" s="1"/>
      <c r="OBB162" s="1"/>
      <c r="OBC162" s="1"/>
      <c r="OBD162" s="1"/>
      <c r="OBE162" s="1"/>
      <c r="OBF162" s="1"/>
      <c r="OBG162" s="1"/>
      <c r="OBH162" s="1"/>
      <c r="OBI162" s="1"/>
      <c r="OBJ162" s="1"/>
      <c r="OBK162" s="1"/>
      <c r="OBL162" s="1"/>
      <c r="OBM162" s="1"/>
      <c r="OBN162" s="1"/>
      <c r="OBO162" s="1"/>
      <c r="OBP162" s="1"/>
      <c r="OBQ162" s="1"/>
      <c r="OBR162" s="1"/>
      <c r="OBS162" s="1"/>
      <c r="OBT162" s="1"/>
      <c r="OBU162" s="1"/>
      <c r="OBV162" s="1"/>
      <c r="OBW162" s="1"/>
      <c r="OBX162" s="1"/>
      <c r="OBY162" s="1"/>
      <c r="OBZ162" s="1"/>
      <c r="OCA162" s="1"/>
      <c r="OCB162" s="1"/>
      <c r="OCC162" s="1"/>
      <c r="OCD162" s="1"/>
      <c r="OCE162" s="1"/>
      <c r="OCF162" s="1"/>
      <c r="OCG162" s="1"/>
      <c r="OCH162" s="1"/>
      <c r="OCI162" s="1"/>
      <c r="OCJ162" s="1"/>
      <c r="OCK162" s="1"/>
      <c r="OCL162" s="1"/>
      <c r="OCM162" s="1"/>
      <c r="OCN162" s="1"/>
      <c r="OCO162" s="1"/>
      <c r="OCP162" s="1"/>
      <c r="OCQ162" s="1"/>
      <c r="OCR162" s="1"/>
      <c r="OCS162" s="1"/>
      <c r="OCT162" s="1"/>
      <c r="OCU162" s="1"/>
      <c r="OCV162" s="1"/>
      <c r="OCW162" s="1"/>
      <c r="OCX162" s="1"/>
      <c r="OCY162" s="1"/>
      <c r="OCZ162" s="1"/>
      <c r="ODA162" s="1"/>
      <c r="ODB162" s="1"/>
      <c r="ODC162" s="1"/>
      <c r="ODD162" s="1"/>
      <c r="ODE162" s="1"/>
      <c r="ODF162" s="1"/>
      <c r="ODG162" s="1"/>
      <c r="ODH162" s="1"/>
      <c r="ODI162" s="1"/>
      <c r="ODJ162" s="1"/>
      <c r="ODK162" s="1"/>
      <c r="ODL162" s="1"/>
      <c r="ODM162" s="1"/>
      <c r="ODN162" s="1"/>
      <c r="ODO162" s="1"/>
      <c r="ODP162" s="1"/>
      <c r="ODQ162" s="1"/>
      <c r="ODR162" s="1"/>
      <c r="ODS162" s="1"/>
      <c r="ODT162" s="1"/>
      <c r="ODU162" s="1"/>
      <c r="ODV162" s="1"/>
      <c r="ODW162" s="1"/>
      <c r="ODX162" s="1"/>
      <c r="ODY162" s="1"/>
      <c r="ODZ162" s="1"/>
      <c r="OEA162" s="1"/>
      <c r="OEB162" s="1"/>
      <c r="OEC162" s="1"/>
      <c r="OED162" s="1"/>
      <c r="OEE162" s="1"/>
      <c r="OEF162" s="1"/>
      <c r="OEG162" s="1"/>
      <c r="OEH162" s="1"/>
      <c r="OEI162" s="1"/>
      <c r="OEJ162" s="1"/>
      <c r="OEK162" s="1"/>
      <c r="OEL162" s="1"/>
      <c r="OEM162" s="1"/>
      <c r="OEN162" s="1"/>
      <c r="OEO162" s="1"/>
      <c r="OEP162" s="1"/>
      <c r="OEQ162" s="1"/>
      <c r="OER162" s="1"/>
      <c r="OES162" s="1"/>
      <c r="OET162" s="1"/>
      <c r="OEU162" s="1"/>
      <c r="OEV162" s="1"/>
      <c r="OEW162" s="1"/>
      <c r="OEX162" s="1"/>
      <c r="OEY162" s="1"/>
      <c r="OEZ162" s="1"/>
      <c r="OFA162" s="1"/>
      <c r="OFB162" s="1"/>
      <c r="OFC162" s="1"/>
      <c r="OFD162" s="1"/>
      <c r="OFE162" s="1"/>
      <c r="OFF162" s="1"/>
      <c r="OFG162" s="1"/>
      <c r="OFH162" s="1"/>
      <c r="OFI162" s="1"/>
      <c r="OFJ162" s="1"/>
      <c r="OFK162" s="1"/>
      <c r="OFL162" s="1"/>
      <c r="OFM162" s="1"/>
      <c r="OFN162" s="1"/>
      <c r="OFO162" s="1"/>
      <c r="OFP162" s="1"/>
      <c r="OFQ162" s="1"/>
      <c r="OFR162" s="1"/>
      <c r="OFS162" s="1"/>
      <c r="OFT162" s="1"/>
      <c r="OFU162" s="1"/>
      <c r="OFV162" s="1"/>
      <c r="OFW162" s="1"/>
      <c r="OFX162" s="1"/>
      <c r="OFY162" s="1"/>
      <c r="OFZ162" s="1"/>
      <c r="OGA162" s="1"/>
      <c r="OGB162" s="1"/>
      <c r="OGC162" s="1"/>
      <c r="OGD162" s="1"/>
      <c r="OGE162" s="1"/>
      <c r="OGF162" s="1"/>
      <c r="OGG162" s="1"/>
      <c r="OGH162" s="1"/>
      <c r="OGI162" s="1"/>
      <c r="OGJ162" s="1"/>
      <c r="OGK162" s="1"/>
      <c r="OGL162" s="1"/>
      <c r="OGM162" s="1"/>
      <c r="OGN162" s="1"/>
      <c r="OGO162" s="1"/>
      <c r="OGP162" s="1"/>
      <c r="OGQ162" s="1"/>
      <c r="OGR162" s="1"/>
      <c r="OGS162" s="1"/>
      <c r="OGT162" s="1"/>
      <c r="OGU162" s="1"/>
      <c r="OGV162" s="1"/>
      <c r="OGW162" s="1"/>
      <c r="OGX162" s="1"/>
      <c r="OGY162" s="1"/>
      <c r="OGZ162" s="1"/>
      <c r="OHA162" s="1"/>
      <c r="OHB162" s="1"/>
      <c r="OHC162" s="1"/>
      <c r="OHD162" s="1"/>
      <c r="OHE162" s="1"/>
      <c r="OHF162" s="1"/>
      <c r="OHG162" s="1"/>
      <c r="OHH162" s="1"/>
      <c r="OHI162" s="1"/>
      <c r="OHJ162" s="1"/>
      <c r="OHK162" s="1"/>
      <c r="OHL162" s="1"/>
      <c r="OHM162" s="1"/>
      <c r="OHN162" s="1"/>
      <c r="OHO162" s="1"/>
      <c r="OHP162" s="1"/>
      <c r="OHQ162" s="1"/>
      <c r="OHR162" s="1"/>
      <c r="OHS162" s="1"/>
      <c r="OHT162" s="1"/>
      <c r="OHU162" s="1"/>
      <c r="OHV162" s="1"/>
      <c r="OHW162" s="1"/>
      <c r="OHX162" s="1"/>
      <c r="OHY162" s="1"/>
      <c r="OHZ162" s="1"/>
      <c r="OIA162" s="1"/>
      <c r="OIB162" s="1"/>
      <c r="OIC162" s="1"/>
      <c r="OID162" s="1"/>
      <c r="OIE162" s="1"/>
      <c r="OIF162" s="1"/>
      <c r="OIG162" s="1"/>
      <c r="OIH162" s="1"/>
      <c r="OII162" s="1"/>
      <c r="OIJ162" s="1"/>
      <c r="OIK162" s="1"/>
      <c r="OIL162" s="1"/>
      <c r="OIM162" s="1"/>
      <c r="OIN162" s="1"/>
      <c r="OIO162" s="1"/>
      <c r="OIP162" s="1"/>
      <c r="OIQ162" s="1"/>
      <c r="OIR162" s="1"/>
      <c r="OIS162" s="1"/>
      <c r="OIT162" s="1"/>
      <c r="OIU162" s="1"/>
      <c r="OIV162" s="1"/>
      <c r="OIW162" s="1"/>
      <c r="OIX162" s="1"/>
      <c r="OIY162" s="1"/>
      <c r="OIZ162" s="1"/>
      <c r="OJA162" s="1"/>
      <c r="OJB162" s="1"/>
      <c r="OJC162" s="1"/>
      <c r="OJD162" s="1"/>
      <c r="OJE162" s="1"/>
      <c r="OJF162" s="1"/>
      <c r="OJG162" s="1"/>
      <c r="OJH162" s="1"/>
      <c r="OJI162" s="1"/>
      <c r="OJJ162" s="1"/>
      <c r="OJK162" s="1"/>
      <c r="OJL162" s="1"/>
      <c r="OJM162" s="1"/>
      <c r="OJN162" s="1"/>
      <c r="OJO162" s="1"/>
      <c r="OJP162" s="1"/>
      <c r="OJQ162" s="1"/>
      <c r="OJR162" s="1"/>
      <c r="OJS162" s="1"/>
      <c r="OJT162" s="1"/>
      <c r="OJU162" s="1"/>
      <c r="OJV162" s="1"/>
      <c r="OJW162" s="1"/>
      <c r="OJX162" s="1"/>
      <c r="OJY162" s="1"/>
      <c r="OJZ162" s="1"/>
      <c r="OKA162" s="1"/>
      <c r="OKB162" s="1"/>
      <c r="OKC162" s="1"/>
      <c r="OKD162" s="1"/>
      <c r="OKE162" s="1"/>
      <c r="OKF162" s="1"/>
      <c r="OKG162" s="1"/>
      <c r="OKH162" s="1"/>
      <c r="OKI162" s="1"/>
      <c r="OKJ162" s="1"/>
      <c r="OKK162" s="1"/>
      <c r="OKL162" s="1"/>
      <c r="OKM162" s="1"/>
      <c r="OKN162" s="1"/>
      <c r="OKO162" s="1"/>
      <c r="OKP162" s="1"/>
      <c r="OKQ162" s="1"/>
      <c r="OKR162" s="1"/>
      <c r="OKS162" s="1"/>
      <c r="OKT162" s="1"/>
      <c r="OKU162" s="1"/>
      <c r="OKV162" s="1"/>
      <c r="OKW162" s="1"/>
      <c r="OKX162" s="1"/>
      <c r="OKY162" s="1"/>
      <c r="OKZ162" s="1"/>
      <c r="OLA162" s="1"/>
      <c r="OLB162" s="1"/>
      <c r="OLC162" s="1"/>
      <c r="OLD162" s="1"/>
      <c r="OLE162" s="1"/>
      <c r="OLF162" s="1"/>
      <c r="OLG162" s="1"/>
      <c r="OLH162" s="1"/>
      <c r="OLI162" s="1"/>
      <c r="OLJ162" s="1"/>
      <c r="OLK162" s="1"/>
      <c r="OLL162" s="1"/>
      <c r="OLM162" s="1"/>
      <c r="OLN162" s="1"/>
      <c r="OLO162" s="1"/>
      <c r="OLP162" s="1"/>
      <c r="OLQ162" s="1"/>
      <c r="OLR162" s="1"/>
      <c r="OLS162" s="1"/>
      <c r="OLT162" s="1"/>
      <c r="OLU162" s="1"/>
      <c r="OLV162" s="1"/>
      <c r="OLW162" s="1"/>
      <c r="OLX162" s="1"/>
      <c r="OLY162" s="1"/>
      <c r="OLZ162" s="1"/>
      <c r="OMA162" s="1"/>
      <c r="OMB162" s="1"/>
      <c r="OMC162" s="1"/>
      <c r="OMD162" s="1"/>
      <c r="OME162" s="1"/>
      <c r="OMF162" s="1"/>
      <c r="OMG162" s="1"/>
      <c r="OMH162" s="1"/>
      <c r="OMI162" s="1"/>
      <c r="OMJ162" s="1"/>
      <c r="OMK162" s="1"/>
      <c r="OML162" s="1"/>
      <c r="OMM162" s="1"/>
      <c r="OMN162" s="1"/>
      <c r="OMO162" s="1"/>
      <c r="OMP162" s="1"/>
      <c r="OMQ162" s="1"/>
      <c r="OMR162" s="1"/>
      <c r="OMS162" s="1"/>
      <c r="OMT162" s="1"/>
      <c r="OMU162" s="1"/>
      <c r="OMV162" s="1"/>
      <c r="OMW162" s="1"/>
      <c r="OMX162" s="1"/>
      <c r="OMY162" s="1"/>
      <c r="OMZ162" s="1"/>
      <c r="ONA162" s="1"/>
      <c r="ONB162" s="1"/>
      <c r="ONC162" s="1"/>
      <c r="OND162" s="1"/>
      <c r="ONE162" s="1"/>
      <c r="ONF162" s="1"/>
      <c r="ONG162" s="1"/>
      <c r="ONH162" s="1"/>
      <c r="ONI162" s="1"/>
      <c r="ONJ162" s="1"/>
      <c r="ONK162" s="1"/>
      <c r="ONL162" s="1"/>
      <c r="ONM162" s="1"/>
      <c r="ONN162" s="1"/>
      <c r="ONO162" s="1"/>
      <c r="ONP162" s="1"/>
      <c r="ONQ162" s="1"/>
      <c r="ONR162" s="1"/>
      <c r="ONS162" s="1"/>
      <c r="ONT162" s="1"/>
      <c r="ONU162" s="1"/>
      <c r="ONV162" s="1"/>
      <c r="ONW162" s="1"/>
      <c r="ONX162" s="1"/>
      <c r="ONY162" s="1"/>
      <c r="ONZ162" s="1"/>
      <c r="OOA162" s="1"/>
      <c r="OOB162" s="1"/>
      <c r="OOC162" s="1"/>
      <c r="OOD162" s="1"/>
      <c r="OOE162" s="1"/>
      <c r="OOF162" s="1"/>
      <c r="OOG162" s="1"/>
      <c r="OOH162" s="1"/>
      <c r="OOI162" s="1"/>
      <c r="OOJ162" s="1"/>
      <c r="OOK162" s="1"/>
      <c r="OOL162" s="1"/>
      <c r="OOM162" s="1"/>
      <c r="OON162" s="1"/>
      <c r="OOO162" s="1"/>
      <c r="OOP162" s="1"/>
      <c r="OOQ162" s="1"/>
      <c r="OOR162" s="1"/>
      <c r="OOS162" s="1"/>
      <c r="OOT162" s="1"/>
      <c r="OOU162" s="1"/>
      <c r="OOV162" s="1"/>
      <c r="OOW162" s="1"/>
      <c r="OOX162" s="1"/>
      <c r="OOY162" s="1"/>
      <c r="OOZ162" s="1"/>
      <c r="OPA162" s="1"/>
      <c r="OPB162" s="1"/>
      <c r="OPC162" s="1"/>
      <c r="OPD162" s="1"/>
      <c r="OPE162" s="1"/>
      <c r="OPF162" s="1"/>
      <c r="OPG162" s="1"/>
      <c r="OPH162" s="1"/>
      <c r="OPI162" s="1"/>
      <c r="OPJ162" s="1"/>
      <c r="OPK162" s="1"/>
      <c r="OPL162" s="1"/>
      <c r="OPM162" s="1"/>
      <c r="OPN162" s="1"/>
      <c r="OPO162" s="1"/>
      <c r="OPP162" s="1"/>
      <c r="OPQ162" s="1"/>
      <c r="OPR162" s="1"/>
      <c r="OPS162" s="1"/>
      <c r="OPT162" s="1"/>
      <c r="OPU162" s="1"/>
      <c r="OPV162" s="1"/>
      <c r="OPW162" s="1"/>
      <c r="OPX162" s="1"/>
      <c r="OPY162" s="1"/>
      <c r="OPZ162" s="1"/>
      <c r="OQA162" s="1"/>
      <c r="OQB162" s="1"/>
      <c r="OQC162" s="1"/>
      <c r="OQD162" s="1"/>
      <c r="OQE162" s="1"/>
      <c r="OQF162" s="1"/>
      <c r="OQG162" s="1"/>
      <c r="OQH162" s="1"/>
      <c r="OQI162" s="1"/>
      <c r="OQJ162" s="1"/>
      <c r="OQK162" s="1"/>
      <c r="OQL162" s="1"/>
      <c r="OQM162" s="1"/>
      <c r="OQN162" s="1"/>
      <c r="OQO162" s="1"/>
      <c r="OQP162" s="1"/>
      <c r="OQQ162" s="1"/>
      <c r="OQR162" s="1"/>
      <c r="OQS162" s="1"/>
      <c r="OQT162" s="1"/>
      <c r="OQU162" s="1"/>
      <c r="OQV162" s="1"/>
      <c r="OQW162" s="1"/>
      <c r="OQX162" s="1"/>
      <c r="OQY162" s="1"/>
      <c r="OQZ162" s="1"/>
      <c r="ORA162" s="1"/>
      <c r="ORB162" s="1"/>
      <c r="ORC162" s="1"/>
      <c r="ORD162" s="1"/>
      <c r="ORE162" s="1"/>
      <c r="ORF162" s="1"/>
      <c r="ORG162" s="1"/>
      <c r="ORH162" s="1"/>
      <c r="ORI162" s="1"/>
      <c r="ORJ162" s="1"/>
      <c r="ORK162" s="1"/>
      <c r="ORL162" s="1"/>
      <c r="ORM162" s="1"/>
      <c r="ORN162" s="1"/>
      <c r="ORO162" s="1"/>
      <c r="ORP162" s="1"/>
      <c r="ORQ162" s="1"/>
      <c r="ORR162" s="1"/>
      <c r="ORS162" s="1"/>
      <c r="ORT162" s="1"/>
      <c r="ORU162" s="1"/>
      <c r="ORV162" s="1"/>
      <c r="ORW162" s="1"/>
      <c r="ORX162" s="1"/>
      <c r="ORY162" s="1"/>
      <c r="ORZ162" s="1"/>
      <c r="OSA162" s="1"/>
      <c r="OSB162" s="1"/>
      <c r="OSC162" s="1"/>
      <c r="OSD162" s="1"/>
      <c r="OSE162" s="1"/>
      <c r="OSF162" s="1"/>
      <c r="OSG162" s="1"/>
      <c r="OSH162" s="1"/>
      <c r="OSI162" s="1"/>
      <c r="OSJ162" s="1"/>
      <c r="OSK162" s="1"/>
      <c r="OSL162" s="1"/>
      <c r="OSM162" s="1"/>
      <c r="OSN162" s="1"/>
      <c r="OSO162" s="1"/>
      <c r="OSP162" s="1"/>
      <c r="OSQ162" s="1"/>
      <c r="OSR162" s="1"/>
      <c r="OSS162" s="1"/>
      <c r="OST162" s="1"/>
      <c r="OSU162" s="1"/>
      <c r="OSV162" s="1"/>
      <c r="OSW162" s="1"/>
      <c r="OSX162" s="1"/>
      <c r="OSY162" s="1"/>
      <c r="OSZ162" s="1"/>
      <c r="OTA162" s="1"/>
      <c r="OTB162" s="1"/>
      <c r="OTC162" s="1"/>
      <c r="OTD162" s="1"/>
      <c r="OTE162" s="1"/>
      <c r="OTF162" s="1"/>
      <c r="OTG162" s="1"/>
      <c r="OTH162" s="1"/>
      <c r="OTI162" s="1"/>
      <c r="OTJ162" s="1"/>
      <c r="OTK162" s="1"/>
      <c r="OTL162" s="1"/>
      <c r="OTM162" s="1"/>
      <c r="OTN162" s="1"/>
      <c r="OTO162" s="1"/>
      <c r="OTP162" s="1"/>
      <c r="OTQ162" s="1"/>
      <c r="OTR162" s="1"/>
      <c r="OTS162" s="1"/>
      <c r="OTT162" s="1"/>
      <c r="OTU162" s="1"/>
      <c r="OTV162" s="1"/>
      <c r="OTW162" s="1"/>
      <c r="OTX162" s="1"/>
      <c r="OTY162" s="1"/>
      <c r="OTZ162" s="1"/>
      <c r="OUA162" s="1"/>
      <c r="OUB162" s="1"/>
      <c r="OUC162" s="1"/>
      <c r="OUD162" s="1"/>
      <c r="OUE162" s="1"/>
      <c r="OUF162" s="1"/>
      <c r="OUG162" s="1"/>
      <c r="OUH162" s="1"/>
      <c r="OUI162" s="1"/>
      <c r="OUJ162" s="1"/>
      <c r="OUK162" s="1"/>
      <c r="OUL162" s="1"/>
      <c r="OUM162" s="1"/>
      <c r="OUN162" s="1"/>
      <c r="OUO162" s="1"/>
      <c r="OUP162" s="1"/>
      <c r="OUQ162" s="1"/>
      <c r="OUR162" s="1"/>
      <c r="OUS162" s="1"/>
      <c r="OUT162" s="1"/>
      <c r="OUU162" s="1"/>
      <c r="OUV162" s="1"/>
      <c r="OUW162" s="1"/>
      <c r="OUX162" s="1"/>
      <c r="OUY162" s="1"/>
      <c r="OUZ162" s="1"/>
      <c r="OVA162" s="1"/>
      <c r="OVB162" s="1"/>
      <c r="OVC162" s="1"/>
      <c r="OVD162" s="1"/>
      <c r="OVE162" s="1"/>
      <c r="OVF162" s="1"/>
      <c r="OVG162" s="1"/>
      <c r="OVH162" s="1"/>
      <c r="OVI162" s="1"/>
      <c r="OVJ162" s="1"/>
      <c r="OVK162" s="1"/>
      <c r="OVL162" s="1"/>
      <c r="OVM162" s="1"/>
      <c r="OVN162" s="1"/>
      <c r="OVO162" s="1"/>
      <c r="OVP162" s="1"/>
      <c r="OVQ162" s="1"/>
      <c r="OVR162" s="1"/>
      <c r="OVS162" s="1"/>
      <c r="OVT162" s="1"/>
      <c r="OVU162" s="1"/>
      <c r="OVV162" s="1"/>
      <c r="OVW162" s="1"/>
      <c r="OVX162" s="1"/>
      <c r="OVY162" s="1"/>
      <c r="OVZ162" s="1"/>
      <c r="OWA162" s="1"/>
      <c r="OWB162" s="1"/>
      <c r="OWC162" s="1"/>
      <c r="OWD162" s="1"/>
      <c r="OWE162" s="1"/>
      <c r="OWF162" s="1"/>
      <c r="OWG162" s="1"/>
      <c r="OWH162" s="1"/>
      <c r="OWI162" s="1"/>
      <c r="OWJ162" s="1"/>
      <c r="OWK162" s="1"/>
      <c r="OWL162" s="1"/>
      <c r="OWM162" s="1"/>
      <c r="OWN162" s="1"/>
      <c r="OWO162" s="1"/>
      <c r="OWP162" s="1"/>
      <c r="OWQ162" s="1"/>
      <c r="OWR162" s="1"/>
      <c r="OWS162" s="1"/>
      <c r="OWT162" s="1"/>
      <c r="OWU162" s="1"/>
      <c r="OWV162" s="1"/>
      <c r="OWW162" s="1"/>
      <c r="OWX162" s="1"/>
      <c r="OWY162" s="1"/>
      <c r="OWZ162" s="1"/>
      <c r="OXA162" s="1"/>
      <c r="OXB162" s="1"/>
      <c r="OXC162" s="1"/>
      <c r="OXD162" s="1"/>
      <c r="OXE162" s="1"/>
      <c r="OXF162" s="1"/>
      <c r="OXG162" s="1"/>
      <c r="OXH162" s="1"/>
      <c r="OXI162" s="1"/>
      <c r="OXJ162" s="1"/>
      <c r="OXK162" s="1"/>
      <c r="OXL162" s="1"/>
      <c r="OXM162" s="1"/>
      <c r="OXN162" s="1"/>
      <c r="OXO162" s="1"/>
      <c r="OXP162" s="1"/>
      <c r="OXQ162" s="1"/>
      <c r="OXR162" s="1"/>
      <c r="OXS162" s="1"/>
      <c r="OXT162" s="1"/>
      <c r="OXU162" s="1"/>
      <c r="OXV162" s="1"/>
      <c r="OXW162" s="1"/>
      <c r="OXX162" s="1"/>
      <c r="OXY162" s="1"/>
      <c r="OXZ162" s="1"/>
      <c r="OYA162" s="1"/>
      <c r="OYB162" s="1"/>
      <c r="OYC162" s="1"/>
      <c r="OYD162" s="1"/>
      <c r="OYE162" s="1"/>
      <c r="OYF162" s="1"/>
      <c r="OYG162" s="1"/>
      <c r="OYH162" s="1"/>
      <c r="OYI162" s="1"/>
      <c r="OYJ162" s="1"/>
      <c r="OYK162" s="1"/>
      <c r="OYL162" s="1"/>
      <c r="OYM162" s="1"/>
      <c r="OYN162" s="1"/>
      <c r="OYO162" s="1"/>
      <c r="OYP162" s="1"/>
      <c r="OYQ162" s="1"/>
      <c r="OYR162" s="1"/>
      <c r="OYS162" s="1"/>
      <c r="OYT162" s="1"/>
      <c r="OYU162" s="1"/>
      <c r="OYV162" s="1"/>
      <c r="OYW162" s="1"/>
      <c r="OYX162" s="1"/>
      <c r="OYY162" s="1"/>
      <c r="OYZ162" s="1"/>
      <c r="OZA162" s="1"/>
      <c r="OZB162" s="1"/>
      <c r="OZC162" s="1"/>
      <c r="OZD162" s="1"/>
      <c r="OZE162" s="1"/>
      <c r="OZF162" s="1"/>
      <c r="OZG162" s="1"/>
      <c r="OZH162" s="1"/>
      <c r="OZI162" s="1"/>
      <c r="OZJ162" s="1"/>
      <c r="OZK162" s="1"/>
      <c r="OZL162" s="1"/>
      <c r="OZM162" s="1"/>
      <c r="OZN162" s="1"/>
      <c r="OZO162" s="1"/>
      <c r="OZP162" s="1"/>
      <c r="OZQ162" s="1"/>
      <c r="OZR162" s="1"/>
      <c r="OZS162" s="1"/>
      <c r="OZT162" s="1"/>
      <c r="OZU162" s="1"/>
      <c r="OZV162" s="1"/>
      <c r="OZW162" s="1"/>
      <c r="OZX162" s="1"/>
      <c r="OZY162" s="1"/>
      <c r="OZZ162" s="1"/>
      <c r="PAA162" s="1"/>
      <c r="PAB162" s="1"/>
      <c r="PAC162" s="1"/>
      <c r="PAD162" s="1"/>
      <c r="PAE162" s="1"/>
      <c r="PAF162" s="1"/>
      <c r="PAG162" s="1"/>
      <c r="PAH162" s="1"/>
      <c r="PAI162" s="1"/>
      <c r="PAJ162" s="1"/>
      <c r="PAK162" s="1"/>
      <c r="PAL162" s="1"/>
      <c r="PAM162" s="1"/>
      <c r="PAN162" s="1"/>
      <c r="PAO162" s="1"/>
      <c r="PAP162" s="1"/>
      <c r="PAQ162" s="1"/>
      <c r="PAR162" s="1"/>
      <c r="PAS162" s="1"/>
      <c r="PAT162" s="1"/>
      <c r="PAU162" s="1"/>
      <c r="PAV162" s="1"/>
      <c r="PAW162" s="1"/>
      <c r="PAX162" s="1"/>
      <c r="PAY162" s="1"/>
      <c r="PAZ162" s="1"/>
      <c r="PBA162" s="1"/>
      <c r="PBB162" s="1"/>
      <c r="PBC162" s="1"/>
      <c r="PBD162" s="1"/>
      <c r="PBE162" s="1"/>
      <c r="PBF162" s="1"/>
      <c r="PBG162" s="1"/>
      <c r="PBH162" s="1"/>
      <c r="PBI162" s="1"/>
      <c r="PBJ162" s="1"/>
      <c r="PBK162" s="1"/>
      <c r="PBL162" s="1"/>
      <c r="PBM162" s="1"/>
      <c r="PBN162" s="1"/>
      <c r="PBO162" s="1"/>
      <c r="PBP162" s="1"/>
      <c r="PBQ162" s="1"/>
      <c r="PBR162" s="1"/>
      <c r="PBS162" s="1"/>
      <c r="PBT162" s="1"/>
      <c r="PBU162" s="1"/>
      <c r="PBV162" s="1"/>
      <c r="PBW162" s="1"/>
      <c r="PBX162" s="1"/>
      <c r="PBY162" s="1"/>
      <c r="PBZ162" s="1"/>
      <c r="PCA162" s="1"/>
      <c r="PCB162" s="1"/>
      <c r="PCC162" s="1"/>
      <c r="PCD162" s="1"/>
      <c r="PCE162" s="1"/>
      <c r="PCF162" s="1"/>
      <c r="PCG162" s="1"/>
      <c r="PCH162" s="1"/>
      <c r="PCI162" s="1"/>
      <c r="PCJ162" s="1"/>
      <c r="PCK162" s="1"/>
      <c r="PCL162" s="1"/>
      <c r="PCM162" s="1"/>
      <c r="PCN162" s="1"/>
      <c r="PCO162" s="1"/>
      <c r="PCP162" s="1"/>
      <c r="PCQ162" s="1"/>
      <c r="PCR162" s="1"/>
      <c r="PCS162" s="1"/>
      <c r="PCT162" s="1"/>
      <c r="PCU162" s="1"/>
      <c r="PCV162" s="1"/>
      <c r="PCW162" s="1"/>
      <c r="PCX162" s="1"/>
      <c r="PCY162" s="1"/>
      <c r="PCZ162" s="1"/>
      <c r="PDA162" s="1"/>
      <c r="PDB162" s="1"/>
      <c r="PDC162" s="1"/>
      <c r="PDD162" s="1"/>
      <c r="PDE162" s="1"/>
      <c r="PDF162" s="1"/>
      <c r="PDG162" s="1"/>
      <c r="PDH162" s="1"/>
      <c r="PDI162" s="1"/>
      <c r="PDJ162" s="1"/>
      <c r="PDK162" s="1"/>
      <c r="PDL162" s="1"/>
      <c r="PDM162" s="1"/>
      <c r="PDN162" s="1"/>
      <c r="PDO162" s="1"/>
      <c r="PDP162" s="1"/>
      <c r="PDQ162" s="1"/>
      <c r="PDR162" s="1"/>
      <c r="PDS162" s="1"/>
      <c r="PDT162" s="1"/>
      <c r="PDU162" s="1"/>
      <c r="PDV162" s="1"/>
      <c r="PDW162" s="1"/>
      <c r="PDX162" s="1"/>
      <c r="PDY162" s="1"/>
      <c r="PDZ162" s="1"/>
      <c r="PEA162" s="1"/>
      <c r="PEB162" s="1"/>
      <c r="PEC162" s="1"/>
      <c r="PED162" s="1"/>
      <c r="PEE162" s="1"/>
      <c r="PEF162" s="1"/>
      <c r="PEG162" s="1"/>
      <c r="PEH162" s="1"/>
      <c r="PEI162" s="1"/>
      <c r="PEJ162" s="1"/>
      <c r="PEK162" s="1"/>
      <c r="PEL162" s="1"/>
      <c r="PEM162" s="1"/>
      <c r="PEN162" s="1"/>
      <c r="PEO162" s="1"/>
      <c r="PEP162" s="1"/>
      <c r="PEQ162" s="1"/>
      <c r="PER162" s="1"/>
      <c r="PES162" s="1"/>
      <c r="PET162" s="1"/>
      <c r="PEU162" s="1"/>
      <c r="PEV162" s="1"/>
      <c r="PEW162" s="1"/>
      <c r="PEX162" s="1"/>
      <c r="PEY162" s="1"/>
      <c r="PEZ162" s="1"/>
      <c r="PFA162" s="1"/>
      <c r="PFB162" s="1"/>
      <c r="PFC162" s="1"/>
      <c r="PFD162" s="1"/>
      <c r="PFE162" s="1"/>
      <c r="PFF162" s="1"/>
      <c r="PFG162" s="1"/>
      <c r="PFH162" s="1"/>
      <c r="PFI162" s="1"/>
      <c r="PFJ162" s="1"/>
      <c r="PFK162" s="1"/>
      <c r="PFL162" s="1"/>
      <c r="PFM162" s="1"/>
      <c r="PFN162" s="1"/>
      <c r="PFO162" s="1"/>
      <c r="PFP162" s="1"/>
      <c r="PFQ162" s="1"/>
      <c r="PFR162" s="1"/>
      <c r="PFS162" s="1"/>
      <c r="PFT162" s="1"/>
      <c r="PFU162" s="1"/>
      <c r="PFV162" s="1"/>
      <c r="PFW162" s="1"/>
      <c r="PFX162" s="1"/>
      <c r="PFY162" s="1"/>
      <c r="PFZ162" s="1"/>
      <c r="PGA162" s="1"/>
      <c r="PGB162" s="1"/>
      <c r="PGC162" s="1"/>
      <c r="PGD162" s="1"/>
      <c r="PGE162" s="1"/>
      <c r="PGF162" s="1"/>
      <c r="PGG162" s="1"/>
      <c r="PGH162" s="1"/>
      <c r="PGI162" s="1"/>
      <c r="PGJ162" s="1"/>
      <c r="PGK162" s="1"/>
      <c r="PGL162" s="1"/>
      <c r="PGM162" s="1"/>
      <c r="PGN162" s="1"/>
      <c r="PGO162" s="1"/>
      <c r="PGP162" s="1"/>
      <c r="PGQ162" s="1"/>
      <c r="PGR162" s="1"/>
      <c r="PGS162" s="1"/>
      <c r="PGT162" s="1"/>
      <c r="PGU162" s="1"/>
      <c r="PGV162" s="1"/>
      <c r="PGW162" s="1"/>
      <c r="PGX162" s="1"/>
      <c r="PGY162" s="1"/>
      <c r="PGZ162" s="1"/>
      <c r="PHA162" s="1"/>
      <c r="PHB162" s="1"/>
      <c r="PHC162" s="1"/>
      <c r="PHD162" s="1"/>
      <c r="PHE162" s="1"/>
      <c r="PHF162" s="1"/>
      <c r="PHG162" s="1"/>
      <c r="PHH162" s="1"/>
      <c r="PHI162" s="1"/>
      <c r="PHJ162" s="1"/>
      <c r="PHK162" s="1"/>
      <c r="PHL162" s="1"/>
      <c r="PHM162" s="1"/>
      <c r="PHN162" s="1"/>
      <c r="PHO162" s="1"/>
      <c r="PHP162" s="1"/>
      <c r="PHQ162" s="1"/>
      <c r="PHR162" s="1"/>
      <c r="PHS162" s="1"/>
      <c r="PHT162" s="1"/>
      <c r="PHU162" s="1"/>
      <c r="PHV162" s="1"/>
      <c r="PHW162" s="1"/>
      <c r="PHX162" s="1"/>
      <c r="PHY162" s="1"/>
      <c r="PHZ162" s="1"/>
      <c r="PIA162" s="1"/>
      <c r="PIB162" s="1"/>
      <c r="PIC162" s="1"/>
      <c r="PID162" s="1"/>
      <c r="PIE162" s="1"/>
      <c r="PIF162" s="1"/>
      <c r="PIG162" s="1"/>
      <c r="PIH162" s="1"/>
      <c r="PII162" s="1"/>
      <c r="PIJ162" s="1"/>
      <c r="PIK162" s="1"/>
      <c r="PIL162" s="1"/>
      <c r="PIM162" s="1"/>
      <c r="PIN162" s="1"/>
      <c r="PIO162" s="1"/>
      <c r="PIP162" s="1"/>
      <c r="PIQ162" s="1"/>
      <c r="PIR162" s="1"/>
      <c r="PIS162" s="1"/>
      <c r="PIT162" s="1"/>
      <c r="PIU162" s="1"/>
      <c r="PIV162" s="1"/>
      <c r="PIW162" s="1"/>
      <c r="PIX162" s="1"/>
      <c r="PIY162" s="1"/>
      <c r="PIZ162" s="1"/>
      <c r="PJA162" s="1"/>
      <c r="PJB162" s="1"/>
      <c r="PJC162" s="1"/>
      <c r="PJD162" s="1"/>
      <c r="PJE162" s="1"/>
      <c r="PJF162" s="1"/>
      <c r="PJG162" s="1"/>
      <c r="PJH162" s="1"/>
      <c r="PJI162" s="1"/>
      <c r="PJJ162" s="1"/>
      <c r="PJK162" s="1"/>
      <c r="PJL162" s="1"/>
      <c r="PJM162" s="1"/>
      <c r="PJN162" s="1"/>
      <c r="PJO162" s="1"/>
      <c r="PJP162" s="1"/>
      <c r="PJQ162" s="1"/>
      <c r="PJR162" s="1"/>
      <c r="PJS162" s="1"/>
      <c r="PJT162" s="1"/>
      <c r="PJU162" s="1"/>
      <c r="PJV162" s="1"/>
      <c r="PJW162" s="1"/>
      <c r="PJX162" s="1"/>
      <c r="PJY162" s="1"/>
      <c r="PJZ162" s="1"/>
      <c r="PKA162" s="1"/>
      <c r="PKB162" s="1"/>
      <c r="PKC162" s="1"/>
      <c r="PKD162" s="1"/>
      <c r="PKE162" s="1"/>
      <c r="PKF162" s="1"/>
      <c r="PKG162" s="1"/>
      <c r="PKH162" s="1"/>
      <c r="PKI162" s="1"/>
      <c r="PKJ162" s="1"/>
      <c r="PKK162" s="1"/>
      <c r="PKL162" s="1"/>
      <c r="PKM162" s="1"/>
      <c r="PKN162" s="1"/>
      <c r="PKO162" s="1"/>
      <c r="PKP162" s="1"/>
      <c r="PKQ162" s="1"/>
      <c r="PKR162" s="1"/>
      <c r="PKS162" s="1"/>
      <c r="PKT162" s="1"/>
      <c r="PKU162" s="1"/>
      <c r="PKV162" s="1"/>
      <c r="PKW162" s="1"/>
      <c r="PKX162" s="1"/>
      <c r="PKY162" s="1"/>
      <c r="PKZ162" s="1"/>
      <c r="PLA162" s="1"/>
      <c r="PLB162" s="1"/>
      <c r="PLC162" s="1"/>
      <c r="PLD162" s="1"/>
      <c r="PLE162" s="1"/>
      <c r="PLF162" s="1"/>
      <c r="PLG162" s="1"/>
      <c r="PLH162" s="1"/>
      <c r="PLI162" s="1"/>
      <c r="PLJ162" s="1"/>
      <c r="PLK162" s="1"/>
      <c r="PLL162" s="1"/>
      <c r="PLM162" s="1"/>
      <c r="PLN162" s="1"/>
      <c r="PLO162" s="1"/>
      <c r="PLP162" s="1"/>
      <c r="PLQ162" s="1"/>
      <c r="PLR162" s="1"/>
      <c r="PLS162" s="1"/>
      <c r="PLT162" s="1"/>
      <c r="PLU162" s="1"/>
      <c r="PLV162" s="1"/>
      <c r="PLW162" s="1"/>
      <c r="PLX162" s="1"/>
      <c r="PLY162" s="1"/>
      <c r="PLZ162" s="1"/>
      <c r="PMA162" s="1"/>
      <c r="PMB162" s="1"/>
      <c r="PMC162" s="1"/>
      <c r="PMD162" s="1"/>
      <c r="PME162" s="1"/>
      <c r="PMF162" s="1"/>
      <c r="PMG162" s="1"/>
      <c r="PMH162" s="1"/>
      <c r="PMI162" s="1"/>
      <c r="PMJ162" s="1"/>
      <c r="PMK162" s="1"/>
      <c r="PML162" s="1"/>
      <c r="PMM162" s="1"/>
      <c r="PMN162" s="1"/>
      <c r="PMO162" s="1"/>
      <c r="PMP162" s="1"/>
      <c r="PMQ162" s="1"/>
      <c r="PMR162" s="1"/>
      <c r="PMS162" s="1"/>
      <c r="PMT162" s="1"/>
      <c r="PMU162" s="1"/>
      <c r="PMV162" s="1"/>
      <c r="PMW162" s="1"/>
      <c r="PMX162" s="1"/>
      <c r="PMY162" s="1"/>
      <c r="PMZ162" s="1"/>
      <c r="PNA162" s="1"/>
      <c r="PNB162" s="1"/>
      <c r="PNC162" s="1"/>
      <c r="PND162" s="1"/>
      <c r="PNE162" s="1"/>
      <c r="PNF162" s="1"/>
      <c r="PNG162" s="1"/>
      <c r="PNH162" s="1"/>
      <c r="PNI162" s="1"/>
      <c r="PNJ162" s="1"/>
      <c r="PNK162" s="1"/>
      <c r="PNL162" s="1"/>
      <c r="PNM162" s="1"/>
      <c r="PNN162" s="1"/>
      <c r="PNO162" s="1"/>
      <c r="PNP162" s="1"/>
      <c r="PNQ162" s="1"/>
      <c r="PNR162" s="1"/>
      <c r="PNS162" s="1"/>
      <c r="PNT162" s="1"/>
      <c r="PNU162" s="1"/>
      <c r="PNV162" s="1"/>
      <c r="PNW162" s="1"/>
      <c r="PNX162" s="1"/>
      <c r="PNY162" s="1"/>
      <c r="PNZ162" s="1"/>
      <c r="POA162" s="1"/>
      <c r="POB162" s="1"/>
      <c r="POC162" s="1"/>
      <c r="POD162" s="1"/>
      <c r="POE162" s="1"/>
      <c r="POF162" s="1"/>
      <c r="POG162" s="1"/>
      <c r="POH162" s="1"/>
      <c r="POI162" s="1"/>
      <c r="POJ162" s="1"/>
      <c r="POK162" s="1"/>
      <c r="POL162" s="1"/>
      <c r="POM162" s="1"/>
      <c r="PON162" s="1"/>
      <c r="POO162" s="1"/>
      <c r="POP162" s="1"/>
      <c r="POQ162" s="1"/>
      <c r="POR162" s="1"/>
      <c r="POS162" s="1"/>
      <c r="POT162" s="1"/>
      <c r="POU162" s="1"/>
      <c r="POV162" s="1"/>
      <c r="POW162" s="1"/>
      <c r="POX162" s="1"/>
      <c r="POY162" s="1"/>
      <c r="POZ162" s="1"/>
      <c r="PPA162" s="1"/>
      <c r="PPB162" s="1"/>
      <c r="PPC162" s="1"/>
      <c r="PPD162" s="1"/>
      <c r="PPE162" s="1"/>
      <c r="PPF162" s="1"/>
      <c r="PPG162" s="1"/>
      <c r="PPH162" s="1"/>
      <c r="PPI162" s="1"/>
      <c r="PPJ162" s="1"/>
      <c r="PPK162" s="1"/>
      <c r="PPL162" s="1"/>
      <c r="PPM162" s="1"/>
      <c r="PPN162" s="1"/>
      <c r="PPO162" s="1"/>
      <c r="PPP162" s="1"/>
      <c r="PPQ162" s="1"/>
      <c r="PPR162" s="1"/>
      <c r="PPS162" s="1"/>
      <c r="PPT162" s="1"/>
      <c r="PPU162" s="1"/>
      <c r="PPV162" s="1"/>
      <c r="PPW162" s="1"/>
      <c r="PPX162" s="1"/>
      <c r="PPY162" s="1"/>
      <c r="PPZ162" s="1"/>
      <c r="PQA162" s="1"/>
      <c r="PQB162" s="1"/>
      <c r="PQC162" s="1"/>
      <c r="PQD162" s="1"/>
      <c r="PQE162" s="1"/>
      <c r="PQF162" s="1"/>
      <c r="PQG162" s="1"/>
      <c r="PQH162" s="1"/>
      <c r="PQI162" s="1"/>
      <c r="PQJ162" s="1"/>
      <c r="PQK162" s="1"/>
      <c r="PQL162" s="1"/>
      <c r="PQM162" s="1"/>
      <c r="PQN162" s="1"/>
      <c r="PQO162" s="1"/>
      <c r="PQP162" s="1"/>
      <c r="PQQ162" s="1"/>
      <c r="PQR162" s="1"/>
      <c r="PQS162" s="1"/>
      <c r="PQT162" s="1"/>
      <c r="PQU162" s="1"/>
      <c r="PQV162" s="1"/>
      <c r="PQW162" s="1"/>
      <c r="PQX162" s="1"/>
      <c r="PQY162" s="1"/>
      <c r="PQZ162" s="1"/>
      <c r="PRA162" s="1"/>
      <c r="PRB162" s="1"/>
      <c r="PRC162" s="1"/>
      <c r="PRD162" s="1"/>
      <c r="PRE162" s="1"/>
      <c r="PRF162" s="1"/>
      <c r="PRG162" s="1"/>
      <c r="PRH162" s="1"/>
      <c r="PRI162" s="1"/>
      <c r="PRJ162" s="1"/>
      <c r="PRK162" s="1"/>
      <c r="PRL162" s="1"/>
      <c r="PRM162" s="1"/>
      <c r="PRN162" s="1"/>
      <c r="PRO162" s="1"/>
      <c r="PRP162" s="1"/>
      <c r="PRQ162" s="1"/>
      <c r="PRR162" s="1"/>
      <c r="PRS162" s="1"/>
      <c r="PRT162" s="1"/>
      <c r="PRU162" s="1"/>
      <c r="PRV162" s="1"/>
      <c r="PRW162" s="1"/>
      <c r="PRX162" s="1"/>
      <c r="PRY162" s="1"/>
      <c r="PRZ162" s="1"/>
      <c r="PSA162" s="1"/>
      <c r="PSB162" s="1"/>
      <c r="PSC162" s="1"/>
      <c r="PSD162" s="1"/>
      <c r="PSE162" s="1"/>
      <c r="PSF162" s="1"/>
      <c r="PSG162" s="1"/>
      <c r="PSH162" s="1"/>
      <c r="PSI162" s="1"/>
      <c r="PSJ162" s="1"/>
      <c r="PSK162" s="1"/>
      <c r="PSL162" s="1"/>
      <c r="PSM162" s="1"/>
      <c r="PSN162" s="1"/>
      <c r="PSO162" s="1"/>
      <c r="PSP162" s="1"/>
      <c r="PSQ162" s="1"/>
      <c r="PSR162" s="1"/>
      <c r="PSS162" s="1"/>
      <c r="PST162" s="1"/>
      <c r="PSU162" s="1"/>
      <c r="PSV162" s="1"/>
      <c r="PSW162" s="1"/>
      <c r="PSX162" s="1"/>
      <c r="PSY162" s="1"/>
      <c r="PSZ162" s="1"/>
      <c r="PTA162" s="1"/>
      <c r="PTB162" s="1"/>
      <c r="PTC162" s="1"/>
      <c r="PTD162" s="1"/>
      <c r="PTE162" s="1"/>
      <c r="PTF162" s="1"/>
      <c r="PTG162" s="1"/>
      <c r="PTH162" s="1"/>
      <c r="PTI162" s="1"/>
      <c r="PTJ162" s="1"/>
      <c r="PTK162" s="1"/>
      <c r="PTL162" s="1"/>
      <c r="PTM162" s="1"/>
      <c r="PTN162" s="1"/>
      <c r="PTO162" s="1"/>
      <c r="PTP162" s="1"/>
      <c r="PTQ162" s="1"/>
      <c r="PTR162" s="1"/>
      <c r="PTS162" s="1"/>
      <c r="PTT162" s="1"/>
      <c r="PTU162" s="1"/>
      <c r="PTV162" s="1"/>
      <c r="PTW162" s="1"/>
      <c r="PTX162" s="1"/>
      <c r="PTY162" s="1"/>
      <c r="PTZ162" s="1"/>
      <c r="PUA162" s="1"/>
      <c r="PUB162" s="1"/>
      <c r="PUC162" s="1"/>
      <c r="PUD162" s="1"/>
      <c r="PUE162" s="1"/>
      <c r="PUF162" s="1"/>
      <c r="PUG162" s="1"/>
      <c r="PUH162" s="1"/>
      <c r="PUI162" s="1"/>
      <c r="PUJ162" s="1"/>
      <c r="PUK162" s="1"/>
      <c r="PUL162" s="1"/>
      <c r="PUM162" s="1"/>
      <c r="PUN162" s="1"/>
      <c r="PUO162" s="1"/>
      <c r="PUP162" s="1"/>
      <c r="PUQ162" s="1"/>
      <c r="PUR162" s="1"/>
      <c r="PUS162" s="1"/>
      <c r="PUT162" s="1"/>
      <c r="PUU162" s="1"/>
      <c r="PUV162" s="1"/>
      <c r="PUW162" s="1"/>
      <c r="PUX162" s="1"/>
      <c r="PUY162" s="1"/>
      <c r="PUZ162" s="1"/>
      <c r="PVA162" s="1"/>
      <c r="PVB162" s="1"/>
      <c r="PVC162" s="1"/>
      <c r="PVD162" s="1"/>
      <c r="PVE162" s="1"/>
      <c r="PVF162" s="1"/>
      <c r="PVG162" s="1"/>
      <c r="PVH162" s="1"/>
      <c r="PVI162" s="1"/>
      <c r="PVJ162" s="1"/>
      <c r="PVK162" s="1"/>
      <c r="PVL162" s="1"/>
      <c r="PVM162" s="1"/>
      <c r="PVN162" s="1"/>
      <c r="PVO162" s="1"/>
      <c r="PVP162" s="1"/>
      <c r="PVQ162" s="1"/>
      <c r="PVR162" s="1"/>
      <c r="PVS162" s="1"/>
      <c r="PVT162" s="1"/>
      <c r="PVU162" s="1"/>
      <c r="PVV162" s="1"/>
      <c r="PVW162" s="1"/>
      <c r="PVX162" s="1"/>
      <c r="PVY162" s="1"/>
      <c r="PVZ162" s="1"/>
      <c r="PWA162" s="1"/>
      <c r="PWB162" s="1"/>
      <c r="PWC162" s="1"/>
      <c r="PWD162" s="1"/>
      <c r="PWE162" s="1"/>
      <c r="PWF162" s="1"/>
      <c r="PWG162" s="1"/>
      <c r="PWH162" s="1"/>
      <c r="PWI162" s="1"/>
      <c r="PWJ162" s="1"/>
      <c r="PWK162" s="1"/>
      <c r="PWL162" s="1"/>
      <c r="PWM162" s="1"/>
      <c r="PWN162" s="1"/>
      <c r="PWO162" s="1"/>
      <c r="PWP162" s="1"/>
      <c r="PWQ162" s="1"/>
      <c r="PWR162" s="1"/>
      <c r="PWS162" s="1"/>
      <c r="PWT162" s="1"/>
      <c r="PWU162" s="1"/>
      <c r="PWV162" s="1"/>
      <c r="PWW162" s="1"/>
      <c r="PWX162" s="1"/>
      <c r="PWY162" s="1"/>
      <c r="PWZ162" s="1"/>
      <c r="PXA162" s="1"/>
      <c r="PXB162" s="1"/>
      <c r="PXC162" s="1"/>
      <c r="PXD162" s="1"/>
      <c r="PXE162" s="1"/>
      <c r="PXF162" s="1"/>
      <c r="PXG162" s="1"/>
      <c r="PXH162" s="1"/>
      <c r="PXI162" s="1"/>
      <c r="PXJ162" s="1"/>
      <c r="PXK162" s="1"/>
      <c r="PXL162" s="1"/>
      <c r="PXM162" s="1"/>
      <c r="PXN162" s="1"/>
      <c r="PXO162" s="1"/>
      <c r="PXP162" s="1"/>
      <c r="PXQ162" s="1"/>
      <c r="PXR162" s="1"/>
      <c r="PXS162" s="1"/>
      <c r="PXT162" s="1"/>
      <c r="PXU162" s="1"/>
      <c r="PXV162" s="1"/>
      <c r="PXW162" s="1"/>
      <c r="PXX162" s="1"/>
      <c r="PXY162" s="1"/>
      <c r="PXZ162" s="1"/>
      <c r="PYA162" s="1"/>
      <c r="PYB162" s="1"/>
      <c r="PYC162" s="1"/>
      <c r="PYD162" s="1"/>
      <c r="PYE162" s="1"/>
      <c r="PYF162" s="1"/>
      <c r="PYG162" s="1"/>
      <c r="PYH162" s="1"/>
      <c r="PYI162" s="1"/>
      <c r="PYJ162" s="1"/>
      <c r="PYK162" s="1"/>
      <c r="PYL162" s="1"/>
      <c r="PYM162" s="1"/>
      <c r="PYN162" s="1"/>
      <c r="PYO162" s="1"/>
      <c r="PYP162" s="1"/>
      <c r="PYQ162" s="1"/>
      <c r="PYR162" s="1"/>
      <c r="PYS162" s="1"/>
      <c r="PYT162" s="1"/>
      <c r="PYU162" s="1"/>
      <c r="PYV162" s="1"/>
      <c r="PYW162" s="1"/>
      <c r="PYX162" s="1"/>
      <c r="PYY162" s="1"/>
      <c r="PYZ162" s="1"/>
      <c r="PZA162" s="1"/>
      <c r="PZB162" s="1"/>
      <c r="PZC162" s="1"/>
      <c r="PZD162" s="1"/>
      <c r="PZE162" s="1"/>
      <c r="PZF162" s="1"/>
      <c r="PZG162" s="1"/>
      <c r="PZH162" s="1"/>
      <c r="PZI162" s="1"/>
      <c r="PZJ162" s="1"/>
      <c r="PZK162" s="1"/>
      <c r="PZL162" s="1"/>
      <c r="PZM162" s="1"/>
      <c r="PZN162" s="1"/>
      <c r="PZO162" s="1"/>
      <c r="PZP162" s="1"/>
      <c r="PZQ162" s="1"/>
      <c r="PZR162" s="1"/>
      <c r="PZS162" s="1"/>
      <c r="PZT162" s="1"/>
      <c r="PZU162" s="1"/>
      <c r="PZV162" s="1"/>
      <c r="PZW162" s="1"/>
      <c r="PZX162" s="1"/>
      <c r="PZY162" s="1"/>
      <c r="PZZ162" s="1"/>
      <c r="QAA162" s="1"/>
      <c r="QAB162" s="1"/>
      <c r="QAC162" s="1"/>
      <c r="QAD162" s="1"/>
      <c r="QAE162" s="1"/>
      <c r="QAF162" s="1"/>
      <c r="QAG162" s="1"/>
      <c r="QAH162" s="1"/>
      <c r="QAI162" s="1"/>
      <c r="QAJ162" s="1"/>
      <c r="QAK162" s="1"/>
      <c r="QAL162" s="1"/>
      <c r="QAM162" s="1"/>
      <c r="QAN162" s="1"/>
      <c r="QAO162" s="1"/>
      <c r="QAP162" s="1"/>
      <c r="QAQ162" s="1"/>
      <c r="QAR162" s="1"/>
      <c r="QAS162" s="1"/>
      <c r="QAT162" s="1"/>
      <c r="QAU162" s="1"/>
      <c r="QAV162" s="1"/>
      <c r="QAW162" s="1"/>
      <c r="QAX162" s="1"/>
      <c r="QAY162" s="1"/>
      <c r="QAZ162" s="1"/>
      <c r="QBA162" s="1"/>
      <c r="QBB162" s="1"/>
      <c r="QBC162" s="1"/>
      <c r="QBD162" s="1"/>
      <c r="QBE162" s="1"/>
      <c r="QBF162" s="1"/>
      <c r="QBG162" s="1"/>
      <c r="QBH162" s="1"/>
      <c r="QBI162" s="1"/>
      <c r="QBJ162" s="1"/>
      <c r="QBK162" s="1"/>
      <c r="QBL162" s="1"/>
      <c r="QBM162" s="1"/>
      <c r="QBN162" s="1"/>
      <c r="QBO162" s="1"/>
      <c r="QBP162" s="1"/>
      <c r="QBQ162" s="1"/>
      <c r="QBR162" s="1"/>
      <c r="QBS162" s="1"/>
      <c r="QBT162" s="1"/>
      <c r="QBU162" s="1"/>
      <c r="QBV162" s="1"/>
      <c r="QBW162" s="1"/>
      <c r="QBX162" s="1"/>
      <c r="QBY162" s="1"/>
      <c r="QBZ162" s="1"/>
      <c r="QCA162" s="1"/>
      <c r="QCB162" s="1"/>
      <c r="QCC162" s="1"/>
      <c r="QCD162" s="1"/>
      <c r="QCE162" s="1"/>
      <c r="QCF162" s="1"/>
      <c r="QCG162" s="1"/>
      <c r="QCH162" s="1"/>
      <c r="QCI162" s="1"/>
      <c r="QCJ162" s="1"/>
      <c r="QCK162" s="1"/>
      <c r="QCL162" s="1"/>
      <c r="QCM162" s="1"/>
      <c r="QCN162" s="1"/>
      <c r="QCO162" s="1"/>
      <c r="QCP162" s="1"/>
      <c r="QCQ162" s="1"/>
      <c r="QCR162" s="1"/>
      <c r="QCS162" s="1"/>
      <c r="QCT162" s="1"/>
      <c r="QCU162" s="1"/>
      <c r="QCV162" s="1"/>
      <c r="QCW162" s="1"/>
      <c r="QCX162" s="1"/>
      <c r="QCY162" s="1"/>
      <c r="QCZ162" s="1"/>
      <c r="QDA162" s="1"/>
      <c r="QDB162" s="1"/>
      <c r="QDC162" s="1"/>
      <c r="QDD162" s="1"/>
      <c r="QDE162" s="1"/>
      <c r="QDF162" s="1"/>
      <c r="QDG162" s="1"/>
      <c r="QDH162" s="1"/>
      <c r="QDI162" s="1"/>
      <c r="QDJ162" s="1"/>
      <c r="QDK162" s="1"/>
      <c r="QDL162" s="1"/>
      <c r="QDM162" s="1"/>
      <c r="QDN162" s="1"/>
      <c r="QDO162" s="1"/>
      <c r="QDP162" s="1"/>
      <c r="QDQ162" s="1"/>
      <c r="QDR162" s="1"/>
      <c r="QDS162" s="1"/>
      <c r="QDT162" s="1"/>
      <c r="QDU162" s="1"/>
      <c r="QDV162" s="1"/>
      <c r="QDW162" s="1"/>
      <c r="QDX162" s="1"/>
      <c r="QDY162" s="1"/>
      <c r="QDZ162" s="1"/>
      <c r="QEA162" s="1"/>
      <c r="QEB162" s="1"/>
      <c r="QEC162" s="1"/>
      <c r="QED162" s="1"/>
      <c r="QEE162" s="1"/>
      <c r="QEF162" s="1"/>
      <c r="QEG162" s="1"/>
      <c r="QEH162" s="1"/>
      <c r="QEI162" s="1"/>
      <c r="QEJ162" s="1"/>
      <c r="QEK162" s="1"/>
      <c r="QEL162" s="1"/>
      <c r="QEM162" s="1"/>
      <c r="QEN162" s="1"/>
      <c r="QEO162" s="1"/>
      <c r="QEP162" s="1"/>
      <c r="QEQ162" s="1"/>
      <c r="QER162" s="1"/>
      <c r="QES162" s="1"/>
      <c r="QET162" s="1"/>
      <c r="QEU162" s="1"/>
      <c r="QEV162" s="1"/>
      <c r="QEW162" s="1"/>
      <c r="QEX162" s="1"/>
      <c r="QEY162" s="1"/>
      <c r="QEZ162" s="1"/>
      <c r="QFA162" s="1"/>
      <c r="QFB162" s="1"/>
      <c r="QFC162" s="1"/>
      <c r="QFD162" s="1"/>
      <c r="QFE162" s="1"/>
      <c r="QFF162" s="1"/>
      <c r="QFG162" s="1"/>
      <c r="QFH162" s="1"/>
      <c r="QFI162" s="1"/>
      <c r="QFJ162" s="1"/>
      <c r="QFK162" s="1"/>
      <c r="QFL162" s="1"/>
      <c r="QFM162" s="1"/>
      <c r="QFN162" s="1"/>
      <c r="QFO162" s="1"/>
      <c r="QFP162" s="1"/>
      <c r="QFQ162" s="1"/>
      <c r="QFR162" s="1"/>
      <c r="QFS162" s="1"/>
      <c r="QFT162" s="1"/>
      <c r="QFU162" s="1"/>
      <c r="QFV162" s="1"/>
      <c r="QFW162" s="1"/>
      <c r="QFX162" s="1"/>
      <c r="QFY162" s="1"/>
      <c r="QFZ162" s="1"/>
      <c r="QGA162" s="1"/>
      <c r="QGB162" s="1"/>
      <c r="QGC162" s="1"/>
      <c r="QGD162" s="1"/>
      <c r="QGE162" s="1"/>
      <c r="QGF162" s="1"/>
      <c r="QGG162" s="1"/>
      <c r="QGH162" s="1"/>
      <c r="QGI162" s="1"/>
      <c r="QGJ162" s="1"/>
      <c r="QGK162" s="1"/>
      <c r="QGL162" s="1"/>
      <c r="QGM162" s="1"/>
      <c r="QGN162" s="1"/>
      <c r="QGO162" s="1"/>
      <c r="QGP162" s="1"/>
      <c r="QGQ162" s="1"/>
      <c r="QGR162" s="1"/>
      <c r="QGS162" s="1"/>
      <c r="QGT162" s="1"/>
      <c r="QGU162" s="1"/>
      <c r="QGV162" s="1"/>
      <c r="QGW162" s="1"/>
      <c r="QGX162" s="1"/>
      <c r="QGY162" s="1"/>
      <c r="QGZ162" s="1"/>
      <c r="QHA162" s="1"/>
      <c r="QHB162" s="1"/>
      <c r="QHC162" s="1"/>
      <c r="QHD162" s="1"/>
      <c r="QHE162" s="1"/>
      <c r="QHF162" s="1"/>
      <c r="QHG162" s="1"/>
      <c r="QHH162" s="1"/>
      <c r="QHI162" s="1"/>
      <c r="QHJ162" s="1"/>
      <c r="QHK162" s="1"/>
      <c r="QHL162" s="1"/>
      <c r="QHM162" s="1"/>
      <c r="QHN162" s="1"/>
      <c r="QHO162" s="1"/>
      <c r="QHP162" s="1"/>
      <c r="QHQ162" s="1"/>
      <c r="QHR162" s="1"/>
      <c r="QHS162" s="1"/>
      <c r="QHT162" s="1"/>
      <c r="QHU162" s="1"/>
      <c r="QHV162" s="1"/>
      <c r="QHW162" s="1"/>
      <c r="QHX162" s="1"/>
      <c r="QHY162" s="1"/>
      <c r="QHZ162" s="1"/>
      <c r="QIA162" s="1"/>
      <c r="QIB162" s="1"/>
      <c r="QIC162" s="1"/>
      <c r="QID162" s="1"/>
      <c r="QIE162" s="1"/>
      <c r="QIF162" s="1"/>
      <c r="QIG162" s="1"/>
      <c r="QIH162" s="1"/>
      <c r="QII162" s="1"/>
      <c r="QIJ162" s="1"/>
      <c r="QIK162" s="1"/>
      <c r="QIL162" s="1"/>
      <c r="QIM162" s="1"/>
      <c r="QIN162" s="1"/>
      <c r="QIO162" s="1"/>
      <c r="QIP162" s="1"/>
      <c r="QIQ162" s="1"/>
      <c r="QIR162" s="1"/>
      <c r="QIS162" s="1"/>
      <c r="QIT162" s="1"/>
      <c r="QIU162" s="1"/>
      <c r="QIV162" s="1"/>
      <c r="QIW162" s="1"/>
      <c r="QIX162" s="1"/>
      <c r="QIY162" s="1"/>
      <c r="QIZ162" s="1"/>
      <c r="QJA162" s="1"/>
      <c r="QJB162" s="1"/>
      <c r="QJC162" s="1"/>
      <c r="QJD162" s="1"/>
      <c r="QJE162" s="1"/>
      <c r="QJF162" s="1"/>
      <c r="QJG162" s="1"/>
      <c r="QJH162" s="1"/>
      <c r="QJI162" s="1"/>
      <c r="QJJ162" s="1"/>
      <c r="QJK162" s="1"/>
      <c r="QJL162" s="1"/>
      <c r="QJM162" s="1"/>
      <c r="QJN162" s="1"/>
      <c r="QJO162" s="1"/>
      <c r="QJP162" s="1"/>
      <c r="QJQ162" s="1"/>
      <c r="QJR162" s="1"/>
      <c r="QJS162" s="1"/>
      <c r="QJT162" s="1"/>
      <c r="QJU162" s="1"/>
      <c r="QJV162" s="1"/>
      <c r="QJW162" s="1"/>
      <c r="QJX162" s="1"/>
      <c r="QJY162" s="1"/>
      <c r="QJZ162" s="1"/>
      <c r="QKA162" s="1"/>
      <c r="QKB162" s="1"/>
      <c r="QKC162" s="1"/>
      <c r="QKD162" s="1"/>
      <c r="QKE162" s="1"/>
      <c r="QKF162" s="1"/>
      <c r="QKG162" s="1"/>
      <c r="QKH162" s="1"/>
      <c r="QKI162" s="1"/>
      <c r="QKJ162" s="1"/>
      <c r="QKK162" s="1"/>
      <c r="QKL162" s="1"/>
      <c r="QKM162" s="1"/>
      <c r="QKN162" s="1"/>
      <c r="QKO162" s="1"/>
      <c r="QKP162" s="1"/>
      <c r="QKQ162" s="1"/>
      <c r="QKR162" s="1"/>
      <c r="QKS162" s="1"/>
      <c r="QKT162" s="1"/>
      <c r="QKU162" s="1"/>
      <c r="QKV162" s="1"/>
      <c r="QKW162" s="1"/>
      <c r="QKX162" s="1"/>
      <c r="QKY162" s="1"/>
      <c r="QKZ162" s="1"/>
      <c r="QLA162" s="1"/>
      <c r="QLB162" s="1"/>
      <c r="QLC162" s="1"/>
      <c r="QLD162" s="1"/>
      <c r="QLE162" s="1"/>
      <c r="QLF162" s="1"/>
      <c r="QLG162" s="1"/>
      <c r="QLH162" s="1"/>
      <c r="QLI162" s="1"/>
      <c r="QLJ162" s="1"/>
      <c r="QLK162" s="1"/>
      <c r="QLL162" s="1"/>
      <c r="QLM162" s="1"/>
      <c r="QLN162" s="1"/>
      <c r="QLO162" s="1"/>
      <c r="QLP162" s="1"/>
      <c r="QLQ162" s="1"/>
      <c r="QLR162" s="1"/>
      <c r="QLS162" s="1"/>
      <c r="QLT162" s="1"/>
      <c r="QLU162" s="1"/>
      <c r="QLV162" s="1"/>
      <c r="QLW162" s="1"/>
      <c r="QLX162" s="1"/>
      <c r="QLY162" s="1"/>
      <c r="QLZ162" s="1"/>
      <c r="QMA162" s="1"/>
      <c r="QMB162" s="1"/>
      <c r="QMC162" s="1"/>
      <c r="QMD162" s="1"/>
      <c r="QME162" s="1"/>
      <c r="QMF162" s="1"/>
      <c r="QMG162" s="1"/>
      <c r="QMH162" s="1"/>
      <c r="QMI162" s="1"/>
      <c r="QMJ162" s="1"/>
      <c r="QMK162" s="1"/>
      <c r="QML162" s="1"/>
      <c r="QMM162" s="1"/>
      <c r="QMN162" s="1"/>
      <c r="QMO162" s="1"/>
      <c r="QMP162" s="1"/>
      <c r="QMQ162" s="1"/>
      <c r="QMR162" s="1"/>
      <c r="QMS162" s="1"/>
      <c r="QMT162" s="1"/>
      <c r="QMU162" s="1"/>
      <c r="QMV162" s="1"/>
      <c r="QMW162" s="1"/>
      <c r="QMX162" s="1"/>
      <c r="QMY162" s="1"/>
      <c r="QMZ162" s="1"/>
      <c r="QNA162" s="1"/>
      <c r="QNB162" s="1"/>
      <c r="QNC162" s="1"/>
      <c r="QND162" s="1"/>
      <c r="QNE162" s="1"/>
      <c r="QNF162" s="1"/>
      <c r="QNG162" s="1"/>
      <c r="QNH162" s="1"/>
      <c r="QNI162" s="1"/>
      <c r="QNJ162" s="1"/>
      <c r="QNK162" s="1"/>
      <c r="QNL162" s="1"/>
      <c r="QNM162" s="1"/>
      <c r="QNN162" s="1"/>
      <c r="QNO162" s="1"/>
      <c r="QNP162" s="1"/>
      <c r="QNQ162" s="1"/>
      <c r="QNR162" s="1"/>
      <c r="QNS162" s="1"/>
      <c r="QNT162" s="1"/>
      <c r="QNU162" s="1"/>
      <c r="QNV162" s="1"/>
      <c r="QNW162" s="1"/>
      <c r="QNX162" s="1"/>
      <c r="QNY162" s="1"/>
      <c r="QNZ162" s="1"/>
      <c r="QOA162" s="1"/>
      <c r="QOB162" s="1"/>
      <c r="QOC162" s="1"/>
      <c r="QOD162" s="1"/>
      <c r="QOE162" s="1"/>
      <c r="QOF162" s="1"/>
      <c r="QOG162" s="1"/>
      <c r="QOH162" s="1"/>
      <c r="QOI162" s="1"/>
      <c r="QOJ162" s="1"/>
      <c r="QOK162" s="1"/>
      <c r="QOL162" s="1"/>
      <c r="QOM162" s="1"/>
      <c r="QON162" s="1"/>
      <c r="QOO162" s="1"/>
      <c r="QOP162" s="1"/>
      <c r="QOQ162" s="1"/>
      <c r="QOR162" s="1"/>
      <c r="QOS162" s="1"/>
      <c r="QOT162" s="1"/>
      <c r="QOU162" s="1"/>
      <c r="QOV162" s="1"/>
      <c r="QOW162" s="1"/>
      <c r="QOX162" s="1"/>
      <c r="QOY162" s="1"/>
      <c r="QOZ162" s="1"/>
      <c r="QPA162" s="1"/>
      <c r="QPB162" s="1"/>
      <c r="QPC162" s="1"/>
      <c r="QPD162" s="1"/>
      <c r="QPE162" s="1"/>
      <c r="QPF162" s="1"/>
      <c r="QPG162" s="1"/>
      <c r="QPH162" s="1"/>
      <c r="QPI162" s="1"/>
      <c r="QPJ162" s="1"/>
      <c r="QPK162" s="1"/>
      <c r="QPL162" s="1"/>
      <c r="QPM162" s="1"/>
      <c r="QPN162" s="1"/>
      <c r="QPO162" s="1"/>
      <c r="QPP162" s="1"/>
      <c r="QPQ162" s="1"/>
      <c r="QPR162" s="1"/>
      <c r="QPS162" s="1"/>
      <c r="QPT162" s="1"/>
      <c r="QPU162" s="1"/>
      <c r="QPV162" s="1"/>
      <c r="QPW162" s="1"/>
      <c r="QPX162" s="1"/>
      <c r="QPY162" s="1"/>
      <c r="QPZ162" s="1"/>
      <c r="QQA162" s="1"/>
      <c r="QQB162" s="1"/>
      <c r="QQC162" s="1"/>
      <c r="QQD162" s="1"/>
      <c r="QQE162" s="1"/>
      <c r="QQF162" s="1"/>
      <c r="QQG162" s="1"/>
      <c r="QQH162" s="1"/>
      <c r="QQI162" s="1"/>
      <c r="QQJ162" s="1"/>
      <c r="QQK162" s="1"/>
      <c r="QQL162" s="1"/>
      <c r="QQM162" s="1"/>
      <c r="QQN162" s="1"/>
      <c r="QQO162" s="1"/>
      <c r="QQP162" s="1"/>
      <c r="QQQ162" s="1"/>
      <c r="QQR162" s="1"/>
      <c r="QQS162" s="1"/>
      <c r="QQT162" s="1"/>
      <c r="QQU162" s="1"/>
      <c r="QQV162" s="1"/>
      <c r="QQW162" s="1"/>
      <c r="QQX162" s="1"/>
      <c r="QQY162" s="1"/>
      <c r="QQZ162" s="1"/>
      <c r="QRA162" s="1"/>
      <c r="QRB162" s="1"/>
      <c r="QRC162" s="1"/>
      <c r="QRD162" s="1"/>
      <c r="QRE162" s="1"/>
      <c r="QRF162" s="1"/>
      <c r="QRG162" s="1"/>
      <c r="QRH162" s="1"/>
      <c r="QRI162" s="1"/>
      <c r="QRJ162" s="1"/>
      <c r="QRK162" s="1"/>
      <c r="QRL162" s="1"/>
      <c r="QRM162" s="1"/>
      <c r="QRN162" s="1"/>
      <c r="QRO162" s="1"/>
      <c r="QRP162" s="1"/>
      <c r="QRQ162" s="1"/>
      <c r="QRR162" s="1"/>
      <c r="QRS162" s="1"/>
      <c r="QRT162" s="1"/>
      <c r="QRU162" s="1"/>
      <c r="QRV162" s="1"/>
      <c r="QRW162" s="1"/>
      <c r="QRX162" s="1"/>
      <c r="QRY162" s="1"/>
      <c r="QRZ162" s="1"/>
      <c r="QSA162" s="1"/>
      <c r="QSB162" s="1"/>
      <c r="QSC162" s="1"/>
      <c r="QSD162" s="1"/>
      <c r="QSE162" s="1"/>
      <c r="QSF162" s="1"/>
      <c r="QSG162" s="1"/>
      <c r="QSH162" s="1"/>
      <c r="QSI162" s="1"/>
      <c r="QSJ162" s="1"/>
      <c r="QSK162" s="1"/>
      <c r="QSL162" s="1"/>
      <c r="QSM162" s="1"/>
      <c r="QSN162" s="1"/>
      <c r="QSO162" s="1"/>
      <c r="QSP162" s="1"/>
      <c r="QSQ162" s="1"/>
      <c r="QSR162" s="1"/>
      <c r="QSS162" s="1"/>
      <c r="QST162" s="1"/>
      <c r="QSU162" s="1"/>
      <c r="QSV162" s="1"/>
      <c r="QSW162" s="1"/>
      <c r="QSX162" s="1"/>
      <c r="QSY162" s="1"/>
      <c r="QSZ162" s="1"/>
      <c r="QTA162" s="1"/>
      <c r="QTB162" s="1"/>
      <c r="QTC162" s="1"/>
      <c r="QTD162" s="1"/>
      <c r="QTE162" s="1"/>
      <c r="QTF162" s="1"/>
      <c r="QTG162" s="1"/>
      <c r="QTH162" s="1"/>
      <c r="QTI162" s="1"/>
      <c r="QTJ162" s="1"/>
      <c r="QTK162" s="1"/>
      <c r="QTL162" s="1"/>
      <c r="QTM162" s="1"/>
      <c r="QTN162" s="1"/>
      <c r="QTO162" s="1"/>
      <c r="QTP162" s="1"/>
      <c r="QTQ162" s="1"/>
      <c r="QTR162" s="1"/>
      <c r="QTS162" s="1"/>
      <c r="QTT162" s="1"/>
      <c r="QTU162" s="1"/>
      <c r="QTV162" s="1"/>
      <c r="QTW162" s="1"/>
      <c r="QTX162" s="1"/>
      <c r="QTY162" s="1"/>
      <c r="QTZ162" s="1"/>
      <c r="QUA162" s="1"/>
      <c r="QUB162" s="1"/>
      <c r="QUC162" s="1"/>
      <c r="QUD162" s="1"/>
      <c r="QUE162" s="1"/>
      <c r="QUF162" s="1"/>
      <c r="QUG162" s="1"/>
      <c r="QUH162" s="1"/>
      <c r="QUI162" s="1"/>
      <c r="QUJ162" s="1"/>
      <c r="QUK162" s="1"/>
      <c r="QUL162" s="1"/>
      <c r="QUM162" s="1"/>
      <c r="QUN162" s="1"/>
      <c r="QUO162" s="1"/>
      <c r="QUP162" s="1"/>
      <c r="QUQ162" s="1"/>
      <c r="QUR162" s="1"/>
      <c r="QUS162" s="1"/>
      <c r="QUT162" s="1"/>
      <c r="QUU162" s="1"/>
      <c r="QUV162" s="1"/>
      <c r="QUW162" s="1"/>
      <c r="QUX162" s="1"/>
      <c r="QUY162" s="1"/>
      <c r="QUZ162" s="1"/>
      <c r="QVA162" s="1"/>
      <c r="QVB162" s="1"/>
      <c r="QVC162" s="1"/>
      <c r="QVD162" s="1"/>
      <c r="QVE162" s="1"/>
      <c r="QVF162" s="1"/>
      <c r="QVG162" s="1"/>
      <c r="QVH162" s="1"/>
      <c r="QVI162" s="1"/>
      <c r="QVJ162" s="1"/>
      <c r="QVK162" s="1"/>
      <c r="QVL162" s="1"/>
      <c r="QVM162" s="1"/>
      <c r="QVN162" s="1"/>
      <c r="QVO162" s="1"/>
      <c r="QVP162" s="1"/>
      <c r="QVQ162" s="1"/>
      <c r="QVR162" s="1"/>
      <c r="QVS162" s="1"/>
      <c r="QVT162" s="1"/>
      <c r="QVU162" s="1"/>
      <c r="QVV162" s="1"/>
      <c r="QVW162" s="1"/>
      <c r="QVX162" s="1"/>
      <c r="QVY162" s="1"/>
      <c r="QVZ162" s="1"/>
      <c r="QWA162" s="1"/>
      <c r="QWB162" s="1"/>
      <c r="QWC162" s="1"/>
      <c r="QWD162" s="1"/>
      <c r="QWE162" s="1"/>
      <c r="QWF162" s="1"/>
      <c r="QWG162" s="1"/>
      <c r="QWH162" s="1"/>
      <c r="QWI162" s="1"/>
      <c r="QWJ162" s="1"/>
      <c r="QWK162" s="1"/>
      <c r="QWL162" s="1"/>
      <c r="QWM162" s="1"/>
      <c r="QWN162" s="1"/>
      <c r="QWO162" s="1"/>
      <c r="QWP162" s="1"/>
      <c r="QWQ162" s="1"/>
      <c r="QWR162" s="1"/>
      <c r="QWS162" s="1"/>
      <c r="QWT162" s="1"/>
      <c r="QWU162" s="1"/>
      <c r="QWV162" s="1"/>
      <c r="QWW162" s="1"/>
      <c r="QWX162" s="1"/>
      <c r="QWY162" s="1"/>
      <c r="QWZ162" s="1"/>
      <c r="QXA162" s="1"/>
      <c r="QXB162" s="1"/>
      <c r="QXC162" s="1"/>
      <c r="QXD162" s="1"/>
      <c r="QXE162" s="1"/>
      <c r="QXF162" s="1"/>
      <c r="QXG162" s="1"/>
      <c r="QXH162" s="1"/>
      <c r="QXI162" s="1"/>
      <c r="QXJ162" s="1"/>
      <c r="QXK162" s="1"/>
      <c r="QXL162" s="1"/>
      <c r="QXM162" s="1"/>
      <c r="QXN162" s="1"/>
      <c r="QXO162" s="1"/>
      <c r="QXP162" s="1"/>
      <c r="QXQ162" s="1"/>
      <c r="QXR162" s="1"/>
      <c r="QXS162" s="1"/>
      <c r="QXT162" s="1"/>
      <c r="QXU162" s="1"/>
      <c r="QXV162" s="1"/>
      <c r="QXW162" s="1"/>
      <c r="QXX162" s="1"/>
      <c r="QXY162" s="1"/>
      <c r="QXZ162" s="1"/>
      <c r="QYA162" s="1"/>
      <c r="QYB162" s="1"/>
      <c r="QYC162" s="1"/>
      <c r="QYD162" s="1"/>
      <c r="QYE162" s="1"/>
      <c r="QYF162" s="1"/>
      <c r="QYG162" s="1"/>
      <c r="QYH162" s="1"/>
      <c r="QYI162" s="1"/>
      <c r="QYJ162" s="1"/>
      <c r="QYK162" s="1"/>
      <c r="QYL162" s="1"/>
      <c r="QYM162" s="1"/>
      <c r="QYN162" s="1"/>
      <c r="QYO162" s="1"/>
      <c r="QYP162" s="1"/>
      <c r="QYQ162" s="1"/>
      <c r="QYR162" s="1"/>
      <c r="QYS162" s="1"/>
      <c r="QYT162" s="1"/>
      <c r="QYU162" s="1"/>
      <c r="QYV162" s="1"/>
      <c r="QYW162" s="1"/>
      <c r="QYX162" s="1"/>
      <c r="QYY162" s="1"/>
      <c r="QYZ162" s="1"/>
      <c r="QZA162" s="1"/>
      <c r="QZB162" s="1"/>
      <c r="QZC162" s="1"/>
      <c r="QZD162" s="1"/>
      <c r="QZE162" s="1"/>
      <c r="QZF162" s="1"/>
      <c r="QZG162" s="1"/>
      <c r="QZH162" s="1"/>
      <c r="QZI162" s="1"/>
      <c r="QZJ162" s="1"/>
      <c r="QZK162" s="1"/>
      <c r="QZL162" s="1"/>
      <c r="QZM162" s="1"/>
      <c r="QZN162" s="1"/>
      <c r="QZO162" s="1"/>
      <c r="QZP162" s="1"/>
      <c r="QZQ162" s="1"/>
      <c r="QZR162" s="1"/>
      <c r="QZS162" s="1"/>
      <c r="QZT162" s="1"/>
      <c r="QZU162" s="1"/>
      <c r="QZV162" s="1"/>
      <c r="QZW162" s="1"/>
      <c r="QZX162" s="1"/>
      <c r="QZY162" s="1"/>
      <c r="QZZ162" s="1"/>
      <c r="RAA162" s="1"/>
      <c r="RAB162" s="1"/>
      <c r="RAC162" s="1"/>
      <c r="RAD162" s="1"/>
      <c r="RAE162" s="1"/>
      <c r="RAF162" s="1"/>
      <c r="RAG162" s="1"/>
      <c r="RAH162" s="1"/>
      <c r="RAI162" s="1"/>
      <c r="RAJ162" s="1"/>
      <c r="RAK162" s="1"/>
      <c r="RAL162" s="1"/>
      <c r="RAM162" s="1"/>
      <c r="RAN162" s="1"/>
      <c r="RAO162" s="1"/>
      <c r="RAP162" s="1"/>
      <c r="RAQ162" s="1"/>
      <c r="RAR162" s="1"/>
      <c r="RAS162" s="1"/>
      <c r="RAT162" s="1"/>
      <c r="RAU162" s="1"/>
      <c r="RAV162" s="1"/>
      <c r="RAW162" s="1"/>
      <c r="RAX162" s="1"/>
      <c r="RAY162" s="1"/>
      <c r="RAZ162" s="1"/>
      <c r="RBA162" s="1"/>
      <c r="RBB162" s="1"/>
      <c r="RBC162" s="1"/>
      <c r="RBD162" s="1"/>
      <c r="RBE162" s="1"/>
      <c r="RBF162" s="1"/>
      <c r="RBG162" s="1"/>
      <c r="RBH162" s="1"/>
      <c r="RBI162" s="1"/>
      <c r="RBJ162" s="1"/>
      <c r="RBK162" s="1"/>
      <c r="RBL162" s="1"/>
      <c r="RBM162" s="1"/>
      <c r="RBN162" s="1"/>
      <c r="RBO162" s="1"/>
      <c r="RBP162" s="1"/>
      <c r="RBQ162" s="1"/>
      <c r="RBR162" s="1"/>
      <c r="RBS162" s="1"/>
      <c r="RBT162" s="1"/>
      <c r="RBU162" s="1"/>
      <c r="RBV162" s="1"/>
      <c r="RBW162" s="1"/>
      <c r="RBX162" s="1"/>
      <c r="RBY162" s="1"/>
      <c r="RBZ162" s="1"/>
      <c r="RCA162" s="1"/>
      <c r="RCB162" s="1"/>
      <c r="RCC162" s="1"/>
      <c r="RCD162" s="1"/>
      <c r="RCE162" s="1"/>
      <c r="RCF162" s="1"/>
      <c r="RCG162" s="1"/>
      <c r="RCH162" s="1"/>
      <c r="RCI162" s="1"/>
      <c r="RCJ162" s="1"/>
      <c r="RCK162" s="1"/>
      <c r="RCL162" s="1"/>
      <c r="RCM162" s="1"/>
      <c r="RCN162" s="1"/>
      <c r="RCO162" s="1"/>
      <c r="RCP162" s="1"/>
      <c r="RCQ162" s="1"/>
      <c r="RCR162" s="1"/>
      <c r="RCS162" s="1"/>
      <c r="RCT162" s="1"/>
      <c r="RCU162" s="1"/>
      <c r="RCV162" s="1"/>
      <c r="RCW162" s="1"/>
      <c r="RCX162" s="1"/>
      <c r="RCY162" s="1"/>
      <c r="RCZ162" s="1"/>
      <c r="RDA162" s="1"/>
      <c r="RDB162" s="1"/>
      <c r="RDC162" s="1"/>
      <c r="RDD162" s="1"/>
      <c r="RDE162" s="1"/>
      <c r="RDF162" s="1"/>
      <c r="RDG162" s="1"/>
      <c r="RDH162" s="1"/>
      <c r="RDI162" s="1"/>
      <c r="RDJ162" s="1"/>
      <c r="RDK162" s="1"/>
      <c r="RDL162" s="1"/>
      <c r="RDM162" s="1"/>
      <c r="RDN162" s="1"/>
      <c r="RDO162" s="1"/>
      <c r="RDP162" s="1"/>
      <c r="RDQ162" s="1"/>
      <c r="RDR162" s="1"/>
      <c r="RDS162" s="1"/>
      <c r="RDT162" s="1"/>
      <c r="RDU162" s="1"/>
      <c r="RDV162" s="1"/>
      <c r="RDW162" s="1"/>
      <c r="RDX162" s="1"/>
      <c r="RDY162" s="1"/>
      <c r="RDZ162" s="1"/>
      <c r="REA162" s="1"/>
      <c r="REB162" s="1"/>
      <c r="REC162" s="1"/>
      <c r="RED162" s="1"/>
      <c r="REE162" s="1"/>
      <c r="REF162" s="1"/>
      <c r="REG162" s="1"/>
      <c r="REH162" s="1"/>
      <c r="REI162" s="1"/>
      <c r="REJ162" s="1"/>
      <c r="REK162" s="1"/>
      <c r="REL162" s="1"/>
      <c r="REM162" s="1"/>
      <c r="REN162" s="1"/>
      <c r="REO162" s="1"/>
      <c r="REP162" s="1"/>
      <c r="REQ162" s="1"/>
      <c r="RER162" s="1"/>
      <c r="RES162" s="1"/>
      <c r="RET162" s="1"/>
      <c r="REU162" s="1"/>
      <c r="REV162" s="1"/>
      <c r="REW162" s="1"/>
      <c r="REX162" s="1"/>
      <c r="REY162" s="1"/>
      <c r="REZ162" s="1"/>
      <c r="RFA162" s="1"/>
      <c r="RFB162" s="1"/>
      <c r="RFC162" s="1"/>
      <c r="RFD162" s="1"/>
      <c r="RFE162" s="1"/>
      <c r="RFF162" s="1"/>
      <c r="RFG162" s="1"/>
      <c r="RFH162" s="1"/>
      <c r="RFI162" s="1"/>
      <c r="RFJ162" s="1"/>
      <c r="RFK162" s="1"/>
      <c r="RFL162" s="1"/>
      <c r="RFM162" s="1"/>
      <c r="RFN162" s="1"/>
      <c r="RFO162" s="1"/>
      <c r="RFP162" s="1"/>
      <c r="RFQ162" s="1"/>
      <c r="RFR162" s="1"/>
      <c r="RFS162" s="1"/>
      <c r="RFT162" s="1"/>
      <c r="RFU162" s="1"/>
      <c r="RFV162" s="1"/>
      <c r="RFW162" s="1"/>
      <c r="RFX162" s="1"/>
      <c r="RFY162" s="1"/>
      <c r="RFZ162" s="1"/>
      <c r="RGA162" s="1"/>
      <c r="RGB162" s="1"/>
      <c r="RGC162" s="1"/>
      <c r="RGD162" s="1"/>
      <c r="RGE162" s="1"/>
      <c r="RGF162" s="1"/>
      <c r="RGG162" s="1"/>
      <c r="RGH162" s="1"/>
      <c r="RGI162" s="1"/>
      <c r="RGJ162" s="1"/>
      <c r="RGK162" s="1"/>
      <c r="RGL162" s="1"/>
      <c r="RGM162" s="1"/>
      <c r="RGN162" s="1"/>
      <c r="RGO162" s="1"/>
      <c r="RGP162" s="1"/>
      <c r="RGQ162" s="1"/>
      <c r="RGR162" s="1"/>
      <c r="RGS162" s="1"/>
      <c r="RGT162" s="1"/>
      <c r="RGU162" s="1"/>
      <c r="RGV162" s="1"/>
      <c r="RGW162" s="1"/>
      <c r="RGX162" s="1"/>
      <c r="RGY162" s="1"/>
      <c r="RGZ162" s="1"/>
      <c r="RHA162" s="1"/>
      <c r="RHB162" s="1"/>
      <c r="RHC162" s="1"/>
      <c r="RHD162" s="1"/>
      <c r="RHE162" s="1"/>
      <c r="RHF162" s="1"/>
      <c r="RHG162" s="1"/>
      <c r="RHH162" s="1"/>
      <c r="RHI162" s="1"/>
      <c r="RHJ162" s="1"/>
      <c r="RHK162" s="1"/>
      <c r="RHL162" s="1"/>
      <c r="RHM162" s="1"/>
      <c r="RHN162" s="1"/>
      <c r="RHO162" s="1"/>
      <c r="RHP162" s="1"/>
      <c r="RHQ162" s="1"/>
      <c r="RHR162" s="1"/>
      <c r="RHS162" s="1"/>
      <c r="RHT162" s="1"/>
      <c r="RHU162" s="1"/>
      <c r="RHV162" s="1"/>
      <c r="RHW162" s="1"/>
      <c r="RHX162" s="1"/>
      <c r="RHY162" s="1"/>
      <c r="RHZ162" s="1"/>
      <c r="RIA162" s="1"/>
      <c r="RIB162" s="1"/>
      <c r="RIC162" s="1"/>
      <c r="RID162" s="1"/>
      <c r="RIE162" s="1"/>
      <c r="RIF162" s="1"/>
      <c r="RIG162" s="1"/>
      <c r="RIH162" s="1"/>
      <c r="RII162" s="1"/>
      <c r="RIJ162" s="1"/>
      <c r="RIK162" s="1"/>
      <c r="RIL162" s="1"/>
      <c r="RIM162" s="1"/>
      <c r="RIN162" s="1"/>
      <c r="RIO162" s="1"/>
      <c r="RIP162" s="1"/>
      <c r="RIQ162" s="1"/>
      <c r="RIR162" s="1"/>
      <c r="RIS162" s="1"/>
      <c r="RIT162" s="1"/>
      <c r="RIU162" s="1"/>
      <c r="RIV162" s="1"/>
      <c r="RIW162" s="1"/>
      <c r="RIX162" s="1"/>
      <c r="RIY162" s="1"/>
      <c r="RIZ162" s="1"/>
      <c r="RJA162" s="1"/>
      <c r="RJB162" s="1"/>
      <c r="RJC162" s="1"/>
      <c r="RJD162" s="1"/>
      <c r="RJE162" s="1"/>
      <c r="RJF162" s="1"/>
      <c r="RJG162" s="1"/>
      <c r="RJH162" s="1"/>
      <c r="RJI162" s="1"/>
      <c r="RJJ162" s="1"/>
      <c r="RJK162" s="1"/>
      <c r="RJL162" s="1"/>
      <c r="RJM162" s="1"/>
      <c r="RJN162" s="1"/>
      <c r="RJO162" s="1"/>
      <c r="RJP162" s="1"/>
      <c r="RJQ162" s="1"/>
      <c r="RJR162" s="1"/>
      <c r="RJS162" s="1"/>
      <c r="RJT162" s="1"/>
      <c r="RJU162" s="1"/>
      <c r="RJV162" s="1"/>
      <c r="RJW162" s="1"/>
      <c r="RJX162" s="1"/>
      <c r="RJY162" s="1"/>
      <c r="RJZ162" s="1"/>
      <c r="RKA162" s="1"/>
      <c r="RKB162" s="1"/>
      <c r="RKC162" s="1"/>
      <c r="RKD162" s="1"/>
      <c r="RKE162" s="1"/>
      <c r="RKF162" s="1"/>
      <c r="RKG162" s="1"/>
      <c r="RKH162" s="1"/>
      <c r="RKI162" s="1"/>
      <c r="RKJ162" s="1"/>
      <c r="RKK162" s="1"/>
      <c r="RKL162" s="1"/>
      <c r="RKM162" s="1"/>
      <c r="RKN162" s="1"/>
      <c r="RKO162" s="1"/>
      <c r="RKP162" s="1"/>
      <c r="RKQ162" s="1"/>
      <c r="RKR162" s="1"/>
      <c r="RKS162" s="1"/>
      <c r="RKT162" s="1"/>
      <c r="RKU162" s="1"/>
      <c r="RKV162" s="1"/>
      <c r="RKW162" s="1"/>
      <c r="RKX162" s="1"/>
      <c r="RKY162" s="1"/>
      <c r="RKZ162" s="1"/>
      <c r="RLA162" s="1"/>
      <c r="RLB162" s="1"/>
      <c r="RLC162" s="1"/>
      <c r="RLD162" s="1"/>
      <c r="RLE162" s="1"/>
      <c r="RLF162" s="1"/>
      <c r="RLG162" s="1"/>
      <c r="RLH162" s="1"/>
      <c r="RLI162" s="1"/>
      <c r="RLJ162" s="1"/>
      <c r="RLK162" s="1"/>
      <c r="RLL162" s="1"/>
      <c r="RLM162" s="1"/>
      <c r="RLN162" s="1"/>
      <c r="RLO162" s="1"/>
      <c r="RLP162" s="1"/>
      <c r="RLQ162" s="1"/>
      <c r="RLR162" s="1"/>
      <c r="RLS162" s="1"/>
      <c r="RLT162" s="1"/>
      <c r="RLU162" s="1"/>
      <c r="RLV162" s="1"/>
      <c r="RLW162" s="1"/>
      <c r="RLX162" s="1"/>
      <c r="RLY162" s="1"/>
      <c r="RLZ162" s="1"/>
      <c r="RMA162" s="1"/>
      <c r="RMB162" s="1"/>
      <c r="RMC162" s="1"/>
      <c r="RMD162" s="1"/>
      <c r="RME162" s="1"/>
      <c r="RMF162" s="1"/>
      <c r="RMG162" s="1"/>
      <c r="RMH162" s="1"/>
      <c r="RMI162" s="1"/>
      <c r="RMJ162" s="1"/>
      <c r="RMK162" s="1"/>
      <c r="RML162" s="1"/>
      <c r="RMM162" s="1"/>
      <c r="RMN162" s="1"/>
      <c r="RMO162" s="1"/>
      <c r="RMP162" s="1"/>
      <c r="RMQ162" s="1"/>
      <c r="RMR162" s="1"/>
      <c r="RMS162" s="1"/>
      <c r="RMT162" s="1"/>
      <c r="RMU162" s="1"/>
      <c r="RMV162" s="1"/>
      <c r="RMW162" s="1"/>
      <c r="RMX162" s="1"/>
      <c r="RMY162" s="1"/>
      <c r="RMZ162" s="1"/>
      <c r="RNA162" s="1"/>
      <c r="RNB162" s="1"/>
      <c r="RNC162" s="1"/>
      <c r="RND162" s="1"/>
      <c r="RNE162" s="1"/>
      <c r="RNF162" s="1"/>
      <c r="RNG162" s="1"/>
      <c r="RNH162" s="1"/>
      <c r="RNI162" s="1"/>
      <c r="RNJ162" s="1"/>
      <c r="RNK162" s="1"/>
      <c r="RNL162" s="1"/>
      <c r="RNM162" s="1"/>
      <c r="RNN162" s="1"/>
      <c r="RNO162" s="1"/>
      <c r="RNP162" s="1"/>
      <c r="RNQ162" s="1"/>
      <c r="RNR162" s="1"/>
      <c r="RNS162" s="1"/>
      <c r="RNT162" s="1"/>
      <c r="RNU162" s="1"/>
      <c r="RNV162" s="1"/>
      <c r="RNW162" s="1"/>
      <c r="RNX162" s="1"/>
      <c r="RNY162" s="1"/>
      <c r="RNZ162" s="1"/>
      <c r="ROA162" s="1"/>
      <c r="ROB162" s="1"/>
      <c r="ROC162" s="1"/>
      <c r="ROD162" s="1"/>
      <c r="ROE162" s="1"/>
      <c r="ROF162" s="1"/>
      <c r="ROG162" s="1"/>
      <c r="ROH162" s="1"/>
      <c r="ROI162" s="1"/>
      <c r="ROJ162" s="1"/>
      <c r="ROK162" s="1"/>
      <c r="ROL162" s="1"/>
      <c r="ROM162" s="1"/>
      <c r="RON162" s="1"/>
      <c r="ROO162" s="1"/>
      <c r="ROP162" s="1"/>
      <c r="ROQ162" s="1"/>
      <c r="ROR162" s="1"/>
      <c r="ROS162" s="1"/>
      <c r="ROT162" s="1"/>
      <c r="ROU162" s="1"/>
      <c r="ROV162" s="1"/>
      <c r="ROW162" s="1"/>
      <c r="ROX162" s="1"/>
      <c r="ROY162" s="1"/>
      <c r="ROZ162" s="1"/>
      <c r="RPA162" s="1"/>
      <c r="RPB162" s="1"/>
      <c r="RPC162" s="1"/>
      <c r="RPD162" s="1"/>
      <c r="RPE162" s="1"/>
      <c r="RPF162" s="1"/>
      <c r="RPG162" s="1"/>
      <c r="RPH162" s="1"/>
      <c r="RPI162" s="1"/>
      <c r="RPJ162" s="1"/>
      <c r="RPK162" s="1"/>
      <c r="RPL162" s="1"/>
      <c r="RPM162" s="1"/>
      <c r="RPN162" s="1"/>
      <c r="RPO162" s="1"/>
      <c r="RPP162" s="1"/>
      <c r="RPQ162" s="1"/>
      <c r="RPR162" s="1"/>
      <c r="RPS162" s="1"/>
      <c r="RPT162" s="1"/>
      <c r="RPU162" s="1"/>
      <c r="RPV162" s="1"/>
      <c r="RPW162" s="1"/>
      <c r="RPX162" s="1"/>
      <c r="RPY162" s="1"/>
      <c r="RPZ162" s="1"/>
      <c r="RQA162" s="1"/>
      <c r="RQB162" s="1"/>
      <c r="RQC162" s="1"/>
      <c r="RQD162" s="1"/>
      <c r="RQE162" s="1"/>
      <c r="RQF162" s="1"/>
      <c r="RQG162" s="1"/>
      <c r="RQH162" s="1"/>
      <c r="RQI162" s="1"/>
      <c r="RQJ162" s="1"/>
      <c r="RQK162" s="1"/>
      <c r="RQL162" s="1"/>
      <c r="RQM162" s="1"/>
      <c r="RQN162" s="1"/>
      <c r="RQO162" s="1"/>
      <c r="RQP162" s="1"/>
      <c r="RQQ162" s="1"/>
      <c r="RQR162" s="1"/>
      <c r="RQS162" s="1"/>
      <c r="RQT162" s="1"/>
      <c r="RQU162" s="1"/>
      <c r="RQV162" s="1"/>
      <c r="RQW162" s="1"/>
      <c r="RQX162" s="1"/>
      <c r="RQY162" s="1"/>
      <c r="RQZ162" s="1"/>
      <c r="RRA162" s="1"/>
      <c r="RRB162" s="1"/>
      <c r="RRC162" s="1"/>
      <c r="RRD162" s="1"/>
      <c r="RRE162" s="1"/>
      <c r="RRF162" s="1"/>
      <c r="RRG162" s="1"/>
      <c r="RRH162" s="1"/>
      <c r="RRI162" s="1"/>
      <c r="RRJ162" s="1"/>
      <c r="RRK162" s="1"/>
      <c r="RRL162" s="1"/>
      <c r="RRM162" s="1"/>
      <c r="RRN162" s="1"/>
      <c r="RRO162" s="1"/>
      <c r="RRP162" s="1"/>
      <c r="RRQ162" s="1"/>
      <c r="RRR162" s="1"/>
      <c r="RRS162" s="1"/>
      <c r="RRT162" s="1"/>
      <c r="RRU162" s="1"/>
      <c r="RRV162" s="1"/>
      <c r="RRW162" s="1"/>
      <c r="RRX162" s="1"/>
      <c r="RRY162" s="1"/>
      <c r="RRZ162" s="1"/>
      <c r="RSA162" s="1"/>
      <c r="RSB162" s="1"/>
      <c r="RSC162" s="1"/>
      <c r="RSD162" s="1"/>
      <c r="RSE162" s="1"/>
      <c r="RSF162" s="1"/>
      <c r="RSG162" s="1"/>
      <c r="RSH162" s="1"/>
      <c r="RSI162" s="1"/>
      <c r="RSJ162" s="1"/>
      <c r="RSK162" s="1"/>
      <c r="RSL162" s="1"/>
      <c r="RSM162" s="1"/>
      <c r="RSN162" s="1"/>
      <c r="RSO162" s="1"/>
      <c r="RSP162" s="1"/>
      <c r="RSQ162" s="1"/>
      <c r="RSR162" s="1"/>
      <c r="RSS162" s="1"/>
      <c r="RST162" s="1"/>
      <c r="RSU162" s="1"/>
      <c r="RSV162" s="1"/>
      <c r="RSW162" s="1"/>
      <c r="RSX162" s="1"/>
      <c r="RSY162" s="1"/>
      <c r="RSZ162" s="1"/>
      <c r="RTA162" s="1"/>
      <c r="RTB162" s="1"/>
      <c r="RTC162" s="1"/>
      <c r="RTD162" s="1"/>
      <c r="RTE162" s="1"/>
      <c r="RTF162" s="1"/>
      <c r="RTG162" s="1"/>
      <c r="RTH162" s="1"/>
      <c r="RTI162" s="1"/>
      <c r="RTJ162" s="1"/>
      <c r="RTK162" s="1"/>
      <c r="RTL162" s="1"/>
      <c r="RTM162" s="1"/>
      <c r="RTN162" s="1"/>
      <c r="RTO162" s="1"/>
      <c r="RTP162" s="1"/>
      <c r="RTQ162" s="1"/>
      <c r="RTR162" s="1"/>
      <c r="RTS162" s="1"/>
      <c r="RTT162" s="1"/>
      <c r="RTU162" s="1"/>
      <c r="RTV162" s="1"/>
      <c r="RTW162" s="1"/>
      <c r="RTX162" s="1"/>
      <c r="RTY162" s="1"/>
      <c r="RTZ162" s="1"/>
      <c r="RUA162" s="1"/>
      <c r="RUB162" s="1"/>
      <c r="RUC162" s="1"/>
      <c r="RUD162" s="1"/>
      <c r="RUE162" s="1"/>
      <c r="RUF162" s="1"/>
      <c r="RUG162" s="1"/>
      <c r="RUH162" s="1"/>
      <c r="RUI162" s="1"/>
      <c r="RUJ162" s="1"/>
      <c r="RUK162" s="1"/>
      <c r="RUL162" s="1"/>
      <c r="RUM162" s="1"/>
      <c r="RUN162" s="1"/>
      <c r="RUO162" s="1"/>
      <c r="RUP162" s="1"/>
      <c r="RUQ162" s="1"/>
      <c r="RUR162" s="1"/>
      <c r="RUS162" s="1"/>
      <c r="RUT162" s="1"/>
      <c r="RUU162" s="1"/>
      <c r="RUV162" s="1"/>
      <c r="RUW162" s="1"/>
      <c r="RUX162" s="1"/>
      <c r="RUY162" s="1"/>
      <c r="RUZ162" s="1"/>
      <c r="RVA162" s="1"/>
      <c r="RVB162" s="1"/>
      <c r="RVC162" s="1"/>
      <c r="RVD162" s="1"/>
      <c r="RVE162" s="1"/>
      <c r="RVF162" s="1"/>
      <c r="RVG162" s="1"/>
      <c r="RVH162" s="1"/>
      <c r="RVI162" s="1"/>
      <c r="RVJ162" s="1"/>
      <c r="RVK162" s="1"/>
      <c r="RVL162" s="1"/>
      <c r="RVM162" s="1"/>
      <c r="RVN162" s="1"/>
      <c r="RVO162" s="1"/>
      <c r="RVP162" s="1"/>
      <c r="RVQ162" s="1"/>
      <c r="RVR162" s="1"/>
      <c r="RVS162" s="1"/>
      <c r="RVT162" s="1"/>
      <c r="RVU162" s="1"/>
      <c r="RVV162" s="1"/>
      <c r="RVW162" s="1"/>
      <c r="RVX162" s="1"/>
      <c r="RVY162" s="1"/>
      <c r="RVZ162" s="1"/>
      <c r="RWA162" s="1"/>
      <c r="RWB162" s="1"/>
      <c r="RWC162" s="1"/>
      <c r="RWD162" s="1"/>
      <c r="RWE162" s="1"/>
      <c r="RWF162" s="1"/>
      <c r="RWG162" s="1"/>
      <c r="RWH162" s="1"/>
      <c r="RWI162" s="1"/>
      <c r="RWJ162" s="1"/>
      <c r="RWK162" s="1"/>
      <c r="RWL162" s="1"/>
      <c r="RWM162" s="1"/>
      <c r="RWN162" s="1"/>
      <c r="RWO162" s="1"/>
      <c r="RWP162" s="1"/>
      <c r="RWQ162" s="1"/>
      <c r="RWR162" s="1"/>
      <c r="RWS162" s="1"/>
      <c r="RWT162" s="1"/>
      <c r="RWU162" s="1"/>
      <c r="RWV162" s="1"/>
      <c r="RWW162" s="1"/>
      <c r="RWX162" s="1"/>
      <c r="RWY162" s="1"/>
      <c r="RWZ162" s="1"/>
      <c r="RXA162" s="1"/>
      <c r="RXB162" s="1"/>
      <c r="RXC162" s="1"/>
      <c r="RXD162" s="1"/>
      <c r="RXE162" s="1"/>
      <c r="RXF162" s="1"/>
      <c r="RXG162" s="1"/>
      <c r="RXH162" s="1"/>
      <c r="RXI162" s="1"/>
      <c r="RXJ162" s="1"/>
      <c r="RXK162" s="1"/>
      <c r="RXL162" s="1"/>
      <c r="RXM162" s="1"/>
      <c r="RXN162" s="1"/>
      <c r="RXO162" s="1"/>
      <c r="RXP162" s="1"/>
      <c r="RXQ162" s="1"/>
      <c r="RXR162" s="1"/>
      <c r="RXS162" s="1"/>
      <c r="RXT162" s="1"/>
      <c r="RXU162" s="1"/>
      <c r="RXV162" s="1"/>
      <c r="RXW162" s="1"/>
      <c r="RXX162" s="1"/>
      <c r="RXY162" s="1"/>
      <c r="RXZ162" s="1"/>
      <c r="RYA162" s="1"/>
      <c r="RYB162" s="1"/>
      <c r="RYC162" s="1"/>
      <c r="RYD162" s="1"/>
      <c r="RYE162" s="1"/>
      <c r="RYF162" s="1"/>
      <c r="RYG162" s="1"/>
      <c r="RYH162" s="1"/>
      <c r="RYI162" s="1"/>
      <c r="RYJ162" s="1"/>
      <c r="RYK162" s="1"/>
      <c r="RYL162" s="1"/>
      <c r="RYM162" s="1"/>
      <c r="RYN162" s="1"/>
      <c r="RYO162" s="1"/>
      <c r="RYP162" s="1"/>
      <c r="RYQ162" s="1"/>
      <c r="RYR162" s="1"/>
      <c r="RYS162" s="1"/>
      <c r="RYT162" s="1"/>
      <c r="RYU162" s="1"/>
      <c r="RYV162" s="1"/>
      <c r="RYW162" s="1"/>
      <c r="RYX162" s="1"/>
      <c r="RYY162" s="1"/>
      <c r="RYZ162" s="1"/>
      <c r="RZA162" s="1"/>
      <c r="RZB162" s="1"/>
      <c r="RZC162" s="1"/>
      <c r="RZD162" s="1"/>
      <c r="RZE162" s="1"/>
      <c r="RZF162" s="1"/>
      <c r="RZG162" s="1"/>
      <c r="RZH162" s="1"/>
      <c r="RZI162" s="1"/>
      <c r="RZJ162" s="1"/>
      <c r="RZK162" s="1"/>
      <c r="RZL162" s="1"/>
      <c r="RZM162" s="1"/>
      <c r="RZN162" s="1"/>
      <c r="RZO162" s="1"/>
      <c r="RZP162" s="1"/>
      <c r="RZQ162" s="1"/>
      <c r="RZR162" s="1"/>
      <c r="RZS162" s="1"/>
      <c r="RZT162" s="1"/>
      <c r="RZU162" s="1"/>
      <c r="RZV162" s="1"/>
      <c r="RZW162" s="1"/>
      <c r="RZX162" s="1"/>
      <c r="RZY162" s="1"/>
      <c r="RZZ162" s="1"/>
      <c r="SAA162" s="1"/>
      <c r="SAB162" s="1"/>
      <c r="SAC162" s="1"/>
      <c r="SAD162" s="1"/>
      <c r="SAE162" s="1"/>
      <c r="SAF162" s="1"/>
      <c r="SAG162" s="1"/>
      <c r="SAH162" s="1"/>
      <c r="SAI162" s="1"/>
      <c r="SAJ162" s="1"/>
      <c r="SAK162" s="1"/>
      <c r="SAL162" s="1"/>
      <c r="SAM162" s="1"/>
      <c r="SAN162" s="1"/>
      <c r="SAO162" s="1"/>
      <c r="SAP162" s="1"/>
      <c r="SAQ162" s="1"/>
      <c r="SAR162" s="1"/>
      <c r="SAS162" s="1"/>
      <c r="SAT162" s="1"/>
      <c r="SAU162" s="1"/>
      <c r="SAV162" s="1"/>
      <c r="SAW162" s="1"/>
      <c r="SAX162" s="1"/>
      <c r="SAY162" s="1"/>
      <c r="SAZ162" s="1"/>
      <c r="SBA162" s="1"/>
      <c r="SBB162" s="1"/>
      <c r="SBC162" s="1"/>
      <c r="SBD162" s="1"/>
      <c r="SBE162" s="1"/>
      <c r="SBF162" s="1"/>
      <c r="SBG162" s="1"/>
      <c r="SBH162" s="1"/>
      <c r="SBI162" s="1"/>
      <c r="SBJ162" s="1"/>
      <c r="SBK162" s="1"/>
      <c r="SBL162" s="1"/>
      <c r="SBM162" s="1"/>
      <c r="SBN162" s="1"/>
      <c r="SBO162" s="1"/>
      <c r="SBP162" s="1"/>
      <c r="SBQ162" s="1"/>
      <c r="SBR162" s="1"/>
      <c r="SBS162" s="1"/>
      <c r="SBT162" s="1"/>
      <c r="SBU162" s="1"/>
      <c r="SBV162" s="1"/>
      <c r="SBW162" s="1"/>
      <c r="SBX162" s="1"/>
      <c r="SBY162" s="1"/>
      <c r="SBZ162" s="1"/>
      <c r="SCA162" s="1"/>
      <c r="SCB162" s="1"/>
      <c r="SCC162" s="1"/>
      <c r="SCD162" s="1"/>
      <c r="SCE162" s="1"/>
      <c r="SCF162" s="1"/>
      <c r="SCG162" s="1"/>
      <c r="SCH162" s="1"/>
      <c r="SCI162" s="1"/>
      <c r="SCJ162" s="1"/>
      <c r="SCK162" s="1"/>
      <c r="SCL162" s="1"/>
      <c r="SCM162" s="1"/>
      <c r="SCN162" s="1"/>
      <c r="SCO162" s="1"/>
      <c r="SCP162" s="1"/>
      <c r="SCQ162" s="1"/>
      <c r="SCR162" s="1"/>
      <c r="SCS162" s="1"/>
      <c r="SCT162" s="1"/>
      <c r="SCU162" s="1"/>
      <c r="SCV162" s="1"/>
      <c r="SCW162" s="1"/>
      <c r="SCX162" s="1"/>
      <c r="SCY162" s="1"/>
      <c r="SCZ162" s="1"/>
      <c r="SDA162" s="1"/>
      <c r="SDB162" s="1"/>
      <c r="SDC162" s="1"/>
      <c r="SDD162" s="1"/>
      <c r="SDE162" s="1"/>
      <c r="SDF162" s="1"/>
      <c r="SDG162" s="1"/>
      <c r="SDH162" s="1"/>
      <c r="SDI162" s="1"/>
      <c r="SDJ162" s="1"/>
      <c r="SDK162" s="1"/>
      <c r="SDL162" s="1"/>
      <c r="SDM162" s="1"/>
      <c r="SDN162" s="1"/>
      <c r="SDO162" s="1"/>
      <c r="SDP162" s="1"/>
      <c r="SDQ162" s="1"/>
      <c r="SDR162" s="1"/>
      <c r="SDS162" s="1"/>
      <c r="SDT162" s="1"/>
      <c r="SDU162" s="1"/>
      <c r="SDV162" s="1"/>
      <c r="SDW162" s="1"/>
      <c r="SDX162" s="1"/>
      <c r="SDY162" s="1"/>
      <c r="SDZ162" s="1"/>
      <c r="SEA162" s="1"/>
      <c r="SEB162" s="1"/>
      <c r="SEC162" s="1"/>
      <c r="SED162" s="1"/>
      <c r="SEE162" s="1"/>
      <c r="SEF162" s="1"/>
      <c r="SEG162" s="1"/>
      <c r="SEH162" s="1"/>
      <c r="SEI162" s="1"/>
      <c r="SEJ162" s="1"/>
      <c r="SEK162" s="1"/>
      <c r="SEL162" s="1"/>
      <c r="SEM162" s="1"/>
      <c r="SEN162" s="1"/>
      <c r="SEO162" s="1"/>
      <c r="SEP162" s="1"/>
      <c r="SEQ162" s="1"/>
      <c r="SER162" s="1"/>
      <c r="SES162" s="1"/>
      <c r="SET162" s="1"/>
      <c r="SEU162" s="1"/>
      <c r="SEV162" s="1"/>
      <c r="SEW162" s="1"/>
      <c r="SEX162" s="1"/>
      <c r="SEY162" s="1"/>
      <c r="SEZ162" s="1"/>
      <c r="SFA162" s="1"/>
      <c r="SFB162" s="1"/>
      <c r="SFC162" s="1"/>
      <c r="SFD162" s="1"/>
      <c r="SFE162" s="1"/>
      <c r="SFF162" s="1"/>
      <c r="SFG162" s="1"/>
      <c r="SFH162" s="1"/>
      <c r="SFI162" s="1"/>
      <c r="SFJ162" s="1"/>
      <c r="SFK162" s="1"/>
      <c r="SFL162" s="1"/>
      <c r="SFM162" s="1"/>
      <c r="SFN162" s="1"/>
      <c r="SFO162" s="1"/>
      <c r="SFP162" s="1"/>
      <c r="SFQ162" s="1"/>
      <c r="SFR162" s="1"/>
      <c r="SFS162" s="1"/>
      <c r="SFT162" s="1"/>
      <c r="SFU162" s="1"/>
      <c r="SFV162" s="1"/>
      <c r="SFW162" s="1"/>
      <c r="SFX162" s="1"/>
      <c r="SFY162" s="1"/>
      <c r="SFZ162" s="1"/>
      <c r="SGA162" s="1"/>
      <c r="SGB162" s="1"/>
      <c r="SGC162" s="1"/>
      <c r="SGD162" s="1"/>
      <c r="SGE162" s="1"/>
      <c r="SGF162" s="1"/>
      <c r="SGG162" s="1"/>
      <c r="SGH162" s="1"/>
      <c r="SGI162" s="1"/>
      <c r="SGJ162" s="1"/>
      <c r="SGK162" s="1"/>
      <c r="SGL162" s="1"/>
      <c r="SGM162" s="1"/>
      <c r="SGN162" s="1"/>
      <c r="SGO162" s="1"/>
      <c r="SGP162" s="1"/>
      <c r="SGQ162" s="1"/>
      <c r="SGR162" s="1"/>
      <c r="SGS162" s="1"/>
      <c r="SGT162" s="1"/>
      <c r="SGU162" s="1"/>
      <c r="SGV162" s="1"/>
      <c r="SGW162" s="1"/>
      <c r="SGX162" s="1"/>
      <c r="SGY162" s="1"/>
      <c r="SGZ162" s="1"/>
      <c r="SHA162" s="1"/>
      <c r="SHB162" s="1"/>
      <c r="SHC162" s="1"/>
      <c r="SHD162" s="1"/>
      <c r="SHE162" s="1"/>
      <c r="SHF162" s="1"/>
      <c r="SHG162" s="1"/>
      <c r="SHH162" s="1"/>
      <c r="SHI162" s="1"/>
      <c r="SHJ162" s="1"/>
      <c r="SHK162" s="1"/>
      <c r="SHL162" s="1"/>
      <c r="SHM162" s="1"/>
      <c r="SHN162" s="1"/>
      <c r="SHO162" s="1"/>
      <c r="SHP162" s="1"/>
      <c r="SHQ162" s="1"/>
      <c r="SHR162" s="1"/>
      <c r="SHS162" s="1"/>
      <c r="SHT162" s="1"/>
      <c r="SHU162" s="1"/>
      <c r="SHV162" s="1"/>
      <c r="SHW162" s="1"/>
      <c r="SHX162" s="1"/>
      <c r="SHY162" s="1"/>
      <c r="SHZ162" s="1"/>
      <c r="SIA162" s="1"/>
      <c r="SIB162" s="1"/>
      <c r="SIC162" s="1"/>
      <c r="SID162" s="1"/>
      <c r="SIE162" s="1"/>
      <c r="SIF162" s="1"/>
      <c r="SIG162" s="1"/>
      <c r="SIH162" s="1"/>
      <c r="SII162" s="1"/>
      <c r="SIJ162" s="1"/>
      <c r="SIK162" s="1"/>
      <c r="SIL162" s="1"/>
      <c r="SIM162" s="1"/>
      <c r="SIN162" s="1"/>
      <c r="SIO162" s="1"/>
      <c r="SIP162" s="1"/>
      <c r="SIQ162" s="1"/>
      <c r="SIR162" s="1"/>
      <c r="SIS162" s="1"/>
      <c r="SIT162" s="1"/>
      <c r="SIU162" s="1"/>
      <c r="SIV162" s="1"/>
      <c r="SIW162" s="1"/>
      <c r="SIX162" s="1"/>
      <c r="SIY162" s="1"/>
      <c r="SIZ162" s="1"/>
      <c r="SJA162" s="1"/>
      <c r="SJB162" s="1"/>
      <c r="SJC162" s="1"/>
      <c r="SJD162" s="1"/>
      <c r="SJE162" s="1"/>
      <c r="SJF162" s="1"/>
      <c r="SJG162" s="1"/>
      <c r="SJH162" s="1"/>
      <c r="SJI162" s="1"/>
      <c r="SJJ162" s="1"/>
      <c r="SJK162" s="1"/>
      <c r="SJL162" s="1"/>
      <c r="SJM162" s="1"/>
      <c r="SJN162" s="1"/>
      <c r="SJO162" s="1"/>
      <c r="SJP162" s="1"/>
      <c r="SJQ162" s="1"/>
      <c r="SJR162" s="1"/>
      <c r="SJS162" s="1"/>
      <c r="SJT162" s="1"/>
      <c r="SJU162" s="1"/>
      <c r="SJV162" s="1"/>
      <c r="SJW162" s="1"/>
      <c r="SJX162" s="1"/>
      <c r="SJY162" s="1"/>
      <c r="SJZ162" s="1"/>
      <c r="SKA162" s="1"/>
      <c r="SKB162" s="1"/>
      <c r="SKC162" s="1"/>
      <c r="SKD162" s="1"/>
      <c r="SKE162" s="1"/>
      <c r="SKF162" s="1"/>
      <c r="SKG162" s="1"/>
      <c r="SKH162" s="1"/>
      <c r="SKI162" s="1"/>
      <c r="SKJ162" s="1"/>
      <c r="SKK162" s="1"/>
      <c r="SKL162" s="1"/>
      <c r="SKM162" s="1"/>
      <c r="SKN162" s="1"/>
      <c r="SKO162" s="1"/>
      <c r="SKP162" s="1"/>
      <c r="SKQ162" s="1"/>
      <c r="SKR162" s="1"/>
      <c r="SKS162" s="1"/>
      <c r="SKT162" s="1"/>
      <c r="SKU162" s="1"/>
      <c r="SKV162" s="1"/>
      <c r="SKW162" s="1"/>
      <c r="SKX162" s="1"/>
      <c r="SKY162" s="1"/>
      <c r="SKZ162" s="1"/>
      <c r="SLA162" s="1"/>
      <c r="SLB162" s="1"/>
      <c r="SLC162" s="1"/>
      <c r="SLD162" s="1"/>
      <c r="SLE162" s="1"/>
      <c r="SLF162" s="1"/>
      <c r="SLG162" s="1"/>
      <c r="SLH162" s="1"/>
      <c r="SLI162" s="1"/>
      <c r="SLJ162" s="1"/>
      <c r="SLK162" s="1"/>
      <c r="SLL162" s="1"/>
      <c r="SLM162" s="1"/>
      <c r="SLN162" s="1"/>
      <c r="SLO162" s="1"/>
      <c r="SLP162" s="1"/>
      <c r="SLQ162" s="1"/>
      <c r="SLR162" s="1"/>
      <c r="SLS162" s="1"/>
      <c r="SLT162" s="1"/>
      <c r="SLU162" s="1"/>
      <c r="SLV162" s="1"/>
      <c r="SLW162" s="1"/>
      <c r="SLX162" s="1"/>
      <c r="SLY162" s="1"/>
      <c r="SLZ162" s="1"/>
      <c r="SMA162" s="1"/>
      <c r="SMB162" s="1"/>
      <c r="SMC162" s="1"/>
      <c r="SMD162" s="1"/>
      <c r="SME162" s="1"/>
      <c r="SMF162" s="1"/>
      <c r="SMG162" s="1"/>
      <c r="SMH162" s="1"/>
      <c r="SMI162" s="1"/>
      <c r="SMJ162" s="1"/>
      <c r="SMK162" s="1"/>
      <c r="SML162" s="1"/>
      <c r="SMM162" s="1"/>
      <c r="SMN162" s="1"/>
      <c r="SMO162" s="1"/>
      <c r="SMP162" s="1"/>
      <c r="SMQ162" s="1"/>
      <c r="SMR162" s="1"/>
      <c r="SMS162" s="1"/>
      <c r="SMT162" s="1"/>
      <c r="SMU162" s="1"/>
      <c r="SMV162" s="1"/>
      <c r="SMW162" s="1"/>
      <c r="SMX162" s="1"/>
      <c r="SMY162" s="1"/>
      <c r="SMZ162" s="1"/>
      <c r="SNA162" s="1"/>
      <c r="SNB162" s="1"/>
      <c r="SNC162" s="1"/>
      <c r="SND162" s="1"/>
      <c r="SNE162" s="1"/>
      <c r="SNF162" s="1"/>
      <c r="SNG162" s="1"/>
      <c r="SNH162" s="1"/>
      <c r="SNI162" s="1"/>
      <c r="SNJ162" s="1"/>
      <c r="SNK162" s="1"/>
      <c r="SNL162" s="1"/>
      <c r="SNM162" s="1"/>
      <c r="SNN162" s="1"/>
      <c r="SNO162" s="1"/>
      <c r="SNP162" s="1"/>
      <c r="SNQ162" s="1"/>
      <c r="SNR162" s="1"/>
      <c r="SNS162" s="1"/>
      <c r="SNT162" s="1"/>
      <c r="SNU162" s="1"/>
      <c r="SNV162" s="1"/>
      <c r="SNW162" s="1"/>
      <c r="SNX162" s="1"/>
      <c r="SNY162" s="1"/>
      <c r="SNZ162" s="1"/>
      <c r="SOA162" s="1"/>
      <c r="SOB162" s="1"/>
      <c r="SOC162" s="1"/>
      <c r="SOD162" s="1"/>
      <c r="SOE162" s="1"/>
      <c r="SOF162" s="1"/>
      <c r="SOG162" s="1"/>
      <c r="SOH162" s="1"/>
      <c r="SOI162" s="1"/>
      <c r="SOJ162" s="1"/>
      <c r="SOK162" s="1"/>
      <c r="SOL162" s="1"/>
      <c r="SOM162" s="1"/>
      <c r="SON162" s="1"/>
      <c r="SOO162" s="1"/>
      <c r="SOP162" s="1"/>
      <c r="SOQ162" s="1"/>
      <c r="SOR162" s="1"/>
      <c r="SOS162" s="1"/>
      <c r="SOT162" s="1"/>
      <c r="SOU162" s="1"/>
      <c r="SOV162" s="1"/>
      <c r="SOW162" s="1"/>
      <c r="SOX162" s="1"/>
      <c r="SOY162" s="1"/>
      <c r="SOZ162" s="1"/>
      <c r="SPA162" s="1"/>
      <c r="SPB162" s="1"/>
      <c r="SPC162" s="1"/>
      <c r="SPD162" s="1"/>
      <c r="SPE162" s="1"/>
      <c r="SPF162" s="1"/>
      <c r="SPG162" s="1"/>
      <c r="SPH162" s="1"/>
      <c r="SPI162" s="1"/>
      <c r="SPJ162" s="1"/>
      <c r="SPK162" s="1"/>
      <c r="SPL162" s="1"/>
      <c r="SPM162" s="1"/>
      <c r="SPN162" s="1"/>
      <c r="SPO162" s="1"/>
      <c r="SPP162" s="1"/>
      <c r="SPQ162" s="1"/>
      <c r="SPR162" s="1"/>
      <c r="SPS162" s="1"/>
      <c r="SPT162" s="1"/>
      <c r="SPU162" s="1"/>
      <c r="SPV162" s="1"/>
      <c r="SPW162" s="1"/>
      <c r="SPX162" s="1"/>
      <c r="SPY162" s="1"/>
      <c r="SPZ162" s="1"/>
      <c r="SQA162" s="1"/>
      <c r="SQB162" s="1"/>
      <c r="SQC162" s="1"/>
      <c r="SQD162" s="1"/>
      <c r="SQE162" s="1"/>
      <c r="SQF162" s="1"/>
      <c r="SQG162" s="1"/>
      <c r="SQH162" s="1"/>
      <c r="SQI162" s="1"/>
      <c r="SQJ162" s="1"/>
      <c r="SQK162" s="1"/>
      <c r="SQL162" s="1"/>
      <c r="SQM162" s="1"/>
      <c r="SQN162" s="1"/>
      <c r="SQO162" s="1"/>
      <c r="SQP162" s="1"/>
      <c r="SQQ162" s="1"/>
      <c r="SQR162" s="1"/>
      <c r="SQS162" s="1"/>
      <c r="SQT162" s="1"/>
      <c r="SQU162" s="1"/>
      <c r="SQV162" s="1"/>
      <c r="SQW162" s="1"/>
      <c r="SQX162" s="1"/>
      <c r="SQY162" s="1"/>
      <c r="SQZ162" s="1"/>
      <c r="SRA162" s="1"/>
      <c r="SRB162" s="1"/>
      <c r="SRC162" s="1"/>
      <c r="SRD162" s="1"/>
      <c r="SRE162" s="1"/>
      <c r="SRF162" s="1"/>
      <c r="SRG162" s="1"/>
      <c r="SRH162" s="1"/>
      <c r="SRI162" s="1"/>
      <c r="SRJ162" s="1"/>
      <c r="SRK162" s="1"/>
      <c r="SRL162" s="1"/>
      <c r="SRM162" s="1"/>
      <c r="SRN162" s="1"/>
      <c r="SRO162" s="1"/>
      <c r="SRP162" s="1"/>
      <c r="SRQ162" s="1"/>
      <c r="SRR162" s="1"/>
      <c r="SRS162" s="1"/>
      <c r="SRT162" s="1"/>
      <c r="SRU162" s="1"/>
      <c r="SRV162" s="1"/>
      <c r="SRW162" s="1"/>
      <c r="SRX162" s="1"/>
      <c r="SRY162" s="1"/>
      <c r="SRZ162" s="1"/>
      <c r="SSA162" s="1"/>
      <c r="SSB162" s="1"/>
      <c r="SSC162" s="1"/>
      <c r="SSD162" s="1"/>
      <c r="SSE162" s="1"/>
      <c r="SSF162" s="1"/>
      <c r="SSG162" s="1"/>
      <c r="SSH162" s="1"/>
      <c r="SSI162" s="1"/>
      <c r="SSJ162" s="1"/>
      <c r="SSK162" s="1"/>
      <c r="SSL162" s="1"/>
      <c r="SSM162" s="1"/>
      <c r="SSN162" s="1"/>
      <c r="SSO162" s="1"/>
      <c r="SSP162" s="1"/>
      <c r="SSQ162" s="1"/>
      <c r="SSR162" s="1"/>
      <c r="SSS162" s="1"/>
      <c r="SST162" s="1"/>
      <c r="SSU162" s="1"/>
      <c r="SSV162" s="1"/>
      <c r="SSW162" s="1"/>
      <c r="SSX162" s="1"/>
      <c r="SSY162" s="1"/>
      <c r="SSZ162" s="1"/>
      <c r="STA162" s="1"/>
      <c r="STB162" s="1"/>
      <c r="STC162" s="1"/>
      <c r="STD162" s="1"/>
      <c r="STE162" s="1"/>
      <c r="STF162" s="1"/>
      <c r="STG162" s="1"/>
      <c r="STH162" s="1"/>
      <c r="STI162" s="1"/>
      <c r="STJ162" s="1"/>
      <c r="STK162" s="1"/>
      <c r="STL162" s="1"/>
      <c r="STM162" s="1"/>
      <c r="STN162" s="1"/>
      <c r="STO162" s="1"/>
      <c r="STP162" s="1"/>
      <c r="STQ162" s="1"/>
      <c r="STR162" s="1"/>
      <c r="STS162" s="1"/>
      <c r="STT162" s="1"/>
      <c r="STU162" s="1"/>
      <c r="STV162" s="1"/>
      <c r="STW162" s="1"/>
      <c r="STX162" s="1"/>
      <c r="STY162" s="1"/>
      <c r="STZ162" s="1"/>
      <c r="SUA162" s="1"/>
      <c r="SUB162" s="1"/>
      <c r="SUC162" s="1"/>
      <c r="SUD162" s="1"/>
      <c r="SUE162" s="1"/>
      <c r="SUF162" s="1"/>
      <c r="SUG162" s="1"/>
      <c r="SUH162" s="1"/>
      <c r="SUI162" s="1"/>
      <c r="SUJ162" s="1"/>
      <c r="SUK162" s="1"/>
      <c r="SUL162" s="1"/>
      <c r="SUM162" s="1"/>
      <c r="SUN162" s="1"/>
      <c r="SUO162" s="1"/>
      <c r="SUP162" s="1"/>
      <c r="SUQ162" s="1"/>
      <c r="SUR162" s="1"/>
      <c r="SUS162" s="1"/>
      <c r="SUT162" s="1"/>
      <c r="SUU162" s="1"/>
      <c r="SUV162" s="1"/>
      <c r="SUW162" s="1"/>
      <c r="SUX162" s="1"/>
      <c r="SUY162" s="1"/>
      <c r="SUZ162" s="1"/>
      <c r="SVA162" s="1"/>
      <c r="SVB162" s="1"/>
      <c r="SVC162" s="1"/>
      <c r="SVD162" s="1"/>
      <c r="SVE162" s="1"/>
      <c r="SVF162" s="1"/>
      <c r="SVG162" s="1"/>
      <c r="SVH162" s="1"/>
      <c r="SVI162" s="1"/>
      <c r="SVJ162" s="1"/>
      <c r="SVK162" s="1"/>
      <c r="SVL162" s="1"/>
      <c r="SVM162" s="1"/>
      <c r="SVN162" s="1"/>
      <c r="SVO162" s="1"/>
      <c r="SVP162" s="1"/>
      <c r="SVQ162" s="1"/>
      <c r="SVR162" s="1"/>
      <c r="SVS162" s="1"/>
      <c r="SVT162" s="1"/>
      <c r="SVU162" s="1"/>
      <c r="SVV162" s="1"/>
      <c r="SVW162" s="1"/>
      <c r="SVX162" s="1"/>
      <c r="SVY162" s="1"/>
      <c r="SVZ162" s="1"/>
      <c r="SWA162" s="1"/>
      <c r="SWB162" s="1"/>
      <c r="SWC162" s="1"/>
      <c r="SWD162" s="1"/>
      <c r="SWE162" s="1"/>
      <c r="SWF162" s="1"/>
      <c r="SWG162" s="1"/>
      <c r="SWH162" s="1"/>
      <c r="SWI162" s="1"/>
      <c r="SWJ162" s="1"/>
      <c r="SWK162" s="1"/>
      <c r="SWL162" s="1"/>
      <c r="SWM162" s="1"/>
      <c r="SWN162" s="1"/>
      <c r="SWO162" s="1"/>
      <c r="SWP162" s="1"/>
      <c r="SWQ162" s="1"/>
      <c r="SWR162" s="1"/>
      <c r="SWS162" s="1"/>
      <c r="SWT162" s="1"/>
      <c r="SWU162" s="1"/>
      <c r="SWV162" s="1"/>
      <c r="SWW162" s="1"/>
      <c r="SWX162" s="1"/>
      <c r="SWY162" s="1"/>
      <c r="SWZ162" s="1"/>
      <c r="SXA162" s="1"/>
      <c r="SXB162" s="1"/>
      <c r="SXC162" s="1"/>
      <c r="SXD162" s="1"/>
      <c r="SXE162" s="1"/>
      <c r="SXF162" s="1"/>
      <c r="SXG162" s="1"/>
      <c r="SXH162" s="1"/>
      <c r="SXI162" s="1"/>
      <c r="SXJ162" s="1"/>
      <c r="SXK162" s="1"/>
      <c r="SXL162" s="1"/>
      <c r="SXM162" s="1"/>
      <c r="SXN162" s="1"/>
      <c r="SXO162" s="1"/>
      <c r="SXP162" s="1"/>
      <c r="SXQ162" s="1"/>
      <c r="SXR162" s="1"/>
      <c r="SXS162" s="1"/>
      <c r="SXT162" s="1"/>
      <c r="SXU162" s="1"/>
      <c r="SXV162" s="1"/>
      <c r="SXW162" s="1"/>
      <c r="SXX162" s="1"/>
      <c r="SXY162" s="1"/>
      <c r="SXZ162" s="1"/>
      <c r="SYA162" s="1"/>
      <c r="SYB162" s="1"/>
      <c r="SYC162" s="1"/>
      <c r="SYD162" s="1"/>
      <c r="SYE162" s="1"/>
      <c r="SYF162" s="1"/>
      <c r="SYG162" s="1"/>
      <c r="SYH162" s="1"/>
      <c r="SYI162" s="1"/>
      <c r="SYJ162" s="1"/>
      <c r="SYK162" s="1"/>
      <c r="SYL162" s="1"/>
      <c r="SYM162" s="1"/>
      <c r="SYN162" s="1"/>
      <c r="SYO162" s="1"/>
      <c r="SYP162" s="1"/>
      <c r="SYQ162" s="1"/>
      <c r="SYR162" s="1"/>
      <c r="SYS162" s="1"/>
      <c r="SYT162" s="1"/>
      <c r="SYU162" s="1"/>
      <c r="SYV162" s="1"/>
      <c r="SYW162" s="1"/>
      <c r="SYX162" s="1"/>
      <c r="SYY162" s="1"/>
      <c r="SYZ162" s="1"/>
      <c r="SZA162" s="1"/>
      <c r="SZB162" s="1"/>
      <c r="SZC162" s="1"/>
      <c r="SZD162" s="1"/>
      <c r="SZE162" s="1"/>
      <c r="SZF162" s="1"/>
      <c r="SZG162" s="1"/>
      <c r="SZH162" s="1"/>
      <c r="SZI162" s="1"/>
      <c r="SZJ162" s="1"/>
      <c r="SZK162" s="1"/>
      <c r="SZL162" s="1"/>
      <c r="SZM162" s="1"/>
      <c r="SZN162" s="1"/>
      <c r="SZO162" s="1"/>
      <c r="SZP162" s="1"/>
      <c r="SZQ162" s="1"/>
      <c r="SZR162" s="1"/>
      <c r="SZS162" s="1"/>
      <c r="SZT162" s="1"/>
      <c r="SZU162" s="1"/>
      <c r="SZV162" s="1"/>
      <c r="SZW162" s="1"/>
      <c r="SZX162" s="1"/>
      <c r="SZY162" s="1"/>
      <c r="SZZ162" s="1"/>
      <c r="TAA162" s="1"/>
      <c r="TAB162" s="1"/>
      <c r="TAC162" s="1"/>
      <c r="TAD162" s="1"/>
      <c r="TAE162" s="1"/>
      <c r="TAF162" s="1"/>
      <c r="TAG162" s="1"/>
      <c r="TAH162" s="1"/>
      <c r="TAI162" s="1"/>
      <c r="TAJ162" s="1"/>
      <c r="TAK162" s="1"/>
      <c r="TAL162" s="1"/>
      <c r="TAM162" s="1"/>
      <c r="TAN162" s="1"/>
      <c r="TAO162" s="1"/>
      <c r="TAP162" s="1"/>
      <c r="TAQ162" s="1"/>
      <c r="TAR162" s="1"/>
      <c r="TAS162" s="1"/>
      <c r="TAT162" s="1"/>
      <c r="TAU162" s="1"/>
      <c r="TAV162" s="1"/>
      <c r="TAW162" s="1"/>
      <c r="TAX162" s="1"/>
      <c r="TAY162" s="1"/>
      <c r="TAZ162" s="1"/>
      <c r="TBA162" s="1"/>
      <c r="TBB162" s="1"/>
      <c r="TBC162" s="1"/>
      <c r="TBD162" s="1"/>
      <c r="TBE162" s="1"/>
      <c r="TBF162" s="1"/>
      <c r="TBG162" s="1"/>
      <c r="TBH162" s="1"/>
      <c r="TBI162" s="1"/>
      <c r="TBJ162" s="1"/>
      <c r="TBK162" s="1"/>
      <c r="TBL162" s="1"/>
      <c r="TBM162" s="1"/>
      <c r="TBN162" s="1"/>
      <c r="TBO162" s="1"/>
      <c r="TBP162" s="1"/>
      <c r="TBQ162" s="1"/>
      <c r="TBR162" s="1"/>
      <c r="TBS162" s="1"/>
      <c r="TBT162" s="1"/>
      <c r="TBU162" s="1"/>
      <c r="TBV162" s="1"/>
      <c r="TBW162" s="1"/>
      <c r="TBX162" s="1"/>
      <c r="TBY162" s="1"/>
      <c r="TBZ162" s="1"/>
      <c r="TCA162" s="1"/>
      <c r="TCB162" s="1"/>
      <c r="TCC162" s="1"/>
      <c r="TCD162" s="1"/>
      <c r="TCE162" s="1"/>
      <c r="TCF162" s="1"/>
      <c r="TCG162" s="1"/>
      <c r="TCH162" s="1"/>
      <c r="TCI162" s="1"/>
      <c r="TCJ162" s="1"/>
      <c r="TCK162" s="1"/>
      <c r="TCL162" s="1"/>
      <c r="TCM162" s="1"/>
      <c r="TCN162" s="1"/>
      <c r="TCO162" s="1"/>
      <c r="TCP162" s="1"/>
      <c r="TCQ162" s="1"/>
      <c r="TCR162" s="1"/>
      <c r="TCS162" s="1"/>
      <c r="TCT162" s="1"/>
      <c r="TCU162" s="1"/>
      <c r="TCV162" s="1"/>
      <c r="TCW162" s="1"/>
      <c r="TCX162" s="1"/>
      <c r="TCY162" s="1"/>
      <c r="TCZ162" s="1"/>
      <c r="TDA162" s="1"/>
      <c r="TDB162" s="1"/>
      <c r="TDC162" s="1"/>
      <c r="TDD162" s="1"/>
      <c r="TDE162" s="1"/>
      <c r="TDF162" s="1"/>
      <c r="TDG162" s="1"/>
      <c r="TDH162" s="1"/>
      <c r="TDI162" s="1"/>
      <c r="TDJ162" s="1"/>
      <c r="TDK162" s="1"/>
      <c r="TDL162" s="1"/>
      <c r="TDM162" s="1"/>
      <c r="TDN162" s="1"/>
      <c r="TDO162" s="1"/>
      <c r="TDP162" s="1"/>
      <c r="TDQ162" s="1"/>
      <c r="TDR162" s="1"/>
      <c r="TDS162" s="1"/>
      <c r="TDT162" s="1"/>
      <c r="TDU162" s="1"/>
      <c r="TDV162" s="1"/>
      <c r="TDW162" s="1"/>
      <c r="TDX162" s="1"/>
      <c r="TDY162" s="1"/>
      <c r="TDZ162" s="1"/>
      <c r="TEA162" s="1"/>
      <c r="TEB162" s="1"/>
      <c r="TEC162" s="1"/>
      <c r="TED162" s="1"/>
      <c r="TEE162" s="1"/>
      <c r="TEF162" s="1"/>
      <c r="TEG162" s="1"/>
      <c r="TEH162" s="1"/>
      <c r="TEI162" s="1"/>
      <c r="TEJ162" s="1"/>
      <c r="TEK162" s="1"/>
      <c r="TEL162" s="1"/>
      <c r="TEM162" s="1"/>
      <c r="TEN162" s="1"/>
      <c r="TEO162" s="1"/>
      <c r="TEP162" s="1"/>
      <c r="TEQ162" s="1"/>
      <c r="TER162" s="1"/>
      <c r="TES162" s="1"/>
      <c r="TET162" s="1"/>
      <c r="TEU162" s="1"/>
      <c r="TEV162" s="1"/>
      <c r="TEW162" s="1"/>
      <c r="TEX162" s="1"/>
      <c r="TEY162" s="1"/>
      <c r="TEZ162" s="1"/>
      <c r="TFA162" s="1"/>
      <c r="TFB162" s="1"/>
      <c r="TFC162" s="1"/>
      <c r="TFD162" s="1"/>
      <c r="TFE162" s="1"/>
      <c r="TFF162" s="1"/>
      <c r="TFG162" s="1"/>
      <c r="TFH162" s="1"/>
      <c r="TFI162" s="1"/>
      <c r="TFJ162" s="1"/>
      <c r="TFK162" s="1"/>
      <c r="TFL162" s="1"/>
      <c r="TFM162" s="1"/>
      <c r="TFN162" s="1"/>
      <c r="TFO162" s="1"/>
      <c r="TFP162" s="1"/>
      <c r="TFQ162" s="1"/>
      <c r="TFR162" s="1"/>
      <c r="TFS162" s="1"/>
      <c r="TFT162" s="1"/>
      <c r="TFU162" s="1"/>
      <c r="TFV162" s="1"/>
      <c r="TFW162" s="1"/>
      <c r="TFX162" s="1"/>
      <c r="TFY162" s="1"/>
      <c r="TFZ162" s="1"/>
      <c r="TGA162" s="1"/>
      <c r="TGB162" s="1"/>
      <c r="TGC162" s="1"/>
      <c r="TGD162" s="1"/>
      <c r="TGE162" s="1"/>
      <c r="TGF162" s="1"/>
      <c r="TGG162" s="1"/>
      <c r="TGH162" s="1"/>
      <c r="TGI162" s="1"/>
      <c r="TGJ162" s="1"/>
      <c r="TGK162" s="1"/>
      <c r="TGL162" s="1"/>
      <c r="TGM162" s="1"/>
      <c r="TGN162" s="1"/>
      <c r="TGO162" s="1"/>
      <c r="TGP162" s="1"/>
      <c r="TGQ162" s="1"/>
      <c r="TGR162" s="1"/>
      <c r="TGS162" s="1"/>
      <c r="TGT162" s="1"/>
      <c r="TGU162" s="1"/>
      <c r="TGV162" s="1"/>
      <c r="TGW162" s="1"/>
      <c r="TGX162" s="1"/>
      <c r="TGY162" s="1"/>
      <c r="TGZ162" s="1"/>
      <c r="THA162" s="1"/>
      <c r="THB162" s="1"/>
      <c r="THC162" s="1"/>
      <c r="THD162" s="1"/>
      <c r="THE162" s="1"/>
      <c r="THF162" s="1"/>
      <c r="THG162" s="1"/>
      <c r="THH162" s="1"/>
      <c r="THI162" s="1"/>
      <c r="THJ162" s="1"/>
      <c r="THK162" s="1"/>
      <c r="THL162" s="1"/>
      <c r="THM162" s="1"/>
      <c r="THN162" s="1"/>
      <c r="THO162" s="1"/>
      <c r="THP162" s="1"/>
      <c r="THQ162" s="1"/>
      <c r="THR162" s="1"/>
      <c r="THS162" s="1"/>
      <c r="THT162" s="1"/>
      <c r="THU162" s="1"/>
      <c r="THV162" s="1"/>
      <c r="THW162" s="1"/>
      <c r="THX162" s="1"/>
      <c r="THY162" s="1"/>
      <c r="THZ162" s="1"/>
      <c r="TIA162" s="1"/>
      <c r="TIB162" s="1"/>
      <c r="TIC162" s="1"/>
      <c r="TID162" s="1"/>
      <c r="TIE162" s="1"/>
      <c r="TIF162" s="1"/>
      <c r="TIG162" s="1"/>
      <c r="TIH162" s="1"/>
      <c r="TII162" s="1"/>
      <c r="TIJ162" s="1"/>
      <c r="TIK162" s="1"/>
      <c r="TIL162" s="1"/>
      <c r="TIM162" s="1"/>
      <c r="TIN162" s="1"/>
      <c r="TIO162" s="1"/>
      <c r="TIP162" s="1"/>
      <c r="TIQ162" s="1"/>
      <c r="TIR162" s="1"/>
      <c r="TIS162" s="1"/>
      <c r="TIT162" s="1"/>
      <c r="TIU162" s="1"/>
      <c r="TIV162" s="1"/>
      <c r="TIW162" s="1"/>
      <c r="TIX162" s="1"/>
      <c r="TIY162" s="1"/>
      <c r="TIZ162" s="1"/>
      <c r="TJA162" s="1"/>
      <c r="TJB162" s="1"/>
      <c r="TJC162" s="1"/>
      <c r="TJD162" s="1"/>
      <c r="TJE162" s="1"/>
      <c r="TJF162" s="1"/>
      <c r="TJG162" s="1"/>
      <c r="TJH162" s="1"/>
      <c r="TJI162" s="1"/>
      <c r="TJJ162" s="1"/>
      <c r="TJK162" s="1"/>
      <c r="TJL162" s="1"/>
      <c r="TJM162" s="1"/>
      <c r="TJN162" s="1"/>
      <c r="TJO162" s="1"/>
      <c r="TJP162" s="1"/>
      <c r="TJQ162" s="1"/>
      <c r="TJR162" s="1"/>
      <c r="TJS162" s="1"/>
      <c r="TJT162" s="1"/>
      <c r="TJU162" s="1"/>
      <c r="TJV162" s="1"/>
      <c r="TJW162" s="1"/>
      <c r="TJX162" s="1"/>
      <c r="TJY162" s="1"/>
      <c r="TJZ162" s="1"/>
      <c r="TKA162" s="1"/>
      <c r="TKB162" s="1"/>
      <c r="TKC162" s="1"/>
      <c r="TKD162" s="1"/>
      <c r="TKE162" s="1"/>
      <c r="TKF162" s="1"/>
      <c r="TKG162" s="1"/>
      <c r="TKH162" s="1"/>
      <c r="TKI162" s="1"/>
      <c r="TKJ162" s="1"/>
      <c r="TKK162" s="1"/>
      <c r="TKL162" s="1"/>
      <c r="TKM162" s="1"/>
      <c r="TKN162" s="1"/>
      <c r="TKO162" s="1"/>
      <c r="TKP162" s="1"/>
      <c r="TKQ162" s="1"/>
      <c r="TKR162" s="1"/>
      <c r="TKS162" s="1"/>
      <c r="TKT162" s="1"/>
      <c r="TKU162" s="1"/>
      <c r="TKV162" s="1"/>
      <c r="TKW162" s="1"/>
      <c r="TKX162" s="1"/>
      <c r="TKY162" s="1"/>
      <c r="TKZ162" s="1"/>
      <c r="TLA162" s="1"/>
      <c r="TLB162" s="1"/>
      <c r="TLC162" s="1"/>
      <c r="TLD162" s="1"/>
      <c r="TLE162" s="1"/>
      <c r="TLF162" s="1"/>
      <c r="TLG162" s="1"/>
      <c r="TLH162" s="1"/>
      <c r="TLI162" s="1"/>
      <c r="TLJ162" s="1"/>
      <c r="TLK162" s="1"/>
      <c r="TLL162" s="1"/>
      <c r="TLM162" s="1"/>
      <c r="TLN162" s="1"/>
      <c r="TLO162" s="1"/>
      <c r="TLP162" s="1"/>
      <c r="TLQ162" s="1"/>
      <c r="TLR162" s="1"/>
      <c r="TLS162" s="1"/>
      <c r="TLT162" s="1"/>
      <c r="TLU162" s="1"/>
      <c r="TLV162" s="1"/>
      <c r="TLW162" s="1"/>
      <c r="TLX162" s="1"/>
      <c r="TLY162" s="1"/>
      <c r="TLZ162" s="1"/>
      <c r="TMA162" s="1"/>
      <c r="TMB162" s="1"/>
      <c r="TMC162" s="1"/>
      <c r="TMD162" s="1"/>
      <c r="TME162" s="1"/>
      <c r="TMF162" s="1"/>
      <c r="TMG162" s="1"/>
      <c r="TMH162" s="1"/>
      <c r="TMI162" s="1"/>
      <c r="TMJ162" s="1"/>
      <c r="TMK162" s="1"/>
      <c r="TML162" s="1"/>
      <c r="TMM162" s="1"/>
      <c r="TMN162" s="1"/>
      <c r="TMO162" s="1"/>
      <c r="TMP162" s="1"/>
      <c r="TMQ162" s="1"/>
      <c r="TMR162" s="1"/>
      <c r="TMS162" s="1"/>
      <c r="TMT162" s="1"/>
      <c r="TMU162" s="1"/>
      <c r="TMV162" s="1"/>
      <c r="TMW162" s="1"/>
      <c r="TMX162" s="1"/>
      <c r="TMY162" s="1"/>
      <c r="TMZ162" s="1"/>
      <c r="TNA162" s="1"/>
      <c r="TNB162" s="1"/>
      <c r="TNC162" s="1"/>
      <c r="TND162" s="1"/>
      <c r="TNE162" s="1"/>
      <c r="TNF162" s="1"/>
      <c r="TNG162" s="1"/>
      <c r="TNH162" s="1"/>
      <c r="TNI162" s="1"/>
      <c r="TNJ162" s="1"/>
      <c r="TNK162" s="1"/>
      <c r="TNL162" s="1"/>
      <c r="TNM162" s="1"/>
      <c r="TNN162" s="1"/>
      <c r="TNO162" s="1"/>
      <c r="TNP162" s="1"/>
      <c r="TNQ162" s="1"/>
      <c r="TNR162" s="1"/>
      <c r="TNS162" s="1"/>
      <c r="TNT162" s="1"/>
      <c r="TNU162" s="1"/>
      <c r="TNV162" s="1"/>
      <c r="TNW162" s="1"/>
      <c r="TNX162" s="1"/>
      <c r="TNY162" s="1"/>
      <c r="TNZ162" s="1"/>
      <c r="TOA162" s="1"/>
      <c r="TOB162" s="1"/>
      <c r="TOC162" s="1"/>
      <c r="TOD162" s="1"/>
      <c r="TOE162" s="1"/>
      <c r="TOF162" s="1"/>
      <c r="TOG162" s="1"/>
      <c r="TOH162" s="1"/>
      <c r="TOI162" s="1"/>
      <c r="TOJ162" s="1"/>
      <c r="TOK162" s="1"/>
      <c r="TOL162" s="1"/>
      <c r="TOM162" s="1"/>
      <c r="TON162" s="1"/>
      <c r="TOO162" s="1"/>
      <c r="TOP162" s="1"/>
      <c r="TOQ162" s="1"/>
      <c r="TOR162" s="1"/>
      <c r="TOS162" s="1"/>
      <c r="TOT162" s="1"/>
      <c r="TOU162" s="1"/>
      <c r="TOV162" s="1"/>
      <c r="TOW162" s="1"/>
      <c r="TOX162" s="1"/>
      <c r="TOY162" s="1"/>
      <c r="TOZ162" s="1"/>
      <c r="TPA162" s="1"/>
      <c r="TPB162" s="1"/>
      <c r="TPC162" s="1"/>
      <c r="TPD162" s="1"/>
      <c r="TPE162" s="1"/>
      <c r="TPF162" s="1"/>
      <c r="TPG162" s="1"/>
      <c r="TPH162" s="1"/>
      <c r="TPI162" s="1"/>
      <c r="TPJ162" s="1"/>
      <c r="TPK162" s="1"/>
      <c r="TPL162" s="1"/>
      <c r="TPM162" s="1"/>
      <c r="TPN162" s="1"/>
      <c r="TPO162" s="1"/>
      <c r="TPP162" s="1"/>
      <c r="TPQ162" s="1"/>
      <c r="TPR162" s="1"/>
      <c r="TPS162" s="1"/>
      <c r="TPT162" s="1"/>
      <c r="TPU162" s="1"/>
      <c r="TPV162" s="1"/>
      <c r="TPW162" s="1"/>
      <c r="TPX162" s="1"/>
      <c r="TPY162" s="1"/>
      <c r="TPZ162" s="1"/>
      <c r="TQA162" s="1"/>
      <c r="TQB162" s="1"/>
      <c r="TQC162" s="1"/>
      <c r="TQD162" s="1"/>
      <c r="TQE162" s="1"/>
      <c r="TQF162" s="1"/>
      <c r="TQG162" s="1"/>
      <c r="TQH162" s="1"/>
      <c r="TQI162" s="1"/>
      <c r="TQJ162" s="1"/>
      <c r="TQK162" s="1"/>
      <c r="TQL162" s="1"/>
      <c r="TQM162" s="1"/>
      <c r="TQN162" s="1"/>
      <c r="TQO162" s="1"/>
      <c r="TQP162" s="1"/>
      <c r="TQQ162" s="1"/>
      <c r="TQR162" s="1"/>
      <c r="TQS162" s="1"/>
      <c r="TQT162" s="1"/>
      <c r="TQU162" s="1"/>
      <c r="TQV162" s="1"/>
      <c r="TQW162" s="1"/>
      <c r="TQX162" s="1"/>
      <c r="TQY162" s="1"/>
      <c r="TQZ162" s="1"/>
      <c r="TRA162" s="1"/>
      <c r="TRB162" s="1"/>
      <c r="TRC162" s="1"/>
      <c r="TRD162" s="1"/>
      <c r="TRE162" s="1"/>
      <c r="TRF162" s="1"/>
      <c r="TRG162" s="1"/>
      <c r="TRH162" s="1"/>
      <c r="TRI162" s="1"/>
      <c r="TRJ162" s="1"/>
      <c r="TRK162" s="1"/>
      <c r="TRL162" s="1"/>
      <c r="TRM162" s="1"/>
      <c r="TRN162" s="1"/>
      <c r="TRO162" s="1"/>
      <c r="TRP162" s="1"/>
      <c r="TRQ162" s="1"/>
      <c r="TRR162" s="1"/>
      <c r="TRS162" s="1"/>
      <c r="TRT162" s="1"/>
      <c r="TRU162" s="1"/>
      <c r="TRV162" s="1"/>
      <c r="TRW162" s="1"/>
      <c r="TRX162" s="1"/>
      <c r="TRY162" s="1"/>
      <c r="TRZ162" s="1"/>
      <c r="TSA162" s="1"/>
      <c r="TSB162" s="1"/>
      <c r="TSC162" s="1"/>
      <c r="TSD162" s="1"/>
      <c r="TSE162" s="1"/>
      <c r="TSF162" s="1"/>
      <c r="TSG162" s="1"/>
      <c r="TSH162" s="1"/>
      <c r="TSI162" s="1"/>
      <c r="TSJ162" s="1"/>
      <c r="TSK162" s="1"/>
      <c r="TSL162" s="1"/>
      <c r="TSM162" s="1"/>
      <c r="TSN162" s="1"/>
      <c r="TSO162" s="1"/>
      <c r="TSP162" s="1"/>
      <c r="TSQ162" s="1"/>
      <c r="TSR162" s="1"/>
      <c r="TSS162" s="1"/>
      <c r="TST162" s="1"/>
      <c r="TSU162" s="1"/>
      <c r="TSV162" s="1"/>
      <c r="TSW162" s="1"/>
      <c r="TSX162" s="1"/>
      <c r="TSY162" s="1"/>
      <c r="TSZ162" s="1"/>
      <c r="TTA162" s="1"/>
      <c r="TTB162" s="1"/>
      <c r="TTC162" s="1"/>
      <c r="TTD162" s="1"/>
      <c r="TTE162" s="1"/>
      <c r="TTF162" s="1"/>
      <c r="TTG162" s="1"/>
      <c r="TTH162" s="1"/>
      <c r="TTI162" s="1"/>
      <c r="TTJ162" s="1"/>
      <c r="TTK162" s="1"/>
      <c r="TTL162" s="1"/>
      <c r="TTM162" s="1"/>
      <c r="TTN162" s="1"/>
      <c r="TTO162" s="1"/>
      <c r="TTP162" s="1"/>
      <c r="TTQ162" s="1"/>
      <c r="TTR162" s="1"/>
      <c r="TTS162" s="1"/>
      <c r="TTT162" s="1"/>
      <c r="TTU162" s="1"/>
      <c r="TTV162" s="1"/>
      <c r="TTW162" s="1"/>
      <c r="TTX162" s="1"/>
      <c r="TTY162" s="1"/>
      <c r="TTZ162" s="1"/>
      <c r="TUA162" s="1"/>
      <c r="TUB162" s="1"/>
      <c r="TUC162" s="1"/>
      <c r="TUD162" s="1"/>
      <c r="TUE162" s="1"/>
      <c r="TUF162" s="1"/>
      <c r="TUG162" s="1"/>
      <c r="TUH162" s="1"/>
      <c r="TUI162" s="1"/>
      <c r="TUJ162" s="1"/>
      <c r="TUK162" s="1"/>
      <c r="TUL162" s="1"/>
      <c r="TUM162" s="1"/>
      <c r="TUN162" s="1"/>
      <c r="TUO162" s="1"/>
      <c r="TUP162" s="1"/>
      <c r="TUQ162" s="1"/>
      <c r="TUR162" s="1"/>
      <c r="TUS162" s="1"/>
      <c r="TUT162" s="1"/>
      <c r="TUU162" s="1"/>
      <c r="TUV162" s="1"/>
      <c r="TUW162" s="1"/>
      <c r="TUX162" s="1"/>
      <c r="TUY162" s="1"/>
      <c r="TUZ162" s="1"/>
      <c r="TVA162" s="1"/>
      <c r="TVB162" s="1"/>
      <c r="TVC162" s="1"/>
      <c r="TVD162" s="1"/>
      <c r="TVE162" s="1"/>
      <c r="TVF162" s="1"/>
      <c r="TVG162" s="1"/>
      <c r="TVH162" s="1"/>
      <c r="TVI162" s="1"/>
      <c r="TVJ162" s="1"/>
      <c r="TVK162" s="1"/>
      <c r="TVL162" s="1"/>
      <c r="TVM162" s="1"/>
      <c r="TVN162" s="1"/>
      <c r="TVO162" s="1"/>
      <c r="TVP162" s="1"/>
      <c r="TVQ162" s="1"/>
      <c r="TVR162" s="1"/>
      <c r="TVS162" s="1"/>
      <c r="TVT162" s="1"/>
      <c r="TVU162" s="1"/>
      <c r="TVV162" s="1"/>
      <c r="TVW162" s="1"/>
      <c r="TVX162" s="1"/>
      <c r="TVY162" s="1"/>
      <c r="TVZ162" s="1"/>
      <c r="TWA162" s="1"/>
      <c r="TWB162" s="1"/>
      <c r="TWC162" s="1"/>
      <c r="TWD162" s="1"/>
      <c r="TWE162" s="1"/>
      <c r="TWF162" s="1"/>
      <c r="TWG162" s="1"/>
      <c r="TWH162" s="1"/>
      <c r="TWI162" s="1"/>
      <c r="TWJ162" s="1"/>
      <c r="TWK162" s="1"/>
      <c r="TWL162" s="1"/>
      <c r="TWM162" s="1"/>
      <c r="TWN162" s="1"/>
      <c r="TWO162" s="1"/>
      <c r="TWP162" s="1"/>
      <c r="TWQ162" s="1"/>
      <c r="TWR162" s="1"/>
      <c r="TWS162" s="1"/>
      <c r="TWT162" s="1"/>
      <c r="TWU162" s="1"/>
      <c r="TWV162" s="1"/>
      <c r="TWW162" s="1"/>
      <c r="TWX162" s="1"/>
      <c r="TWY162" s="1"/>
      <c r="TWZ162" s="1"/>
      <c r="TXA162" s="1"/>
      <c r="TXB162" s="1"/>
      <c r="TXC162" s="1"/>
      <c r="TXD162" s="1"/>
      <c r="TXE162" s="1"/>
      <c r="TXF162" s="1"/>
      <c r="TXG162" s="1"/>
      <c r="TXH162" s="1"/>
      <c r="TXI162" s="1"/>
      <c r="TXJ162" s="1"/>
      <c r="TXK162" s="1"/>
      <c r="TXL162" s="1"/>
      <c r="TXM162" s="1"/>
      <c r="TXN162" s="1"/>
      <c r="TXO162" s="1"/>
      <c r="TXP162" s="1"/>
      <c r="TXQ162" s="1"/>
      <c r="TXR162" s="1"/>
      <c r="TXS162" s="1"/>
      <c r="TXT162" s="1"/>
      <c r="TXU162" s="1"/>
      <c r="TXV162" s="1"/>
      <c r="TXW162" s="1"/>
      <c r="TXX162" s="1"/>
      <c r="TXY162" s="1"/>
      <c r="TXZ162" s="1"/>
      <c r="TYA162" s="1"/>
      <c r="TYB162" s="1"/>
      <c r="TYC162" s="1"/>
      <c r="TYD162" s="1"/>
      <c r="TYE162" s="1"/>
      <c r="TYF162" s="1"/>
      <c r="TYG162" s="1"/>
      <c r="TYH162" s="1"/>
      <c r="TYI162" s="1"/>
      <c r="TYJ162" s="1"/>
      <c r="TYK162" s="1"/>
      <c r="TYL162" s="1"/>
      <c r="TYM162" s="1"/>
      <c r="TYN162" s="1"/>
      <c r="TYO162" s="1"/>
      <c r="TYP162" s="1"/>
      <c r="TYQ162" s="1"/>
      <c r="TYR162" s="1"/>
      <c r="TYS162" s="1"/>
      <c r="TYT162" s="1"/>
      <c r="TYU162" s="1"/>
      <c r="TYV162" s="1"/>
      <c r="TYW162" s="1"/>
      <c r="TYX162" s="1"/>
      <c r="TYY162" s="1"/>
      <c r="TYZ162" s="1"/>
      <c r="TZA162" s="1"/>
      <c r="TZB162" s="1"/>
      <c r="TZC162" s="1"/>
      <c r="TZD162" s="1"/>
      <c r="TZE162" s="1"/>
      <c r="TZF162" s="1"/>
      <c r="TZG162" s="1"/>
      <c r="TZH162" s="1"/>
      <c r="TZI162" s="1"/>
      <c r="TZJ162" s="1"/>
      <c r="TZK162" s="1"/>
      <c r="TZL162" s="1"/>
      <c r="TZM162" s="1"/>
      <c r="TZN162" s="1"/>
      <c r="TZO162" s="1"/>
      <c r="TZP162" s="1"/>
      <c r="TZQ162" s="1"/>
      <c r="TZR162" s="1"/>
      <c r="TZS162" s="1"/>
      <c r="TZT162" s="1"/>
      <c r="TZU162" s="1"/>
      <c r="TZV162" s="1"/>
      <c r="TZW162" s="1"/>
      <c r="TZX162" s="1"/>
      <c r="TZY162" s="1"/>
      <c r="TZZ162" s="1"/>
      <c r="UAA162" s="1"/>
      <c r="UAB162" s="1"/>
      <c r="UAC162" s="1"/>
      <c r="UAD162" s="1"/>
      <c r="UAE162" s="1"/>
      <c r="UAF162" s="1"/>
      <c r="UAG162" s="1"/>
      <c r="UAH162" s="1"/>
      <c r="UAI162" s="1"/>
      <c r="UAJ162" s="1"/>
      <c r="UAK162" s="1"/>
      <c r="UAL162" s="1"/>
      <c r="UAM162" s="1"/>
      <c r="UAN162" s="1"/>
      <c r="UAO162" s="1"/>
      <c r="UAP162" s="1"/>
      <c r="UAQ162" s="1"/>
      <c r="UAR162" s="1"/>
      <c r="UAS162" s="1"/>
      <c r="UAT162" s="1"/>
      <c r="UAU162" s="1"/>
      <c r="UAV162" s="1"/>
      <c r="UAW162" s="1"/>
      <c r="UAX162" s="1"/>
      <c r="UAY162" s="1"/>
      <c r="UAZ162" s="1"/>
      <c r="UBA162" s="1"/>
      <c r="UBB162" s="1"/>
      <c r="UBC162" s="1"/>
      <c r="UBD162" s="1"/>
      <c r="UBE162" s="1"/>
      <c r="UBF162" s="1"/>
      <c r="UBG162" s="1"/>
      <c r="UBH162" s="1"/>
      <c r="UBI162" s="1"/>
      <c r="UBJ162" s="1"/>
      <c r="UBK162" s="1"/>
      <c r="UBL162" s="1"/>
      <c r="UBM162" s="1"/>
      <c r="UBN162" s="1"/>
      <c r="UBO162" s="1"/>
      <c r="UBP162" s="1"/>
      <c r="UBQ162" s="1"/>
      <c r="UBR162" s="1"/>
      <c r="UBS162" s="1"/>
      <c r="UBT162" s="1"/>
      <c r="UBU162" s="1"/>
      <c r="UBV162" s="1"/>
      <c r="UBW162" s="1"/>
      <c r="UBX162" s="1"/>
      <c r="UBY162" s="1"/>
      <c r="UBZ162" s="1"/>
      <c r="UCA162" s="1"/>
      <c r="UCB162" s="1"/>
      <c r="UCC162" s="1"/>
      <c r="UCD162" s="1"/>
      <c r="UCE162" s="1"/>
      <c r="UCF162" s="1"/>
      <c r="UCG162" s="1"/>
      <c r="UCH162" s="1"/>
      <c r="UCI162" s="1"/>
      <c r="UCJ162" s="1"/>
      <c r="UCK162" s="1"/>
      <c r="UCL162" s="1"/>
      <c r="UCM162" s="1"/>
      <c r="UCN162" s="1"/>
      <c r="UCO162" s="1"/>
      <c r="UCP162" s="1"/>
      <c r="UCQ162" s="1"/>
      <c r="UCR162" s="1"/>
      <c r="UCS162" s="1"/>
      <c r="UCT162" s="1"/>
      <c r="UCU162" s="1"/>
      <c r="UCV162" s="1"/>
      <c r="UCW162" s="1"/>
      <c r="UCX162" s="1"/>
      <c r="UCY162" s="1"/>
      <c r="UCZ162" s="1"/>
      <c r="UDA162" s="1"/>
      <c r="UDB162" s="1"/>
      <c r="UDC162" s="1"/>
      <c r="UDD162" s="1"/>
      <c r="UDE162" s="1"/>
      <c r="UDF162" s="1"/>
      <c r="UDG162" s="1"/>
      <c r="UDH162" s="1"/>
      <c r="UDI162" s="1"/>
      <c r="UDJ162" s="1"/>
      <c r="UDK162" s="1"/>
      <c r="UDL162" s="1"/>
      <c r="UDM162" s="1"/>
      <c r="UDN162" s="1"/>
      <c r="UDO162" s="1"/>
      <c r="UDP162" s="1"/>
      <c r="UDQ162" s="1"/>
      <c r="UDR162" s="1"/>
      <c r="UDS162" s="1"/>
      <c r="UDT162" s="1"/>
      <c r="UDU162" s="1"/>
      <c r="UDV162" s="1"/>
      <c r="UDW162" s="1"/>
      <c r="UDX162" s="1"/>
      <c r="UDY162" s="1"/>
      <c r="UDZ162" s="1"/>
      <c r="UEA162" s="1"/>
      <c r="UEB162" s="1"/>
      <c r="UEC162" s="1"/>
      <c r="UED162" s="1"/>
      <c r="UEE162" s="1"/>
      <c r="UEF162" s="1"/>
      <c r="UEG162" s="1"/>
      <c r="UEH162" s="1"/>
      <c r="UEI162" s="1"/>
      <c r="UEJ162" s="1"/>
      <c r="UEK162" s="1"/>
      <c r="UEL162" s="1"/>
      <c r="UEM162" s="1"/>
      <c r="UEN162" s="1"/>
      <c r="UEO162" s="1"/>
      <c r="UEP162" s="1"/>
      <c r="UEQ162" s="1"/>
      <c r="UER162" s="1"/>
      <c r="UES162" s="1"/>
      <c r="UET162" s="1"/>
      <c r="UEU162" s="1"/>
      <c r="UEV162" s="1"/>
      <c r="UEW162" s="1"/>
      <c r="UEX162" s="1"/>
      <c r="UEY162" s="1"/>
      <c r="UEZ162" s="1"/>
      <c r="UFA162" s="1"/>
      <c r="UFB162" s="1"/>
      <c r="UFC162" s="1"/>
      <c r="UFD162" s="1"/>
      <c r="UFE162" s="1"/>
      <c r="UFF162" s="1"/>
      <c r="UFG162" s="1"/>
      <c r="UFH162" s="1"/>
      <c r="UFI162" s="1"/>
      <c r="UFJ162" s="1"/>
      <c r="UFK162" s="1"/>
      <c r="UFL162" s="1"/>
      <c r="UFM162" s="1"/>
      <c r="UFN162" s="1"/>
      <c r="UFO162" s="1"/>
      <c r="UFP162" s="1"/>
      <c r="UFQ162" s="1"/>
      <c r="UFR162" s="1"/>
      <c r="UFS162" s="1"/>
      <c r="UFT162" s="1"/>
      <c r="UFU162" s="1"/>
      <c r="UFV162" s="1"/>
      <c r="UFW162" s="1"/>
      <c r="UFX162" s="1"/>
      <c r="UFY162" s="1"/>
      <c r="UFZ162" s="1"/>
      <c r="UGA162" s="1"/>
      <c r="UGB162" s="1"/>
      <c r="UGC162" s="1"/>
      <c r="UGD162" s="1"/>
      <c r="UGE162" s="1"/>
      <c r="UGF162" s="1"/>
      <c r="UGG162" s="1"/>
      <c r="UGH162" s="1"/>
      <c r="UGI162" s="1"/>
      <c r="UGJ162" s="1"/>
      <c r="UGK162" s="1"/>
      <c r="UGL162" s="1"/>
      <c r="UGM162" s="1"/>
      <c r="UGN162" s="1"/>
      <c r="UGO162" s="1"/>
      <c r="UGP162" s="1"/>
      <c r="UGQ162" s="1"/>
      <c r="UGR162" s="1"/>
      <c r="UGS162" s="1"/>
      <c r="UGT162" s="1"/>
      <c r="UGU162" s="1"/>
      <c r="UGV162" s="1"/>
      <c r="UGW162" s="1"/>
      <c r="UGX162" s="1"/>
      <c r="UGY162" s="1"/>
      <c r="UGZ162" s="1"/>
      <c r="UHA162" s="1"/>
      <c r="UHB162" s="1"/>
      <c r="UHC162" s="1"/>
      <c r="UHD162" s="1"/>
      <c r="UHE162" s="1"/>
      <c r="UHF162" s="1"/>
      <c r="UHG162" s="1"/>
      <c r="UHH162" s="1"/>
      <c r="UHI162" s="1"/>
      <c r="UHJ162" s="1"/>
      <c r="UHK162" s="1"/>
      <c r="UHL162" s="1"/>
      <c r="UHM162" s="1"/>
      <c r="UHN162" s="1"/>
      <c r="UHO162" s="1"/>
      <c r="UHP162" s="1"/>
      <c r="UHQ162" s="1"/>
      <c r="UHR162" s="1"/>
      <c r="UHS162" s="1"/>
      <c r="UHT162" s="1"/>
      <c r="UHU162" s="1"/>
      <c r="UHV162" s="1"/>
      <c r="UHW162" s="1"/>
      <c r="UHX162" s="1"/>
      <c r="UHY162" s="1"/>
      <c r="UHZ162" s="1"/>
      <c r="UIA162" s="1"/>
      <c r="UIB162" s="1"/>
      <c r="UIC162" s="1"/>
      <c r="UID162" s="1"/>
      <c r="UIE162" s="1"/>
      <c r="UIF162" s="1"/>
      <c r="UIG162" s="1"/>
      <c r="UIH162" s="1"/>
      <c r="UII162" s="1"/>
      <c r="UIJ162" s="1"/>
      <c r="UIK162" s="1"/>
      <c r="UIL162" s="1"/>
      <c r="UIM162" s="1"/>
      <c r="UIN162" s="1"/>
      <c r="UIO162" s="1"/>
      <c r="UIP162" s="1"/>
      <c r="UIQ162" s="1"/>
      <c r="UIR162" s="1"/>
      <c r="UIS162" s="1"/>
      <c r="UIT162" s="1"/>
      <c r="UIU162" s="1"/>
      <c r="UIV162" s="1"/>
      <c r="UIW162" s="1"/>
      <c r="UIX162" s="1"/>
      <c r="UIY162" s="1"/>
      <c r="UIZ162" s="1"/>
      <c r="UJA162" s="1"/>
      <c r="UJB162" s="1"/>
      <c r="UJC162" s="1"/>
      <c r="UJD162" s="1"/>
      <c r="UJE162" s="1"/>
      <c r="UJF162" s="1"/>
      <c r="UJG162" s="1"/>
      <c r="UJH162" s="1"/>
      <c r="UJI162" s="1"/>
      <c r="UJJ162" s="1"/>
      <c r="UJK162" s="1"/>
      <c r="UJL162" s="1"/>
      <c r="UJM162" s="1"/>
      <c r="UJN162" s="1"/>
      <c r="UJO162" s="1"/>
      <c r="UJP162" s="1"/>
      <c r="UJQ162" s="1"/>
      <c r="UJR162" s="1"/>
      <c r="UJS162" s="1"/>
      <c r="UJT162" s="1"/>
      <c r="UJU162" s="1"/>
      <c r="UJV162" s="1"/>
      <c r="UJW162" s="1"/>
      <c r="UJX162" s="1"/>
      <c r="UJY162" s="1"/>
      <c r="UJZ162" s="1"/>
      <c r="UKA162" s="1"/>
      <c r="UKB162" s="1"/>
      <c r="UKC162" s="1"/>
      <c r="UKD162" s="1"/>
      <c r="UKE162" s="1"/>
      <c r="UKF162" s="1"/>
      <c r="UKG162" s="1"/>
      <c r="UKH162" s="1"/>
      <c r="UKI162" s="1"/>
      <c r="UKJ162" s="1"/>
      <c r="UKK162" s="1"/>
      <c r="UKL162" s="1"/>
      <c r="UKM162" s="1"/>
      <c r="UKN162" s="1"/>
      <c r="UKO162" s="1"/>
      <c r="UKP162" s="1"/>
      <c r="UKQ162" s="1"/>
      <c r="UKR162" s="1"/>
      <c r="UKS162" s="1"/>
      <c r="UKT162" s="1"/>
      <c r="UKU162" s="1"/>
      <c r="UKV162" s="1"/>
      <c r="UKW162" s="1"/>
      <c r="UKX162" s="1"/>
      <c r="UKY162" s="1"/>
      <c r="UKZ162" s="1"/>
      <c r="ULA162" s="1"/>
      <c r="ULB162" s="1"/>
      <c r="ULC162" s="1"/>
      <c r="ULD162" s="1"/>
      <c r="ULE162" s="1"/>
      <c r="ULF162" s="1"/>
      <c r="ULG162" s="1"/>
      <c r="ULH162" s="1"/>
      <c r="ULI162" s="1"/>
      <c r="ULJ162" s="1"/>
      <c r="ULK162" s="1"/>
      <c r="ULL162" s="1"/>
      <c r="ULM162" s="1"/>
      <c r="ULN162" s="1"/>
      <c r="ULO162" s="1"/>
      <c r="ULP162" s="1"/>
      <c r="ULQ162" s="1"/>
      <c r="ULR162" s="1"/>
      <c r="ULS162" s="1"/>
      <c r="ULT162" s="1"/>
      <c r="ULU162" s="1"/>
      <c r="ULV162" s="1"/>
      <c r="ULW162" s="1"/>
      <c r="ULX162" s="1"/>
      <c r="ULY162" s="1"/>
      <c r="ULZ162" s="1"/>
      <c r="UMA162" s="1"/>
      <c r="UMB162" s="1"/>
      <c r="UMC162" s="1"/>
      <c r="UMD162" s="1"/>
      <c r="UME162" s="1"/>
      <c r="UMF162" s="1"/>
      <c r="UMG162" s="1"/>
      <c r="UMH162" s="1"/>
      <c r="UMI162" s="1"/>
      <c r="UMJ162" s="1"/>
      <c r="UMK162" s="1"/>
      <c r="UML162" s="1"/>
      <c r="UMM162" s="1"/>
      <c r="UMN162" s="1"/>
      <c r="UMO162" s="1"/>
      <c r="UMP162" s="1"/>
      <c r="UMQ162" s="1"/>
      <c r="UMR162" s="1"/>
      <c r="UMS162" s="1"/>
      <c r="UMT162" s="1"/>
      <c r="UMU162" s="1"/>
      <c r="UMV162" s="1"/>
      <c r="UMW162" s="1"/>
      <c r="UMX162" s="1"/>
      <c r="UMY162" s="1"/>
      <c r="UMZ162" s="1"/>
      <c r="UNA162" s="1"/>
      <c r="UNB162" s="1"/>
      <c r="UNC162" s="1"/>
      <c r="UND162" s="1"/>
      <c r="UNE162" s="1"/>
      <c r="UNF162" s="1"/>
      <c r="UNG162" s="1"/>
      <c r="UNH162" s="1"/>
      <c r="UNI162" s="1"/>
      <c r="UNJ162" s="1"/>
      <c r="UNK162" s="1"/>
      <c r="UNL162" s="1"/>
      <c r="UNM162" s="1"/>
      <c r="UNN162" s="1"/>
      <c r="UNO162" s="1"/>
      <c r="UNP162" s="1"/>
      <c r="UNQ162" s="1"/>
      <c r="UNR162" s="1"/>
      <c r="UNS162" s="1"/>
      <c r="UNT162" s="1"/>
      <c r="UNU162" s="1"/>
      <c r="UNV162" s="1"/>
      <c r="UNW162" s="1"/>
      <c r="UNX162" s="1"/>
      <c r="UNY162" s="1"/>
      <c r="UNZ162" s="1"/>
      <c r="UOA162" s="1"/>
      <c r="UOB162" s="1"/>
      <c r="UOC162" s="1"/>
      <c r="UOD162" s="1"/>
      <c r="UOE162" s="1"/>
      <c r="UOF162" s="1"/>
      <c r="UOG162" s="1"/>
      <c r="UOH162" s="1"/>
      <c r="UOI162" s="1"/>
      <c r="UOJ162" s="1"/>
      <c r="UOK162" s="1"/>
      <c r="UOL162" s="1"/>
      <c r="UOM162" s="1"/>
      <c r="UON162" s="1"/>
      <c r="UOO162" s="1"/>
      <c r="UOP162" s="1"/>
      <c r="UOQ162" s="1"/>
      <c r="UOR162" s="1"/>
      <c r="UOS162" s="1"/>
      <c r="UOT162" s="1"/>
      <c r="UOU162" s="1"/>
      <c r="UOV162" s="1"/>
      <c r="UOW162" s="1"/>
      <c r="UOX162" s="1"/>
      <c r="UOY162" s="1"/>
      <c r="UOZ162" s="1"/>
      <c r="UPA162" s="1"/>
      <c r="UPB162" s="1"/>
      <c r="UPC162" s="1"/>
      <c r="UPD162" s="1"/>
      <c r="UPE162" s="1"/>
      <c r="UPF162" s="1"/>
      <c r="UPG162" s="1"/>
      <c r="UPH162" s="1"/>
      <c r="UPI162" s="1"/>
      <c r="UPJ162" s="1"/>
      <c r="UPK162" s="1"/>
      <c r="UPL162" s="1"/>
      <c r="UPM162" s="1"/>
      <c r="UPN162" s="1"/>
      <c r="UPO162" s="1"/>
      <c r="UPP162" s="1"/>
      <c r="UPQ162" s="1"/>
      <c r="UPR162" s="1"/>
      <c r="UPS162" s="1"/>
      <c r="UPT162" s="1"/>
      <c r="UPU162" s="1"/>
      <c r="UPV162" s="1"/>
      <c r="UPW162" s="1"/>
      <c r="UPX162" s="1"/>
      <c r="UPY162" s="1"/>
      <c r="UPZ162" s="1"/>
      <c r="UQA162" s="1"/>
      <c r="UQB162" s="1"/>
      <c r="UQC162" s="1"/>
      <c r="UQD162" s="1"/>
      <c r="UQE162" s="1"/>
      <c r="UQF162" s="1"/>
      <c r="UQG162" s="1"/>
      <c r="UQH162" s="1"/>
      <c r="UQI162" s="1"/>
      <c r="UQJ162" s="1"/>
      <c r="UQK162" s="1"/>
      <c r="UQL162" s="1"/>
      <c r="UQM162" s="1"/>
      <c r="UQN162" s="1"/>
      <c r="UQO162" s="1"/>
      <c r="UQP162" s="1"/>
      <c r="UQQ162" s="1"/>
      <c r="UQR162" s="1"/>
      <c r="UQS162" s="1"/>
      <c r="UQT162" s="1"/>
      <c r="UQU162" s="1"/>
      <c r="UQV162" s="1"/>
      <c r="UQW162" s="1"/>
      <c r="UQX162" s="1"/>
      <c r="UQY162" s="1"/>
      <c r="UQZ162" s="1"/>
      <c r="URA162" s="1"/>
      <c r="URB162" s="1"/>
      <c r="URC162" s="1"/>
      <c r="URD162" s="1"/>
      <c r="URE162" s="1"/>
      <c r="URF162" s="1"/>
      <c r="URG162" s="1"/>
      <c r="URH162" s="1"/>
      <c r="URI162" s="1"/>
      <c r="URJ162" s="1"/>
      <c r="URK162" s="1"/>
      <c r="URL162" s="1"/>
      <c r="URM162" s="1"/>
      <c r="URN162" s="1"/>
      <c r="URO162" s="1"/>
      <c r="URP162" s="1"/>
      <c r="URQ162" s="1"/>
      <c r="URR162" s="1"/>
      <c r="URS162" s="1"/>
      <c r="URT162" s="1"/>
      <c r="URU162" s="1"/>
      <c r="URV162" s="1"/>
      <c r="URW162" s="1"/>
      <c r="URX162" s="1"/>
      <c r="URY162" s="1"/>
      <c r="URZ162" s="1"/>
      <c r="USA162" s="1"/>
      <c r="USB162" s="1"/>
      <c r="USC162" s="1"/>
      <c r="USD162" s="1"/>
      <c r="USE162" s="1"/>
      <c r="USF162" s="1"/>
      <c r="USG162" s="1"/>
      <c r="USH162" s="1"/>
      <c r="USI162" s="1"/>
      <c r="USJ162" s="1"/>
      <c r="USK162" s="1"/>
      <c r="USL162" s="1"/>
      <c r="USM162" s="1"/>
      <c r="USN162" s="1"/>
      <c r="USO162" s="1"/>
      <c r="USP162" s="1"/>
      <c r="USQ162" s="1"/>
      <c r="USR162" s="1"/>
      <c r="USS162" s="1"/>
      <c r="UST162" s="1"/>
      <c r="USU162" s="1"/>
      <c r="USV162" s="1"/>
      <c r="USW162" s="1"/>
      <c r="USX162" s="1"/>
      <c r="USY162" s="1"/>
      <c r="USZ162" s="1"/>
      <c r="UTA162" s="1"/>
      <c r="UTB162" s="1"/>
      <c r="UTC162" s="1"/>
      <c r="UTD162" s="1"/>
      <c r="UTE162" s="1"/>
      <c r="UTF162" s="1"/>
      <c r="UTG162" s="1"/>
      <c r="UTH162" s="1"/>
      <c r="UTI162" s="1"/>
      <c r="UTJ162" s="1"/>
      <c r="UTK162" s="1"/>
      <c r="UTL162" s="1"/>
      <c r="UTM162" s="1"/>
      <c r="UTN162" s="1"/>
      <c r="UTO162" s="1"/>
      <c r="UTP162" s="1"/>
      <c r="UTQ162" s="1"/>
      <c r="UTR162" s="1"/>
      <c r="UTS162" s="1"/>
      <c r="UTT162" s="1"/>
      <c r="UTU162" s="1"/>
      <c r="UTV162" s="1"/>
      <c r="UTW162" s="1"/>
      <c r="UTX162" s="1"/>
      <c r="UTY162" s="1"/>
      <c r="UTZ162" s="1"/>
      <c r="UUA162" s="1"/>
      <c r="UUB162" s="1"/>
      <c r="UUC162" s="1"/>
      <c r="UUD162" s="1"/>
      <c r="UUE162" s="1"/>
      <c r="UUF162" s="1"/>
      <c r="UUG162" s="1"/>
      <c r="UUH162" s="1"/>
      <c r="UUI162" s="1"/>
      <c r="UUJ162" s="1"/>
      <c r="UUK162" s="1"/>
      <c r="UUL162" s="1"/>
      <c r="UUM162" s="1"/>
      <c r="UUN162" s="1"/>
      <c r="UUO162" s="1"/>
      <c r="UUP162" s="1"/>
      <c r="UUQ162" s="1"/>
      <c r="UUR162" s="1"/>
      <c r="UUS162" s="1"/>
      <c r="UUT162" s="1"/>
      <c r="UUU162" s="1"/>
      <c r="UUV162" s="1"/>
      <c r="UUW162" s="1"/>
      <c r="UUX162" s="1"/>
      <c r="UUY162" s="1"/>
      <c r="UUZ162" s="1"/>
      <c r="UVA162" s="1"/>
      <c r="UVB162" s="1"/>
      <c r="UVC162" s="1"/>
      <c r="UVD162" s="1"/>
      <c r="UVE162" s="1"/>
      <c r="UVF162" s="1"/>
      <c r="UVG162" s="1"/>
      <c r="UVH162" s="1"/>
      <c r="UVI162" s="1"/>
      <c r="UVJ162" s="1"/>
      <c r="UVK162" s="1"/>
      <c r="UVL162" s="1"/>
      <c r="UVM162" s="1"/>
      <c r="UVN162" s="1"/>
      <c r="UVO162" s="1"/>
      <c r="UVP162" s="1"/>
      <c r="UVQ162" s="1"/>
      <c r="UVR162" s="1"/>
      <c r="UVS162" s="1"/>
      <c r="UVT162" s="1"/>
      <c r="UVU162" s="1"/>
      <c r="UVV162" s="1"/>
      <c r="UVW162" s="1"/>
      <c r="UVX162" s="1"/>
      <c r="UVY162" s="1"/>
      <c r="UVZ162" s="1"/>
      <c r="UWA162" s="1"/>
      <c r="UWB162" s="1"/>
      <c r="UWC162" s="1"/>
      <c r="UWD162" s="1"/>
      <c r="UWE162" s="1"/>
      <c r="UWF162" s="1"/>
      <c r="UWG162" s="1"/>
      <c r="UWH162" s="1"/>
      <c r="UWI162" s="1"/>
      <c r="UWJ162" s="1"/>
      <c r="UWK162" s="1"/>
      <c r="UWL162" s="1"/>
      <c r="UWM162" s="1"/>
      <c r="UWN162" s="1"/>
      <c r="UWO162" s="1"/>
      <c r="UWP162" s="1"/>
      <c r="UWQ162" s="1"/>
      <c r="UWR162" s="1"/>
      <c r="UWS162" s="1"/>
      <c r="UWT162" s="1"/>
      <c r="UWU162" s="1"/>
      <c r="UWV162" s="1"/>
      <c r="UWW162" s="1"/>
      <c r="UWX162" s="1"/>
      <c r="UWY162" s="1"/>
      <c r="UWZ162" s="1"/>
      <c r="UXA162" s="1"/>
      <c r="UXB162" s="1"/>
      <c r="UXC162" s="1"/>
      <c r="UXD162" s="1"/>
      <c r="UXE162" s="1"/>
      <c r="UXF162" s="1"/>
      <c r="UXG162" s="1"/>
      <c r="UXH162" s="1"/>
      <c r="UXI162" s="1"/>
      <c r="UXJ162" s="1"/>
      <c r="UXK162" s="1"/>
      <c r="UXL162" s="1"/>
      <c r="UXM162" s="1"/>
      <c r="UXN162" s="1"/>
      <c r="UXO162" s="1"/>
      <c r="UXP162" s="1"/>
      <c r="UXQ162" s="1"/>
      <c r="UXR162" s="1"/>
      <c r="UXS162" s="1"/>
      <c r="UXT162" s="1"/>
      <c r="UXU162" s="1"/>
      <c r="UXV162" s="1"/>
      <c r="UXW162" s="1"/>
      <c r="UXX162" s="1"/>
      <c r="UXY162" s="1"/>
      <c r="UXZ162" s="1"/>
      <c r="UYA162" s="1"/>
      <c r="UYB162" s="1"/>
      <c r="UYC162" s="1"/>
      <c r="UYD162" s="1"/>
      <c r="UYE162" s="1"/>
      <c r="UYF162" s="1"/>
      <c r="UYG162" s="1"/>
      <c r="UYH162" s="1"/>
      <c r="UYI162" s="1"/>
      <c r="UYJ162" s="1"/>
      <c r="UYK162" s="1"/>
      <c r="UYL162" s="1"/>
      <c r="UYM162" s="1"/>
      <c r="UYN162" s="1"/>
      <c r="UYO162" s="1"/>
      <c r="UYP162" s="1"/>
      <c r="UYQ162" s="1"/>
      <c r="UYR162" s="1"/>
      <c r="UYS162" s="1"/>
      <c r="UYT162" s="1"/>
      <c r="UYU162" s="1"/>
      <c r="UYV162" s="1"/>
      <c r="UYW162" s="1"/>
      <c r="UYX162" s="1"/>
      <c r="UYY162" s="1"/>
      <c r="UYZ162" s="1"/>
      <c r="UZA162" s="1"/>
      <c r="UZB162" s="1"/>
      <c r="UZC162" s="1"/>
      <c r="UZD162" s="1"/>
      <c r="UZE162" s="1"/>
      <c r="UZF162" s="1"/>
      <c r="UZG162" s="1"/>
      <c r="UZH162" s="1"/>
      <c r="UZI162" s="1"/>
      <c r="UZJ162" s="1"/>
      <c r="UZK162" s="1"/>
      <c r="UZL162" s="1"/>
      <c r="UZM162" s="1"/>
      <c r="UZN162" s="1"/>
      <c r="UZO162" s="1"/>
      <c r="UZP162" s="1"/>
      <c r="UZQ162" s="1"/>
      <c r="UZR162" s="1"/>
      <c r="UZS162" s="1"/>
      <c r="UZT162" s="1"/>
      <c r="UZU162" s="1"/>
      <c r="UZV162" s="1"/>
      <c r="UZW162" s="1"/>
      <c r="UZX162" s="1"/>
      <c r="UZY162" s="1"/>
      <c r="UZZ162" s="1"/>
      <c r="VAA162" s="1"/>
      <c r="VAB162" s="1"/>
      <c r="VAC162" s="1"/>
      <c r="VAD162" s="1"/>
      <c r="VAE162" s="1"/>
      <c r="VAF162" s="1"/>
      <c r="VAG162" s="1"/>
      <c r="VAH162" s="1"/>
      <c r="VAI162" s="1"/>
      <c r="VAJ162" s="1"/>
      <c r="VAK162" s="1"/>
      <c r="VAL162" s="1"/>
      <c r="VAM162" s="1"/>
      <c r="VAN162" s="1"/>
      <c r="VAO162" s="1"/>
      <c r="VAP162" s="1"/>
      <c r="VAQ162" s="1"/>
      <c r="VAR162" s="1"/>
      <c r="VAS162" s="1"/>
      <c r="VAT162" s="1"/>
      <c r="VAU162" s="1"/>
      <c r="VAV162" s="1"/>
      <c r="VAW162" s="1"/>
      <c r="VAX162" s="1"/>
      <c r="VAY162" s="1"/>
      <c r="VAZ162" s="1"/>
      <c r="VBA162" s="1"/>
      <c r="VBB162" s="1"/>
      <c r="VBC162" s="1"/>
      <c r="VBD162" s="1"/>
      <c r="VBE162" s="1"/>
      <c r="VBF162" s="1"/>
      <c r="VBG162" s="1"/>
      <c r="VBH162" s="1"/>
      <c r="VBI162" s="1"/>
      <c r="VBJ162" s="1"/>
      <c r="VBK162" s="1"/>
      <c r="VBL162" s="1"/>
      <c r="VBM162" s="1"/>
      <c r="VBN162" s="1"/>
      <c r="VBO162" s="1"/>
      <c r="VBP162" s="1"/>
      <c r="VBQ162" s="1"/>
      <c r="VBR162" s="1"/>
      <c r="VBS162" s="1"/>
      <c r="VBT162" s="1"/>
      <c r="VBU162" s="1"/>
      <c r="VBV162" s="1"/>
      <c r="VBW162" s="1"/>
      <c r="VBX162" s="1"/>
      <c r="VBY162" s="1"/>
      <c r="VBZ162" s="1"/>
      <c r="VCA162" s="1"/>
      <c r="VCB162" s="1"/>
      <c r="VCC162" s="1"/>
      <c r="VCD162" s="1"/>
      <c r="VCE162" s="1"/>
      <c r="VCF162" s="1"/>
      <c r="VCG162" s="1"/>
      <c r="VCH162" s="1"/>
      <c r="VCI162" s="1"/>
      <c r="VCJ162" s="1"/>
      <c r="VCK162" s="1"/>
      <c r="VCL162" s="1"/>
      <c r="VCM162" s="1"/>
      <c r="VCN162" s="1"/>
      <c r="VCO162" s="1"/>
      <c r="VCP162" s="1"/>
      <c r="VCQ162" s="1"/>
      <c r="VCR162" s="1"/>
      <c r="VCS162" s="1"/>
      <c r="VCT162" s="1"/>
      <c r="VCU162" s="1"/>
      <c r="VCV162" s="1"/>
      <c r="VCW162" s="1"/>
      <c r="VCX162" s="1"/>
      <c r="VCY162" s="1"/>
      <c r="VCZ162" s="1"/>
      <c r="VDA162" s="1"/>
      <c r="VDB162" s="1"/>
      <c r="VDC162" s="1"/>
      <c r="VDD162" s="1"/>
      <c r="VDE162" s="1"/>
      <c r="VDF162" s="1"/>
      <c r="VDG162" s="1"/>
      <c r="VDH162" s="1"/>
      <c r="VDI162" s="1"/>
      <c r="VDJ162" s="1"/>
      <c r="VDK162" s="1"/>
      <c r="VDL162" s="1"/>
      <c r="VDM162" s="1"/>
      <c r="VDN162" s="1"/>
      <c r="VDO162" s="1"/>
      <c r="VDP162" s="1"/>
      <c r="VDQ162" s="1"/>
      <c r="VDR162" s="1"/>
      <c r="VDS162" s="1"/>
      <c r="VDT162" s="1"/>
      <c r="VDU162" s="1"/>
      <c r="VDV162" s="1"/>
      <c r="VDW162" s="1"/>
      <c r="VDX162" s="1"/>
      <c r="VDY162" s="1"/>
      <c r="VDZ162" s="1"/>
      <c r="VEA162" s="1"/>
      <c r="VEB162" s="1"/>
      <c r="VEC162" s="1"/>
      <c r="VED162" s="1"/>
      <c r="VEE162" s="1"/>
      <c r="VEF162" s="1"/>
      <c r="VEG162" s="1"/>
      <c r="VEH162" s="1"/>
      <c r="VEI162" s="1"/>
      <c r="VEJ162" s="1"/>
      <c r="VEK162" s="1"/>
      <c r="VEL162" s="1"/>
      <c r="VEM162" s="1"/>
      <c r="VEN162" s="1"/>
      <c r="VEO162" s="1"/>
      <c r="VEP162" s="1"/>
      <c r="VEQ162" s="1"/>
      <c r="VER162" s="1"/>
      <c r="VES162" s="1"/>
      <c r="VET162" s="1"/>
      <c r="VEU162" s="1"/>
      <c r="VEV162" s="1"/>
      <c r="VEW162" s="1"/>
      <c r="VEX162" s="1"/>
      <c r="VEY162" s="1"/>
      <c r="VEZ162" s="1"/>
      <c r="VFA162" s="1"/>
      <c r="VFB162" s="1"/>
      <c r="VFC162" s="1"/>
      <c r="VFD162" s="1"/>
      <c r="VFE162" s="1"/>
      <c r="VFF162" s="1"/>
      <c r="VFG162" s="1"/>
      <c r="VFH162" s="1"/>
      <c r="VFI162" s="1"/>
      <c r="VFJ162" s="1"/>
      <c r="VFK162" s="1"/>
      <c r="VFL162" s="1"/>
      <c r="VFM162" s="1"/>
      <c r="VFN162" s="1"/>
      <c r="VFO162" s="1"/>
      <c r="VFP162" s="1"/>
      <c r="VFQ162" s="1"/>
      <c r="VFR162" s="1"/>
      <c r="VFS162" s="1"/>
      <c r="VFT162" s="1"/>
      <c r="VFU162" s="1"/>
      <c r="VFV162" s="1"/>
      <c r="VFW162" s="1"/>
      <c r="VFX162" s="1"/>
      <c r="VFY162" s="1"/>
      <c r="VFZ162" s="1"/>
      <c r="VGA162" s="1"/>
      <c r="VGB162" s="1"/>
      <c r="VGC162" s="1"/>
      <c r="VGD162" s="1"/>
      <c r="VGE162" s="1"/>
      <c r="VGF162" s="1"/>
      <c r="VGG162" s="1"/>
      <c r="VGH162" s="1"/>
      <c r="VGI162" s="1"/>
      <c r="VGJ162" s="1"/>
      <c r="VGK162" s="1"/>
      <c r="VGL162" s="1"/>
      <c r="VGM162" s="1"/>
      <c r="VGN162" s="1"/>
      <c r="VGO162" s="1"/>
      <c r="VGP162" s="1"/>
      <c r="VGQ162" s="1"/>
      <c r="VGR162" s="1"/>
      <c r="VGS162" s="1"/>
      <c r="VGT162" s="1"/>
      <c r="VGU162" s="1"/>
      <c r="VGV162" s="1"/>
      <c r="VGW162" s="1"/>
      <c r="VGX162" s="1"/>
      <c r="VGY162" s="1"/>
      <c r="VGZ162" s="1"/>
      <c r="VHA162" s="1"/>
      <c r="VHB162" s="1"/>
      <c r="VHC162" s="1"/>
      <c r="VHD162" s="1"/>
      <c r="VHE162" s="1"/>
      <c r="VHF162" s="1"/>
      <c r="VHG162" s="1"/>
      <c r="VHH162" s="1"/>
      <c r="VHI162" s="1"/>
      <c r="VHJ162" s="1"/>
      <c r="VHK162" s="1"/>
      <c r="VHL162" s="1"/>
      <c r="VHM162" s="1"/>
      <c r="VHN162" s="1"/>
      <c r="VHO162" s="1"/>
      <c r="VHP162" s="1"/>
      <c r="VHQ162" s="1"/>
      <c r="VHR162" s="1"/>
      <c r="VHS162" s="1"/>
      <c r="VHT162" s="1"/>
      <c r="VHU162" s="1"/>
      <c r="VHV162" s="1"/>
      <c r="VHW162" s="1"/>
      <c r="VHX162" s="1"/>
      <c r="VHY162" s="1"/>
      <c r="VHZ162" s="1"/>
      <c r="VIA162" s="1"/>
      <c r="VIB162" s="1"/>
      <c r="VIC162" s="1"/>
      <c r="VID162" s="1"/>
      <c r="VIE162" s="1"/>
      <c r="VIF162" s="1"/>
      <c r="VIG162" s="1"/>
      <c r="VIH162" s="1"/>
      <c r="VII162" s="1"/>
      <c r="VIJ162" s="1"/>
      <c r="VIK162" s="1"/>
      <c r="VIL162" s="1"/>
      <c r="VIM162" s="1"/>
      <c r="VIN162" s="1"/>
      <c r="VIO162" s="1"/>
      <c r="VIP162" s="1"/>
      <c r="VIQ162" s="1"/>
      <c r="VIR162" s="1"/>
      <c r="VIS162" s="1"/>
      <c r="VIT162" s="1"/>
      <c r="VIU162" s="1"/>
      <c r="VIV162" s="1"/>
      <c r="VIW162" s="1"/>
      <c r="VIX162" s="1"/>
      <c r="VIY162" s="1"/>
      <c r="VIZ162" s="1"/>
      <c r="VJA162" s="1"/>
      <c r="VJB162" s="1"/>
      <c r="VJC162" s="1"/>
      <c r="VJD162" s="1"/>
      <c r="VJE162" s="1"/>
      <c r="VJF162" s="1"/>
      <c r="VJG162" s="1"/>
      <c r="VJH162" s="1"/>
      <c r="VJI162" s="1"/>
      <c r="VJJ162" s="1"/>
      <c r="VJK162" s="1"/>
      <c r="VJL162" s="1"/>
      <c r="VJM162" s="1"/>
      <c r="VJN162" s="1"/>
      <c r="VJO162" s="1"/>
      <c r="VJP162" s="1"/>
      <c r="VJQ162" s="1"/>
      <c r="VJR162" s="1"/>
      <c r="VJS162" s="1"/>
      <c r="VJT162" s="1"/>
      <c r="VJU162" s="1"/>
      <c r="VJV162" s="1"/>
      <c r="VJW162" s="1"/>
      <c r="VJX162" s="1"/>
      <c r="VJY162" s="1"/>
      <c r="VJZ162" s="1"/>
      <c r="VKA162" s="1"/>
      <c r="VKB162" s="1"/>
      <c r="VKC162" s="1"/>
      <c r="VKD162" s="1"/>
      <c r="VKE162" s="1"/>
      <c r="VKF162" s="1"/>
      <c r="VKG162" s="1"/>
      <c r="VKH162" s="1"/>
      <c r="VKI162" s="1"/>
      <c r="VKJ162" s="1"/>
      <c r="VKK162" s="1"/>
      <c r="VKL162" s="1"/>
      <c r="VKM162" s="1"/>
      <c r="VKN162" s="1"/>
      <c r="VKO162" s="1"/>
      <c r="VKP162" s="1"/>
      <c r="VKQ162" s="1"/>
      <c r="VKR162" s="1"/>
      <c r="VKS162" s="1"/>
      <c r="VKT162" s="1"/>
      <c r="VKU162" s="1"/>
      <c r="VKV162" s="1"/>
      <c r="VKW162" s="1"/>
      <c r="VKX162" s="1"/>
      <c r="VKY162" s="1"/>
      <c r="VKZ162" s="1"/>
      <c r="VLA162" s="1"/>
      <c r="VLB162" s="1"/>
      <c r="VLC162" s="1"/>
      <c r="VLD162" s="1"/>
      <c r="VLE162" s="1"/>
      <c r="VLF162" s="1"/>
      <c r="VLG162" s="1"/>
      <c r="VLH162" s="1"/>
      <c r="VLI162" s="1"/>
      <c r="VLJ162" s="1"/>
      <c r="VLK162" s="1"/>
      <c r="VLL162" s="1"/>
      <c r="VLM162" s="1"/>
      <c r="VLN162" s="1"/>
      <c r="VLO162" s="1"/>
      <c r="VLP162" s="1"/>
      <c r="VLQ162" s="1"/>
      <c r="VLR162" s="1"/>
      <c r="VLS162" s="1"/>
      <c r="VLT162" s="1"/>
      <c r="VLU162" s="1"/>
      <c r="VLV162" s="1"/>
      <c r="VLW162" s="1"/>
      <c r="VLX162" s="1"/>
      <c r="VLY162" s="1"/>
      <c r="VLZ162" s="1"/>
      <c r="VMA162" s="1"/>
      <c r="VMB162" s="1"/>
      <c r="VMC162" s="1"/>
      <c r="VMD162" s="1"/>
      <c r="VME162" s="1"/>
      <c r="VMF162" s="1"/>
      <c r="VMG162" s="1"/>
      <c r="VMH162" s="1"/>
      <c r="VMI162" s="1"/>
      <c r="VMJ162" s="1"/>
      <c r="VMK162" s="1"/>
      <c r="VML162" s="1"/>
      <c r="VMM162" s="1"/>
      <c r="VMN162" s="1"/>
      <c r="VMO162" s="1"/>
      <c r="VMP162" s="1"/>
      <c r="VMQ162" s="1"/>
      <c r="VMR162" s="1"/>
      <c r="VMS162" s="1"/>
      <c r="VMT162" s="1"/>
      <c r="VMU162" s="1"/>
      <c r="VMV162" s="1"/>
      <c r="VMW162" s="1"/>
      <c r="VMX162" s="1"/>
      <c r="VMY162" s="1"/>
      <c r="VMZ162" s="1"/>
      <c r="VNA162" s="1"/>
      <c r="VNB162" s="1"/>
      <c r="VNC162" s="1"/>
      <c r="VND162" s="1"/>
      <c r="VNE162" s="1"/>
      <c r="VNF162" s="1"/>
      <c r="VNG162" s="1"/>
      <c r="VNH162" s="1"/>
      <c r="VNI162" s="1"/>
      <c r="VNJ162" s="1"/>
      <c r="VNK162" s="1"/>
      <c r="VNL162" s="1"/>
      <c r="VNM162" s="1"/>
      <c r="VNN162" s="1"/>
      <c r="VNO162" s="1"/>
      <c r="VNP162" s="1"/>
      <c r="VNQ162" s="1"/>
      <c r="VNR162" s="1"/>
      <c r="VNS162" s="1"/>
      <c r="VNT162" s="1"/>
      <c r="VNU162" s="1"/>
      <c r="VNV162" s="1"/>
      <c r="VNW162" s="1"/>
      <c r="VNX162" s="1"/>
      <c r="VNY162" s="1"/>
      <c r="VNZ162" s="1"/>
      <c r="VOA162" s="1"/>
      <c r="VOB162" s="1"/>
      <c r="VOC162" s="1"/>
      <c r="VOD162" s="1"/>
      <c r="VOE162" s="1"/>
      <c r="VOF162" s="1"/>
      <c r="VOG162" s="1"/>
      <c r="VOH162" s="1"/>
      <c r="VOI162" s="1"/>
      <c r="VOJ162" s="1"/>
      <c r="VOK162" s="1"/>
      <c r="VOL162" s="1"/>
      <c r="VOM162" s="1"/>
      <c r="VON162" s="1"/>
      <c r="VOO162" s="1"/>
      <c r="VOP162" s="1"/>
      <c r="VOQ162" s="1"/>
      <c r="VOR162" s="1"/>
      <c r="VOS162" s="1"/>
      <c r="VOT162" s="1"/>
      <c r="VOU162" s="1"/>
      <c r="VOV162" s="1"/>
      <c r="VOW162" s="1"/>
      <c r="VOX162" s="1"/>
      <c r="VOY162" s="1"/>
      <c r="VOZ162" s="1"/>
      <c r="VPA162" s="1"/>
      <c r="VPB162" s="1"/>
      <c r="VPC162" s="1"/>
      <c r="VPD162" s="1"/>
      <c r="VPE162" s="1"/>
      <c r="VPF162" s="1"/>
      <c r="VPG162" s="1"/>
      <c r="VPH162" s="1"/>
      <c r="VPI162" s="1"/>
      <c r="VPJ162" s="1"/>
      <c r="VPK162" s="1"/>
      <c r="VPL162" s="1"/>
      <c r="VPM162" s="1"/>
      <c r="VPN162" s="1"/>
      <c r="VPO162" s="1"/>
      <c r="VPP162" s="1"/>
      <c r="VPQ162" s="1"/>
      <c r="VPR162" s="1"/>
      <c r="VPS162" s="1"/>
      <c r="VPT162" s="1"/>
      <c r="VPU162" s="1"/>
      <c r="VPV162" s="1"/>
      <c r="VPW162" s="1"/>
      <c r="VPX162" s="1"/>
      <c r="VPY162" s="1"/>
      <c r="VPZ162" s="1"/>
      <c r="VQA162" s="1"/>
      <c r="VQB162" s="1"/>
      <c r="VQC162" s="1"/>
      <c r="VQD162" s="1"/>
      <c r="VQE162" s="1"/>
      <c r="VQF162" s="1"/>
      <c r="VQG162" s="1"/>
      <c r="VQH162" s="1"/>
      <c r="VQI162" s="1"/>
      <c r="VQJ162" s="1"/>
      <c r="VQK162" s="1"/>
      <c r="VQL162" s="1"/>
      <c r="VQM162" s="1"/>
      <c r="VQN162" s="1"/>
      <c r="VQO162" s="1"/>
      <c r="VQP162" s="1"/>
      <c r="VQQ162" s="1"/>
      <c r="VQR162" s="1"/>
      <c r="VQS162" s="1"/>
      <c r="VQT162" s="1"/>
      <c r="VQU162" s="1"/>
      <c r="VQV162" s="1"/>
      <c r="VQW162" s="1"/>
      <c r="VQX162" s="1"/>
      <c r="VQY162" s="1"/>
      <c r="VQZ162" s="1"/>
      <c r="VRA162" s="1"/>
      <c r="VRB162" s="1"/>
      <c r="VRC162" s="1"/>
      <c r="VRD162" s="1"/>
      <c r="VRE162" s="1"/>
      <c r="VRF162" s="1"/>
      <c r="VRG162" s="1"/>
      <c r="VRH162" s="1"/>
      <c r="VRI162" s="1"/>
      <c r="VRJ162" s="1"/>
      <c r="VRK162" s="1"/>
      <c r="VRL162" s="1"/>
      <c r="VRM162" s="1"/>
      <c r="VRN162" s="1"/>
      <c r="VRO162" s="1"/>
      <c r="VRP162" s="1"/>
      <c r="VRQ162" s="1"/>
      <c r="VRR162" s="1"/>
      <c r="VRS162" s="1"/>
      <c r="VRT162" s="1"/>
      <c r="VRU162" s="1"/>
      <c r="VRV162" s="1"/>
      <c r="VRW162" s="1"/>
      <c r="VRX162" s="1"/>
      <c r="VRY162" s="1"/>
      <c r="VRZ162" s="1"/>
      <c r="VSA162" s="1"/>
      <c r="VSB162" s="1"/>
      <c r="VSC162" s="1"/>
      <c r="VSD162" s="1"/>
      <c r="VSE162" s="1"/>
      <c r="VSF162" s="1"/>
      <c r="VSG162" s="1"/>
      <c r="VSH162" s="1"/>
      <c r="VSI162" s="1"/>
      <c r="VSJ162" s="1"/>
      <c r="VSK162" s="1"/>
      <c r="VSL162" s="1"/>
      <c r="VSM162" s="1"/>
      <c r="VSN162" s="1"/>
      <c r="VSO162" s="1"/>
      <c r="VSP162" s="1"/>
      <c r="VSQ162" s="1"/>
      <c r="VSR162" s="1"/>
      <c r="VSS162" s="1"/>
      <c r="VST162" s="1"/>
      <c r="VSU162" s="1"/>
      <c r="VSV162" s="1"/>
      <c r="VSW162" s="1"/>
      <c r="VSX162" s="1"/>
      <c r="VSY162" s="1"/>
      <c r="VSZ162" s="1"/>
      <c r="VTA162" s="1"/>
      <c r="VTB162" s="1"/>
      <c r="VTC162" s="1"/>
      <c r="VTD162" s="1"/>
      <c r="VTE162" s="1"/>
      <c r="VTF162" s="1"/>
      <c r="VTG162" s="1"/>
      <c r="VTH162" s="1"/>
      <c r="VTI162" s="1"/>
      <c r="VTJ162" s="1"/>
      <c r="VTK162" s="1"/>
      <c r="VTL162" s="1"/>
      <c r="VTM162" s="1"/>
      <c r="VTN162" s="1"/>
      <c r="VTO162" s="1"/>
      <c r="VTP162" s="1"/>
      <c r="VTQ162" s="1"/>
      <c r="VTR162" s="1"/>
      <c r="VTS162" s="1"/>
      <c r="VTT162" s="1"/>
      <c r="VTU162" s="1"/>
      <c r="VTV162" s="1"/>
      <c r="VTW162" s="1"/>
      <c r="VTX162" s="1"/>
      <c r="VTY162" s="1"/>
      <c r="VTZ162" s="1"/>
      <c r="VUA162" s="1"/>
      <c r="VUB162" s="1"/>
      <c r="VUC162" s="1"/>
      <c r="VUD162" s="1"/>
      <c r="VUE162" s="1"/>
      <c r="VUF162" s="1"/>
      <c r="VUG162" s="1"/>
      <c r="VUH162" s="1"/>
      <c r="VUI162" s="1"/>
      <c r="VUJ162" s="1"/>
      <c r="VUK162" s="1"/>
      <c r="VUL162" s="1"/>
      <c r="VUM162" s="1"/>
      <c r="VUN162" s="1"/>
      <c r="VUO162" s="1"/>
      <c r="VUP162" s="1"/>
      <c r="VUQ162" s="1"/>
      <c r="VUR162" s="1"/>
      <c r="VUS162" s="1"/>
      <c r="VUT162" s="1"/>
      <c r="VUU162" s="1"/>
      <c r="VUV162" s="1"/>
      <c r="VUW162" s="1"/>
      <c r="VUX162" s="1"/>
      <c r="VUY162" s="1"/>
      <c r="VUZ162" s="1"/>
      <c r="VVA162" s="1"/>
      <c r="VVB162" s="1"/>
      <c r="VVC162" s="1"/>
      <c r="VVD162" s="1"/>
      <c r="VVE162" s="1"/>
      <c r="VVF162" s="1"/>
      <c r="VVG162" s="1"/>
      <c r="VVH162" s="1"/>
      <c r="VVI162" s="1"/>
      <c r="VVJ162" s="1"/>
      <c r="VVK162" s="1"/>
      <c r="VVL162" s="1"/>
      <c r="VVM162" s="1"/>
      <c r="VVN162" s="1"/>
      <c r="VVO162" s="1"/>
      <c r="VVP162" s="1"/>
      <c r="VVQ162" s="1"/>
      <c r="VVR162" s="1"/>
      <c r="VVS162" s="1"/>
      <c r="VVT162" s="1"/>
      <c r="VVU162" s="1"/>
      <c r="VVV162" s="1"/>
      <c r="VVW162" s="1"/>
      <c r="VVX162" s="1"/>
      <c r="VVY162" s="1"/>
      <c r="VVZ162" s="1"/>
      <c r="VWA162" s="1"/>
      <c r="VWB162" s="1"/>
      <c r="VWC162" s="1"/>
      <c r="VWD162" s="1"/>
      <c r="VWE162" s="1"/>
      <c r="VWF162" s="1"/>
      <c r="VWG162" s="1"/>
      <c r="VWH162" s="1"/>
      <c r="VWI162" s="1"/>
      <c r="VWJ162" s="1"/>
      <c r="VWK162" s="1"/>
      <c r="VWL162" s="1"/>
      <c r="VWM162" s="1"/>
      <c r="VWN162" s="1"/>
      <c r="VWO162" s="1"/>
      <c r="VWP162" s="1"/>
      <c r="VWQ162" s="1"/>
      <c r="VWR162" s="1"/>
      <c r="VWS162" s="1"/>
      <c r="VWT162" s="1"/>
      <c r="VWU162" s="1"/>
      <c r="VWV162" s="1"/>
      <c r="VWW162" s="1"/>
      <c r="VWX162" s="1"/>
      <c r="VWY162" s="1"/>
      <c r="VWZ162" s="1"/>
      <c r="VXA162" s="1"/>
      <c r="VXB162" s="1"/>
      <c r="VXC162" s="1"/>
      <c r="VXD162" s="1"/>
      <c r="VXE162" s="1"/>
      <c r="VXF162" s="1"/>
      <c r="VXG162" s="1"/>
      <c r="VXH162" s="1"/>
      <c r="VXI162" s="1"/>
      <c r="VXJ162" s="1"/>
      <c r="VXK162" s="1"/>
      <c r="VXL162" s="1"/>
      <c r="VXM162" s="1"/>
      <c r="VXN162" s="1"/>
      <c r="VXO162" s="1"/>
      <c r="VXP162" s="1"/>
      <c r="VXQ162" s="1"/>
      <c r="VXR162" s="1"/>
      <c r="VXS162" s="1"/>
      <c r="VXT162" s="1"/>
      <c r="VXU162" s="1"/>
      <c r="VXV162" s="1"/>
      <c r="VXW162" s="1"/>
      <c r="VXX162" s="1"/>
      <c r="VXY162" s="1"/>
      <c r="VXZ162" s="1"/>
      <c r="VYA162" s="1"/>
      <c r="VYB162" s="1"/>
      <c r="VYC162" s="1"/>
      <c r="VYD162" s="1"/>
      <c r="VYE162" s="1"/>
      <c r="VYF162" s="1"/>
      <c r="VYG162" s="1"/>
      <c r="VYH162" s="1"/>
      <c r="VYI162" s="1"/>
      <c r="VYJ162" s="1"/>
      <c r="VYK162" s="1"/>
      <c r="VYL162" s="1"/>
      <c r="VYM162" s="1"/>
      <c r="VYN162" s="1"/>
      <c r="VYO162" s="1"/>
      <c r="VYP162" s="1"/>
      <c r="VYQ162" s="1"/>
      <c r="VYR162" s="1"/>
      <c r="VYS162" s="1"/>
      <c r="VYT162" s="1"/>
      <c r="VYU162" s="1"/>
      <c r="VYV162" s="1"/>
      <c r="VYW162" s="1"/>
      <c r="VYX162" s="1"/>
      <c r="VYY162" s="1"/>
      <c r="VYZ162" s="1"/>
      <c r="VZA162" s="1"/>
      <c r="VZB162" s="1"/>
      <c r="VZC162" s="1"/>
      <c r="VZD162" s="1"/>
      <c r="VZE162" s="1"/>
      <c r="VZF162" s="1"/>
      <c r="VZG162" s="1"/>
      <c r="VZH162" s="1"/>
      <c r="VZI162" s="1"/>
      <c r="VZJ162" s="1"/>
      <c r="VZK162" s="1"/>
      <c r="VZL162" s="1"/>
      <c r="VZM162" s="1"/>
      <c r="VZN162" s="1"/>
      <c r="VZO162" s="1"/>
      <c r="VZP162" s="1"/>
      <c r="VZQ162" s="1"/>
      <c r="VZR162" s="1"/>
      <c r="VZS162" s="1"/>
      <c r="VZT162" s="1"/>
      <c r="VZU162" s="1"/>
      <c r="VZV162" s="1"/>
      <c r="VZW162" s="1"/>
      <c r="VZX162" s="1"/>
      <c r="VZY162" s="1"/>
      <c r="VZZ162" s="1"/>
      <c r="WAA162" s="1"/>
      <c r="WAB162" s="1"/>
      <c r="WAC162" s="1"/>
      <c r="WAD162" s="1"/>
      <c r="WAE162" s="1"/>
      <c r="WAF162" s="1"/>
      <c r="WAG162" s="1"/>
      <c r="WAH162" s="1"/>
      <c r="WAI162" s="1"/>
      <c r="WAJ162" s="1"/>
      <c r="WAK162" s="1"/>
      <c r="WAL162" s="1"/>
      <c r="WAM162" s="1"/>
      <c r="WAN162" s="1"/>
      <c r="WAO162" s="1"/>
      <c r="WAP162" s="1"/>
      <c r="WAQ162" s="1"/>
      <c r="WAR162" s="1"/>
      <c r="WAS162" s="1"/>
      <c r="WAT162" s="1"/>
      <c r="WAU162" s="1"/>
      <c r="WAV162" s="1"/>
      <c r="WAW162" s="1"/>
      <c r="WAX162" s="1"/>
      <c r="WAY162" s="1"/>
      <c r="WAZ162" s="1"/>
      <c r="WBA162" s="1"/>
      <c r="WBB162" s="1"/>
      <c r="WBC162" s="1"/>
      <c r="WBD162" s="1"/>
      <c r="WBE162" s="1"/>
      <c r="WBF162" s="1"/>
      <c r="WBG162" s="1"/>
      <c r="WBH162" s="1"/>
      <c r="WBI162" s="1"/>
      <c r="WBJ162" s="1"/>
      <c r="WBK162" s="1"/>
      <c r="WBL162" s="1"/>
      <c r="WBM162" s="1"/>
      <c r="WBN162" s="1"/>
      <c r="WBO162" s="1"/>
      <c r="WBP162" s="1"/>
      <c r="WBQ162" s="1"/>
      <c r="WBR162" s="1"/>
      <c r="WBS162" s="1"/>
      <c r="WBT162" s="1"/>
      <c r="WBU162" s="1"/>
      <c r="WBV162" s="1"/>
      <c r="WBW162" s="1"/>
      <c r="WBX162" s="1"/>
      <c r="WBY162" s="1"/>
      <c r="WBZ162" s="1"/>
      <c r="WCA162" s="1"/>
      <c r="WCB162" s="1"/>
      <c r="WCC162" s="1"/>
      <c r="WCD162" s="1"/>
      <c r="WCE162" s="1"/>
      <c r="WCF162" s="1"/>
      <c r="WCG162" s="1"/>
      <c r="WCH162" s="1"/>
      <c r="WCI162" s="1"/>
      <c r="WCJ162" s="1"/>
      <c r="WCK162" s="1"/>
      <c r="WCL162" s="1"/>
      <c r="WCM162" s="1"/>
      <c r="WCN162" s="1"/>
      <c r="WCO162" s="1"/>
      <c r="WCP162" s="1"/>
      <c r="WCQ162" s="1"/>
      <c r="WCR162" s="1"/>
      <c r="WCS162" s="1"/>
      <c r="WCT162" s="1"/>
      <c r="WCU162" s="1"/>
      <c r="WCV162" s="1"/>
      <c r="WCW162" s="1"/>
      <c r="WCX162" s="1"/>
      <c r="WCY162" s="1"/>
      <c r="WCZ162" s="1"/>
      <c r="WDA162" s="1"/>
      <c r="WDB162" s="1"/>
      <c r="WDC162" s="1"/>
      <c r="WDD162" s="1"/>
      <c r="WDE162" s="1"/>
      <c r="WDF162" s="1"/>
      <c r="WDG162" s="1"/>
      <c r="WDH162" s="1"/>
      <c r="WDI162" s="1"/>
      <c r="WDJ162" s="1"/>
      <c r="WDK162" s="1"/>
      <c r="WDL162" s="1"/>
      <c r="WDM162" s="1"/>
      <c r="WDN162" s="1"/>
      <c r="WDO162" s="1"/>
      <c r="WDP162" s="1"/>
      <c r="WDQ162" s="1"/>
      <c r="WDR162" s="1"/>
      <c r="WDS162" s="1"/>
      <c r="WDT162" s="1"/>
      <c r="WDU162" s="1"/>
      <c r="WDV162" s="1"/>
      <c r="WDW162" s="1"/>
      <c r="WDX162" s="1"/>
      <c r="WDY162" s="1"/>
      <c r="WDZ162" s="1"/>
      <c r="WEA162" s="1"/>
      <c r="WEB162" s="1"/>
      <c r="WEC162" s="1"/>
      <c r="WED162" s="1"/>
      <c r="WEE162" s="1"/>
      <c r="WEF162" s="1"/>
      <c r="WEG162" s="1"/>
      <c r="WEH162" s="1"/>
      <c r="WEI162" s="1"/>
      <c r="WEJ162" s="1"/>
      <c r="WEK162" s="1"/>
      <c r="WEL162" s="1"/>
      <c r="WEM162" s="1"/>
      <c r="WEN162" s="1"/>
      <c r="WEO162" s="1"/>
      <c r="WEP162" s="1"/>
      <c r="WEQ162" s="1"/>
      <c r="WER162" s="1"/>
      <c r="WES162" s="1"/>
      <c r="WET162" s="1"/>
      <c r="WEU162" s="1"/>
      <c r="WEV162" s="1"/>
      <c r="WEW162" s="1"/>
      <c r="WEX162" s="1"/>
      <c r="WEY162" s="1"/>
      <c r="WEZ162" s="1"/>
      <c r="WFA162" s="1"/>
      <c r="WFB162" s="1"/>
      <c r="WFC162" s="1"/>
      <c r="WFD162" s="1"/>
      <c r="WFE162" s="1"/>
      <c r="WFF162" s="1"/>
      <c r="WFG162" s="1"/>
      <c r="WFH162" s="1"/>
      <c r="WFI162" s="1"/>
      <c r="WFJ162" s="1"/>
      <c r="WFK162" s="1"/>
      <c r="WFL162" s="1"/>
      <c r="WFM162" s="1"/>
      <c r="WFN162" s="1"/>
      <c r="WFO162" s="1"/>
      <c r="WFP162" s="1"/>
      <c r="WFQ162" s="1"/>
      <c r="WFR162" s="1"/>
      <c r="WFS162" s="1"/>
      <c r="WFT162" s="1"/>
      <c r="WFU162" s="1"/>
      <c r="WFV162" s="1"/>
      <c r="WFW162" s="1"/>
      <c r="WFX162" s="1"/>
      <c r="WFY162" s="1"/>
      <c r="WFZ162" s="1"/>
      <c r="WGA162" s="1"/>
      <c r="WGB162" s="1"/>
      <c r="WGC162" s="1"/>
      <c r="WGD162" s="1"/>
      <c r="WGE162" s="1"/>
      <c r="WGF162" s="1"/>
      <c r="WGG162" s="1"/>
      <c r="WGH162" s="1"/>
      <c r="WGI162" s="1"/>
      <c r="WGJ162" s="1"/>
      <c r="WGK162" s="1"/>
      <c r="WGL162" s="1"/>
      <c r="WGM162" s="1"/>
      <c r="WGN162" s="1"/>
      <c r="WGO162" s="1"/>
      <c r="WGP162" s="1"/>
      <c r="WGQ162" s="1"/>
      <c r="WGR162" s="1"/>
      <c r="WGS162" s="1"/>
      <c r="WGT162" s="1"/>
      <c r="WGU162" s="1"/>
      <c r="WGV162" s="1"/>
      <c r="WGW162" s="1"/>
      <c r="WGX162" s="1"/>
      <c r="WGY162" s="1"/>
      <c r="WGZ162" s="1"/>
      <c r="WHA162" s="1"/>
      <c r="WHB162" s="1"/>
      <c r="WHC162" s="1"/>
      <c r="WHD162" s="1"/>
      <c r="WHE162" s="1"/>
      <c r="WHF162" s="1"/>
      <c r="WHG162" s="1"/>
      <c r="WHH162" s="1"/>
      <c r="WHI162" s="1"/>
      <c r="WHJ162" s="1"/>
      <c r="WHK162" s="1"/>
      <c r="WHL162" s="1"/>
      <c r="WHM162" s="1"/>
      <c r="WHN162" s="1"/>
      <c r="WHO162" s="1"/>
      <c r="WHP162" s="1"/>
      <c r="WHQ162" s="1"/>
      <c r="WHR162" s="1"/>
      <c r="WHS162" s="1"/>
      <c r="WHT162" s="1"/>
      <c r="WHU162" s="1"/>
      <c r="WHV162" s="1"/>
      <c r="WHW162" s="1"/>
      <c r="WHX162" s="1"/>
      <c r="WHY162" s="1"/>
      <c r="WHZ162" s="1"/>
      <c r="WIA162" s="1"/>
      <c r="WIB162" s="1"/>
      <c r="WIC162" s="1"/>
      <c r="WID162" s="1"/>
      <c r="WIE162" s="1"/>
      <c r="WIF162" s="1"/>
      <c r="WIG162" s="1"/>
      <c r="WIH162" s="1"/>
      <c r="WII162" s="1"/>
      <c r="WIJ162" s="1"/>
      <c r="WIK162" s="1"/>
      <c r="WIL162" s="1"/>
      <c r="WIM162" s="1"/>
      <c r="WIN162" s="1"/>
      <c r="WIO162" s="1"/>
      <c r="WIP162" s="1"/>
      <c r="WIQ162" s="1"/>
      <c r="WIR162" s="1"/>
      <c r="WIS162" s="1"/>
      <c r="WIT162" s="1"/>
      <c r="WIU162" s="1"/>
      <c r="WIV162" s="1"/>
      <c r="WIW162" s="1"/>
      <c r="WIX162" s="1"/>
      <c r="WIY162" s="1"/>
      <c r="WIZ162" s="1"/>
      <c r="WJA162" s="1"/>
      <c r="WJB162" s="1"/>
      <c r="WJC162" s="1"/>
      <c r="WJD162" s="1"/>
      <c r="WJE162" s="1"/>
      <c r="WJF162" s="1"/>
      <c r="WJG162" s="1"/>
      <c r="WJH162" s="1"/>
      <c r="WJI162" s="1"/>
      <c r="WJJ162" s="1"/>
      <c r="WJK162" s="1"/>
      <c r="WJL162" s="1"/>
      <c r="WJM162" s="1"/>
      <c r="WJN162" s="1"/>
      <c r="WJO162" s="1"/>
      <c r="WJP162" s="1"/>
      <c r="WJQ162" s="1"/>
      <c r="WJR162" s="1"/>
      <c r="WJS162" s="1"/>
      <c r="WJT162" s="1"/>
      <c r="WJU162" s="1"/>
      <c r="WJV162" s="1"/>
      <c r="WJW162" s="1"/>
      <c r="WJX162" s="1"/>
      <c r="WJY162" s="1"/>
      <c r="WJZ162" s="1"/>
      <c r="WKA162" s="1"/>
      <c r="WKB162" s="1"/>
      <c r="WKC162" s="1"/>
      <c r="WKD162" s="1"/>
      <c r="WKE162" s="1"/>
      <c r="WKF162" s="1"/>
      <c r="WKG162" s="1"/>
      <c r="WKH162" s="1"/>
      <c r="WKI162" s="1"/>
      <c r="WKJ162" s="1"/>
      <c r="WKK162" s="1"/>
      <c r="WKL162" s="1"/>
      <c r="WKM162" s="1"/>
      <c r="WKN162" s="1"/>
      <c r="WKO162" s="1"/>
      <c r="WKP162" s="1"/>
      <c r="WKQ162" s="1"/>
      <c r="WKR162" s="1"/>
      <c r="WKS162" s="1"/>
      <c r="WKT162" s="1"/>
      <c r="WKU162" s="1"/>
      <c r="WKV162" s="1"/>
      <c r="WKW162" s="1"/>
      <c r="WKX162" s="1"/>
      <c r="WKY162" s="1"/>
      <c r="WKZ162" s="1"/>
      <c r="WLA162" s="1"/>
      <c r="WLB162" s="1"/>
      <c r="WLC162" s="1"/>
      <c r="WLD162" s="1"/>
      <c r="WLE162" s="1"/>
      <c r="WLF162" s="1"/>
      <c r="WLG162" s="1"/>
      <c r="WLH162" s="1"/>
      <c r="WLI162" s="1"/>
      <c r="WLJ162" s="1"/>
      <c r="WLK162" s="1"/>
      <c r="WLL162" s="1"/>
      <c r="WLM162" s="1"/>
      <c r="WLN162" s="1"/>
      <c r="WLO162" s="1"/>
      <c r="WLP162" s="1"/>
      <c r="WLQ162" s="1"/>
      <c r="WLR162" s="1"/>
      <c r="WLS162" s="1"/>
      <c r="WLT162" s="1"/>
      <c r="WLU162" s="1"/>
      <c r="WLV162" s="1"/>
      <c r="WLW162" s="1"/>
      <c r="WLX162" s="1"/>
      <c r="WLY162" s="1"/>
      <c r="WLZ162" s="1"/>
      <c r="WMA162" s="1"/>
      <c r="WMB162" s="1"/>
      <c r="WMC162" s="1"/>
      <c r="WMD162" s="1"/>
      <c r="WME162" s="1"/>
      <c r="WMF162" s="1"/>
      <c r="WMG162" s="1"/>
      <c r="WMH162" s="1"/>
      <c r="WMI162" s="1"/>
      <c r="WMJ162" s="1"/>
      <c r="WMK162" s="1"/>
      <c r="WML162" s="1"/>
      <c r="WMM162" s="1"/>
      <c r="WMN162" s="1"/>
      <c r="WMO162" s="1"/>
      <c r="WMP162" s="1"/>
      <c r="WMQ162" s="1"/>
      <c r="WMR162" s="1"/>
      <c r="WMS162" s="1"/>
      <c r="WMT162" s="1"/>
      <c r="WMU162" s="1"/>
      <c r="WMV162" s="1"/>
      <c r="WMW162" s="1"/>
      <c r="WMX162" s="1"/>
      <c r="WMY162" s="1"/>
      <c r="WMZ162" s="1"/>
      <c r="WNA162" s="1"/>
      <c r="WNB162" s="1"/>
      <c r="WNC162" s="1"/>
      <c r="WND162" s="1"/>
      <c r="WNE162" s="1"/>
      <c r="WNF162" s="1"/>
      <c r="WNG162" s="1"/>
      <c r="WNH162" s="1"/>
      <c r="WNI162" s="1"/>
      <c r="WNJ162" s="1"/>
      <c r="WNK162" s="1"/>
      <c r="WNL162" s="1"/>
      <c r="WNM162" s="1"/>
      <c r="WNN162" s="1"/>
      <c r="WNO162" s="1"/>
      <c r="WNP162" s="1"/>
      <c r="WNQ162" s="1"/>
      <c r="WNR162" s="1"/>
      <c r="WNS162" s="1"/>
      <c r="WNT162" s="1"/>
      <c r="WNU162" s="1"/>
      <c r="WNV162" s="1"/>
      <c r="WNW162" s="1"/>
      <c r="WNX162" s="1"/>
      <c r="WNY162" s="1"/>
      <c r="WNZ162" s="1"/>
      <c r="WOA162" s="1"/>
      <c r="WOB162" s="1"/>
      <c r="WOC162" s="1"/>
      <c r="WOD162" s="1"/>
      <c r="WOE162" s="1"/>
      <c r="WOF162" s="1"/>
      <c r="WOG162" s="1"/>
      <c r="WOH162" s="1"/>
      <c r="WOI162" s="1"/>
      <c r="WOJ162" s="1"/>
      <c r="WOK162" s="1"/>
      <c r="WOL162" s="1"/>
      <c r="WOM162" s="1"/>
      <c r="WON162" s="1"/>
      <c r="WOO162" s="1"/>
      <c r="WOP162" s="1"/>
      <c r="WOQ162" s="1"/>
      <c r="WOR162" s="1"/>
      <c r="WOS162" s="1"/>
      <c r="WOT162" s="1"/>
      <c r="WOU162" s="1"/>
      <c r="WOV162" s="1"/>
      <c r="WOW162" s="1"/>
      <c r="WOX162" s="1"/>
      <c r="WOY162" s="1"/>
      <c r="WOZ162" s="1"/>
      <c r="WPA162" s="1"/>
      <c r="WPB162" s="1"/>
      <c r="WPC162" s="1"/>
      <c r="WPD162" s="1"/>
      <c r="WPE162" s="1"/>
      <c r="WPF162" s="1"/>
      <c r="WPG162" s="1"/>
      <c r="WPH162" s="1"/>
      <c r="WPI162" s="1"/>
      <c r="WPJ162" s="1"/>
      <c r="WPK162" s="1"/>
      <c r="WPL162" s="1"/>
      <c r="WPM162" s="1"/>
      <c r="WPN162" s="1"/>
      <c r="WPO162" s="1"/>
      <c r="WPP162" s="1"/>
      <c r="WPQ162" s="1"/>
      <c r="WPR162" s="1"/>
      <c r="WPS162" s="1"/>
      <c r="WPT162" s="1"/>
      <c r="WPU162" s="1"/>
      <c r="WPV162" s="1"/>
      <c r="WPW162" s="1"/>
      <c r="WPX162" s="1"/>
      <c r="WPY162" s="1"/>
      <c r="WPZ162" s="1"/>
      <c r="WQA162" s="1"/>
      <c r="WQB162" s="1"/>
      <c r="WQC162" s="1"/>
      <c r="WQD162" s="1"/>
      <c r="WQE162" s="1"/>
      <c r="WQF162" s="1"/>
      <c r="WQG162" s="1"/>
      <c r="WQH162" s="1"/>
      <c r="WQI162" s="1"/>
      <c r="WQJ162" s="1"/>
      <c r="WQK162" s="1"/>
      <c r="WQL162" s="1"/>
      <c r="WQM162" s="1"/>
      <c r="WQN162" s="1"/>
      <c r="WQO162" s="1"/>
      <c r="WQP162" s="1"/>
      <c r="WQQ162" s="1"/>
      <c r="WQR162" s="1"/>
      <c r="WQS162" s="1"/>
      <c r="WQT162" s="1"/>
      <c r="WQU162" s="1"/>
      <c r="WQV162" s="1"/>
      <c r="WQW162" s="1"/>
      <c r="WQX162" s="1"/>
      <c r="WQY162" s="1"/>
      <c r="WQZ162" s="1"/>
      <c r="WRA162" s="1"/>
      <c r="WRB162" s="1"/>
      <c r="WRC162" s="1"/>
      <c r="WRD162" s="1"/>
      <c r="WRE162" s="1"/>
      <c r="WRF162" s="1"/>
      <c r="WRG162" s="1"/>
      <c r="WRH162" s="1"/>
      <c r="WRI162" s="1"/>
      <c r="WRJ162" s="1"/>
      <c r="WRK162" s="1"/>
      <c r="WRL162" s="1"/>
      <c r="WRM162" s="1"/>
      <c r="WRN162" s="1"/>
      <c r="WRO162" s="1"/>
      <c r="WRP162" s="1"/>
      <c r="WRQ162" s="1"/>
      <c r="WRR162" s="1"/>
      <c r="WRS162" s="1"/>
      <c r="WRT162" s="1"/>
      <c r="WRU162" s="1"/>
      <c r="WRV162" s="1"/>
      <c r="WRW162" s="1"/>
      <c r="WRX162" s="1"/>
      <c r="WRY162" s="1"/>
      <c r="WRZ162" s="1"/>
      <c r="WSA162" s="1"/>
      <c r="WSB162" s="1"/>
      <c r="WSC162" s="1"/>
      <c r="WSD162" s="1"/>
      <c r="WSE162" s="1"/>
      <c r="WSF162" s="1"/>
      <c r="WSG162" s="1"/>
      <c r="WSH162" s="1"/>
      <c r="WSI162" s="1"/>
      <c r="WSJ162" s="1"/>
      <c r="WSK162" s="1"/>
      <c r="WSL162" s="1"/>
      <c r="WSM162" s="1"/>
      <c r="WSN162" s="1"/>
      <c r="WSO162" s="1"/>
      <c r="WSP162" s="1"/>
      <c r="WSQ162" s="1"/>
      <c r="WSR162" s="1"/>
      <c r="WSS162" s="1"/>
      <c r="WST162" s="1"/>
      <c r="WSU162" s="1"/>
      <c r="WSV162" s="1"/>
      <c r="WSW162" s="1"/>
      <c r="WSX162" s="1"/>
      <c r="WSY162" s="1"/>
      <c r="WSZ162" s="1"/>
      <c r="WTA162" s="1"/>
      <c r="WTB162" s="1"/>
      <c r="WTC162" s="1"/>
      <c r="WTD162" s="1"/>
      <c r="WTE162" s="1"/>
      <c r="WTF162" s="1"/>
      <c r="WTG162" s="1"/>
      <c r="WTH162" s="1"/>
      <c r="WTI162" s="1"/>
      <c r="WTJ162" s="1"/>
      <c r="WTK162" s="1"/>
      <c r="WTL162" s="1"/>
      <c r="WTM162" s="1"/>
      <c r="WTN162" s="1"/>
      <c r="WTO162" s="1"/>
      <c r="WTP162" s="1"/>
      <c r="WTQ162" s="1"/>
      <c r="WTR162" s="1"/>
      <c r="WTS162" s="1"/>
      <c r="WTT162" s="1"/>
      <c r="WTU162" s="1"/>
      <c r="WTV162" s="1"/>
      <c r="WTW162" s="1"/>
      <c r="WTX162" s="1"/>
      <c r="WTY162" s="1"/>
      <c r="WTZ162" s="1"/>
      <c r="WUA162" s="1"/>
      <c r="WUB162" s="1"/>
      <c r="WUC162" s="1"/>
      <c r="WUD162" s="1"/>
      <c r="WUE162" s="1"/>
      <c r="WUF162" s="1"/>
      <c r="WUG162" s="1"/>
      <c r="WUH162" s="1"/>
      <c r="WUI162" s="1"/>
      <c r="WUJ162" s="1"/>
      <c r="WUK162" s="1"/>
      <c r="WUL162" s="1"/>
      <c r="WUM162" s="1"/>
      <c r="WUN162" s="1"/>
      <c r="WUO162" s="1"/>
      <c r="WUP162" s="1"/>
      <c r="WUQ162" s="1"/>
      <c r="WUR162" s="1"/>
      <c r="WUS162" s="1"/>
      <c r="WUT162" s="1"/>
      <c r="WUU162" s="1"/>
      <c r="WUV162" s="1"/>
      <c r="WUW162" s="1"/>
      <c r="WUX162" s="1"/>
      <c r="WUY162" s="1"/>
      <c r="WUZ162" s="1"/>
      <c r="WVA162" s="1"/>
      <c r="WVB162" s="1"/>
      <c r="WVC162" s="1"/>
      <c r="WVD162" s="1"/>
      <c r="WVE162" s="1"/>
      <c r="WVF162" s="1"/>
      <c r="WVG162" s="1"/>
      <c r="WVH162" s="1"/>
      <c r="WVI162" s="1"/>
      <c r="WVJ162" s="1"/>
      <c r="WVK162" s="1"/>
      <c r="WVL162" s="1"/>
      <c r="WVM162" s="1"/>
      <c r="WVN162" s="1"/>
      <c r="WVO162" s="1"/>
      <c r="WVP162" s="1"/>
      <c r="WVQ162" s="1"/>
      <c r="WVR162" s="1"/>
      <c r="WVS162" s="1"/>
      <c r="WVT162" s="1"/>
      <c r="WVU162" s="1"/>
      <c r="WVV162" s="1"/>
      <c r="WVW162" s="1"/>
      <c r="WVX162" s="1"/>
      <c r="WVY162" s="1"/>
      <c r="WVZ162" s="1"/>
      <c r="WWA162" s="1"/>
      <c r="WWB162" s="1"/>
      <c r="WWC162" s="1"/>
      <c r="WWD162" s="1"/>
      <c r="WWE162" s="1"/>
      <c r="WWF162" s="1"/>
      <c r="WWG162" s="1"/>
      <c r="WWH162" s="1"/>
      <c r="WWI162" s="1"/>
      <c r="WWJ162" s="1"/>
      <c r="WWK162" s="1"/>
      <c r="WWL162" s="1"/>
      <c r="WWM162" s="1"/>
      <c r="WWN162" s="1"/>
      <c r="WWO162" s="1"/>
      <c r="WWP162" s="1"/>
      <c r="WWQ162" s="1"/>
      <c r="WWR162" s="1"/>
      <c r="WWS162" s="1"/>
      <c r="WWT162" s="1"/>
      <c r="WWU162" s="1"/>
      <c r="WWV162" s="1"/>
      <c r="WWW162" s="1"/>
      <c r="WWX162" s="1"/>
      <c r="WWY162" s="1"/>
      <c r="WWZ162" s="1"/>
      <c r="WXA162" s="1"/>
      <c r="WXB162" s="1"/>
      <c r="WXC162" s="1"/>
      <c r="WXD162" s="1"/>
      <c r="WXE162" s="1"/>
      <c r="WXF162" s="1"/>
      <c r="WXG162" s="1"/>
      <c r="WXH162" s="1"/>
      <c r="WXI162" s="1"/>
      <c r="WXJ162" s="1"/>
      <c r="WXK162" s="1"/>
      <c r="WXL162" s="1"/>
      <c r="WXM162" s="1"/>
      <c r="WXN162" s="1"/>
      <c r="WXO162" s="1"/>
      <c r="WXP162" s="1"/>
      <c r="WXQ162" s="1"/>
      <c r="WXR162" s="1"/>
      <c r="WXS162" s="1"/>
      <c r="WXT162" s="1"/>
      <c r="WXU162" s="1"/>
      <c r="WXV162" s="1"/>
      <c r="WXW162" s="1"/>
      <c r="WXX162" s="1"/>
      <c r="WXY162" s="1"/>
      <c r="WXZ162" s="1"/>
      <c r="WYA162" s="1"/>
      <c r="WYB162" s="1"/>
      <c r="WYC162" s="1"/>
      <c r="WYD162" s="1"/>
      <c r="WYE162" s="1"/>
      <c r="WYF162" s="1"/>
      <c r="WYG162" s="1"/>
      <c r="WYH162" s="1"/>
      <c r="WYI162" s="1"/>
      <c r="WYJ162" s="1"/>
      <c r="WYK162" s="1"/>
      <c r="WYL162" s="1"/>
      <c r="WYM162" s="1"/>
      <c r="WYN162" s="1"/>
      <c r="WYO162" s="1"/>
      <c r="WYP162" s="1"/>
      <c r="WYQ162" s="1"/>
      <c r="WYR162" s="1"/>
      <c r="WYS162" s="1"/>
      <c r="WYT162" s="1"/>
      <c r="WYU162" s="1"/>
      <c r="WYV162" s="1"/>
      <c r="WYW162" s="1"/>
      <c r="WYX162" s="1"/>
      <c r="WYY162" s="1"/>
      <c r="WYZ162" s="1"/>
      <c r="WZA162" s="1"/>
      <c r="WZB162" s="1"/>
      <c r="WZC162" s="1"/>
      <c r="WZD162" s="1"/>
      <c r="WZE162" s="1"/>
      <c r="WZF162" s="1"/>
      <c r="WZG162" s="1"/>
      <c r="WZH162" s="1"/>
      <c r="WZI162" s="1"/>
      <c r="WZJ162" s="1"/>
      <c r="WZK162" s="1"/>
      <c r="WZL162" s="1"/>
      <c r="WZM162" s="1"/>
      <c r="WZN162" s="1"/>
      <c r="WZO162" s="1"/>
      <c r="WZP162" s="1"/>
      <c r="WZQ162" s="1"/>
      <c r="WZR162" s="1"/>
      <c r="WZS162" s="1"/>
      <c r="WZT162" s="1"/>
      <c r="WZU162" s="1"/>
      <c r="WZV162" s="1"/>
      <c r="WZW162" s="1"/>
      <c r="WZX162" s="1"/>
      <c r="WZY162" s="1"/>
      <c r="WZZ162" s="1"/>
      <c r="XAA162" s="1"/>
      <c r="XAB162" s="1"/>
      <c r="XAC162" s="1"/>
      <c r="XAD162" s="1"/>
      <c r="XAE162" s="1"/>
      <c r="XAF162" s="1"/>
      <c r="XAG162" s="1"/>
      <c r="XAH162" s="1"/>
      <c r="XAI162" s="1"/>
      <c r="XAJ162" s="1"/>
      <c r="XAK162" s="1"/>
      <c r="XAL162" s="1"/>
      <c r="XAM162" s="1"/>
      <c r="XAN162" s="1"/>
      <c r="XAO162" s="1"/>
      <c r="XAP162" s="1"/>
      <c r="XAQ162" s="1"/>
      <c r="XAR162" s="1"/>
      <c r="XAS162" s="1"/>
      <c r="XAT162" s="1"/>
      <c r="XAU162" s="1"/>
      <c r="XAV162" s="1"/>
      <c r="XAW162" s="1"/>
      <c r="XAX162" s="1"/>
      <c r="XAY162" s="1"/>
      <c r="XAZ162" s="1"/>
      <c r="XBA162" s="1"/>
      <c r="XBB162" s="1"/>
      <c r="XBC162" s="1"/>
      <c r="XBD162" s="1"/>
      <c r="XBE162" s="1"/>
      <c r="XBF162" s="1"/>
      <c r="XBG162" s="1"/>
      <c r="XBH162" s="1"/>
      <c r="XBI162" s="1"/>
      <c r="XBJ162" s="1"/>
      <c r="XBK162" s="1"/>
      <c r="XBL162" s="1"/>
      <c r="XBM162" s="1"/>
      <c r="XBN162" s="1"/>
      <c r="XBO162" s="1"/>
      <c r="XBP162" s="1"/>
      <c r="XBQ162" s="1"/>
      <c r="XBR162" s="1"/>
      <c r="XBS162" s="1"/>
      <c r="XBT162" s="1"/>
      <c r="XBU162" s="1"/>
      <c r="XBV162" s="1"/>
      <c r="XBW162" s="1"/>
      <c r="XBX162" s="1"/>
      <c r="XBY162" s="1"/>
      <c r="XBZ162" s="1"/>
      <c r="XCA162" s="1"/>
      <c r="XCB162" s="1"/>
      <c r="XCC162" s="1"/>
      <c r="XCD162" s="1"/>
      <c r="XCE162" s="1"/>
      <c r="XCF162" s="1"/>
      <c r="XCG162" s="1"/>
      <c r="XCH162" s="1"/>
      <c r="XCI162" s="1"/>
      <c r="XCJ162" s="1"/>
      <c r="XCK162" s="1"/>
      <c r="XCL162" s="1"/>
      <c r="XCM162" s="1"/>
      <c r="XCN162" s="1"/>
      <c r="XCO162" s="1"/>
      <c r="XCP162" s="1"/>
      <c r="XCQ162" s="1"/>
      <c r="XCR162" s="1"/>
      <c r="XCS162" s="1"/>
      <c r="XCT162" s="1"/>
      <c r="XCU162" s="1"/>
      <c r="XCV162" s="1"/>
      <c r="XCW162" s="1"/>
      <c r="XCX162" s="1"/>
      <c r="XCY162" s="1"/>
      <c r="XCZ162" s="1"/>
      <c r="XDA162" s="1"/>
      <c r="XDB162" s="1"/>
      <c r="XDC162" s="1"/>
      <c r="XDD162" s="1"/>
      <c r="XDE162" s="1"/>
      <c r="XDF162" s="1"/>
      <c r="XDG162" s="1"/>
      <c r="XDH162" s="1"/>
      <c r="XDI162" s="1"/>
      <c r="XDJ162" s="1"/>
      <c r="XDK162" s="1"/>
      <c r="XDL162" s="1"/>
      <c r="XDM162" s="1"/>
      <c r="XDN162" s="1"/>
      <c r="XDO162" s="1"/>
      <c r="XDP162" s="1"/>
      <c r="XDQ162" s="1"/>
      <c r="XDR162" s="1"/>
      <c r="XDS162" s="1"/>
      <c r="XDT162" s="1"/>
      <c r="XDU162" s="1"/>
      <c r="XDV162" s="1"/>
      <c r="XDW162" s="1"/>
      <c r="XDX162" s="1"/>
      <c r="XDY162" s="1"/>
      <c r="XDZ162" s="1"/>
      <c r="XEA162" s="1"/>
      <c r="XEB162" s="1"/>
      <c r="XEC162" s="1"/>
      <c r="XED162" s="1"/>
      <c r="XEE162" s="1"/>
      <c r="XEF162" s="1"/>
      <c r="XEG162" s="1"/>
      <c r="XEH162" s="1"/>
      <c r="XEI162" s="1"/>
      <c r="XEJ162" s="1"/>
      <c r="XEK162" s="1"/>
      <c r="XEL162" s="1"/>
      <c r="XEM162" s="1"/>
      <c r="XEN162" s="1"/>
      <c r="XEO162" s="1"/>
      <c r="XEP162" s="1"/>
      <c r="XEQ162" s="1"/>
      <c r="XER162" s="1"/>
      <c r="XES162" s="1"/>
      <c r="XET162" s="1"/>
      <c r="XEU162" s="1"/>
      <c r="XEV162" s="1"/>
      <c r="XEW162" s="1"/>
    </row>
    <row r="163" spans="1:16377" s="33" customFormat="1" ht="65.25" customHeight="1" x14ac:dyDescent="0.2">
      <c r="A163" s="235" t="s">
        <v>666</v>
      </c>
      <c r="B163" s="205" t="s">
        <v>432</v>
      </c>
      <c r="C163" s="56" t="s">
        <v>46</v>
      </c>
      <c r="D163" s="108" t="s">
        <v>245</v>
      </c>
      <c r="E163" s="56" t="s">
        <v>91</v>
      </c>
      <c r="F163" s="56" t="s">
        <v>100</v>
      </c>
      <c r="G163" s="56" t="s">
        <v>178</v>
      </c>
      <c r="H163" s="58" t="s">
        <v>48</v>
      </c>
      <c r="I163" s="59" t="str">
        <f t="shared" si="41"/>
        <v>Asesor de Control Interno</v>
      </c>
      <c r="J163" s="60">
        <v>43914</v>
      </c>
      <c r="K163" s="60">
        <v>43980</v>
      </c>
      <c r="L163" s="81"/>
      <c r="M163" s="81"/>
      <c r="N163" s="81"/>
      <c r="O163" s="81"/>
      <c r="P163" s="81"/>
      <c r="Q163" s="81"/>
      <c r="R163" s="81"/>
      <c r="S163" s="81"/>
      <c r="T163" s="81"/>
      <c r="U163" s="81"/>
      <c r="V163" s="81"/>
      <c r="W163" s="81"/>
      <c r="X163" s="56" t="s">
        <v>235</v>
      </c>
      <c r="Y163" s="82">
        <v>3.0000000000000001E-3</v>
      </c>
      <c r="Z163" s="89">
        <v>43980</v>
      </c>
      <c r="AA163" s="108" t="s">
        <v>542</v>
      </c>
      <c r="AB163" s="108" t="s">
        <v>382</v>
      </c>
      <c r="AC163" s="56" t="s">
        <v>162</v>
      </c>
      <c r="AD163" s="113">
        <f t="shared" ca="1" si="42"/>
        <v>3.0000000000000001E-3</v>
      </c>
      <c r="AE163" s="113">
        <f t="shared" ca="1" si="43"/>
        <v>0</v>
      </c>
      <c r="AF163" s="200">
        <f t="shared" si="44"/>
        <v>5</v>
      </c>
      <c r="AG163" s="201">
        <f t="shared" si="45"/>
        <v>66</v>
      </c>
      <c r="AH163" s="201">
        <f t="shared" si="46"/>
        <v>190</v>
      </c>
      <c r="AI163" s="69">
        <f t="shared" si="47"/>
        <v>2.8787878787878789</v>
      </c>
      <c r="AJ163" s="208">
        <f t="shared" si="48"/>
        <v>8.6363636363636365E-3</v>
      </c>
      <c r="AK163" s="3"/>
      <c r="AL163" s="3"/>
    </row>
    <row r="164" spans="1:16377" s="33" customFormat="1" ht="65.25" customHeight="1" x14ac:dyDescent="0.2">
      <c r="A164" s="235" t="s">
        <v>666</v>
      </c>
      <c r="B164" s="205" t="s">
        <v>432</v>
      </c>
      <c r="C164" s="56" t="s">
        <v>46</v>
      </c>
      <c r="D164" s="57" t="s">
        <v>94</v>
      </c>
      <c r="E164" s="56" t="s">
        <v>91</v>
      </c>
      <c r="F164" s="56" t="s">
        <v>100</v>
      </c>
      <c r="G164" s="56" t="s">
        <v>178</v>
      </c>
      <c r="H164" s="58" t="s">
        <v>48</v>
      </c>
      <c r="I164" s="59" t="str">
        <f t="shared" si="41"/>
        <v>Asesor de Control Interno</v>
      </c>
      <c r="J164" s="60">
        <v>43922</v>
      </c>
      <c r="K164" s="60">
        <v>43934</v>
      </c>
      <c r="L164" s="81"/>
      <c r="M164" s="81"/>
      <c r="N164" s="81"/>
      <c r="O164" s="81"/>
      <c r="P164" s="81"/>
      <c r="Q164" s="81"/>
      <c r="R164" s="81"/>
      <c r="S164" s="81"/>
      <c r="T164" s="81"/>
      <c r="U164" s="81"/>
      <c r="V164" s="81"/>
      <c r="W164" s="81"/>
      <c r="X164" s="56" t="s">
        <v>235</v>
      </c>
      <c r="Y164" s="82">
        <v>1.5E-3</v>
      </c>
      <c r="Z164" s="60">
        <v>43934</v>
      </c>
      <c r="AA164" s="108" t="s">
        <v>543</v>
      </c>
      <c r="AB164" s="108" t="s">
        <v>544</v>
      </c>
      <c r="AC164" s="56" t="s">
        <v>162</v>
      </c>
      <c r="AD164" s="113">
        <f t="shared" ca="1" si="42"/>
        <v>1.5E-3</v>
      </c>
      <c r="AE164" s="113">
        <f t="shared" ca="1" si="43"/>
        <v>0</v>
      </c>
      <c r="AF164" s="200">
        <f t="shared" si="44"/>
        <v>4</v>
      </c>
      <c r="AG164" s="201">
        <f t="shared" si="45"/>
        <v>12</v>
      </c>
      <c r="AH164" s="201">
        <f t="shared" si="46"/>
        <v>182</v>
      </c>
      <c r="AI164" s="69">
        <f t="shared" si="47"/>
        <v>15.166666666666666</v>
      </c>
      <c r="AJ164" s="208">
        <f t="shared" si="48"/>
        <v>2.2749999999999999E-2</v>
      </c>
      <c r="AK164" s="3"/>
      <c r="AL164" s="3"/>
    </row>
    <row r="165" spans="1:16377" s="33" customFormat="1" ht="65.25" customHeight="1" x14ac:dyDescent="0.2">
      <c r="A165" s="235" t="s">
        <v>666</v>
      </c>
      <c r="B165" s="205" t="s">
        <v>409</v>
      </c>
      <c r="C165" s="56" t="s">
        <v>46</v>
      </c>
      <c r="D165" s="57" t="s">
        <v>234</v>
      </c>
      <c r="E165" s="56" t="s">
        <v>91</v>
      </c>
      <c r="F165" s="56" t="s">
        <v>100</v>
      </c>
      <c r="G165" s="56" t="s">
        <v>178</v>
      </c>
      <c r="H165" s="58" t="s">
        <v>48</v>
      </c>
      <c r="I165" s="59" t="str">
        <f t="shared" si="41"/>
        <v>Asesor de Control Interno</v>
      </c>
      <c r="J165" s="130">
        <v>43973</v>
      </c>
      <c r="K165" s="130">
        <v>44015</v>
      </c>
      <c r="L165" s="81"/>
      <c r="M165" s="81"/>
      <c r="N165" s="81"/>
      <c r="O165" s="81"/>
      <c r="P165" s="81"/>
      <c r="Q165" s="81"/>
      <c r="R165" s="81"/>
      <c r="S165" s="81"/>
      <c r="T165" s="81"/>
      <c r="U165" s="81"/>
      <c r="V165" s="81"/>
      <c r="W165" s="81"/>
      <c r="X165" s="56" t="s">
        <v>235</v>
      </c>
      <c r="Y165" s="82">
        <v>3.0000000000000001E-3</v>
      </c>
      <c r="Z165" s="60">
        <v>44043</v>
      </c>
      <c r="AA165" s="108" t="s">
        <v>594</v>
      </c>
      <c r="AB165" s="108" t="s">
        <v>595</v>
      </c>
      <c r="AC165" s="56" t="s">
        <v>162</v>
      </c>
      <c r="AD165" s="113">
        <f t="shared" ca="1" si="42"/>
        <v>3.0000000000000001E-3</v>
      </c>
      <c r="AE165" s="113">
        <f t="shared" ca="1" si="43"/>
        <v>0</v>
      </c>
      <c r="AF165" s="200">
        <f t="shared" si="44"/>
        <v>7</v>
      </c>
      <c r="AG165" s="201">
        <f t="shared" si="45"/>
        <v>42</v>
      </c>
      <c r="AH165" s="201">
        <f t="shared" si="46"/>
        <v>131</v>
      </c>
      <c r="AI165" s="69">
        <f t="shared" si="47"/>
        <v>3.1190476190476191</v>
      </c>
      <c r="AJ165" s="208">
        <f t="shared" si="48"/>
        <v>9.3571428571428573E-3</v>
      </c>
      <c r="AK165" s="3"/>
      <c r="AL165" s="3"/>
    </row>
    <row r="166" spans="1:16377" s="33" customFormat="1" ht="65.25" customHeight="1" x14ac:dyDescent="0.2">
      <c r="A166" s="235" t="s">
        <v>666</v>
      </c>
      <c r="B166" s="205" t="s">
        <v>409</v>
      </c>
      <c r="C166" s="56" t="s">
        <v>46</v>
      </c>
      <c r="D166" s="57" t="s">
        <v>254</v>
      </c>
      <c r="E166" s="56" t="s">
        <v>91</v>
      </c>
      <c r="F166" s="56" t="s">
        <v>100</v>
      </c>
      <c r="G166" s="56" t="s">
        <v>178</v>
      </c>
      <c r="H166" s="58" t="s">
        <v>48</v>
      </c>
      <c r="I166" s="59" t="str">
        <f t="shared" si="41"/>
        <v>Asesor de Control Interno</v>
      </c>
      <c r="J166" s="60">
        <v>43979</v>
      </c>
      <c r="K166" s="60">
        <v>44047</v>
      </c>
      <c r="L166" s="81"/>
      <c r="M166" s="81"/>
      <c r="N166" s="81"/>
      <c r="O166" s="81"/>
      <c r="P166" s="81"/>
      <c r="Q166" s="81"/>
      <c r="R166" s="81"/>
      <c r="S166" s="81"/>
      <c r="T166" s="81"/>
      <c r="U166" s="81"/>
      <c r="V166" s="81"/>
      <c r="W166" s="81"/>
      <c r="X166" s="56" t="s">
        <v>239</v>
      </c>
      <c r="Y166" s="82">
        <v>1.4E-2</v>
      </c>
      <c r="Z166" s="60">
        <v>44074</v>
      </c>
      <c r="AA166" s="108" t="s">
        <v>678</v>
      </c>
      <c r="AB166" s="108" t="s">
        <v>679</v>
      </c>
      <c r="AC166" s="56" t="s">
        <v>162</v>
      </c>
      <c r="AD166" s="113">
        <f t="shared" ca="1" si="42"/>
        <v>1.4E-2</v>
      </c>
      <c r="AE166" s="113">
        <f t="shared" ca="1" si="43"/>
        <v>0</v>
      </c>
      <c r="AF166" s="200">
        <f t="shared" si="44"/>
        <v>8</v>
      </c>
      <c r="AG166" s="201">
        <f t="shared" si="45"/>
        <v>68</v>
      </c>
      <c r="AH166" s="201">
        <f t="shared" si="46"/>
        <v>125</v>
      </c>
      <c r="AI166" s="69">
        <f t="shared" si="47"/>
        <v>1.838235294117647</v>
      </c>
      <c r="AJ166" s="208">
        <f t="shared" si="48"/>
        <v>2.5735294117647058E-2</v>
      </c>
      <c r="AK166" s="3"/>
      <c r="AL166" s="3"/>
    </row>
    <row r="167" spans="1:16377" s="33" customFormat="1" ht="65.25" customHeight="1" x14ac:dyDescent="0.2">
      <c r="A167" s="235" t="s">
        <v>666</v>
      </c>
      <c r="B167" s="205" t="s">
        <v>432</v>
      </c>
      <c r="C167" s="56" t="s">
        <v>46</v>
      </c>
      <c r="D167" s="57" t="s">
        <v>94</v>
      </c>
      <c r="E167" s="56" t="s">
        <v>91</v>
      </c>
      <c r="F167" s="56" t="s">
        <v>100</v>
      </c>
      <c r="G167" s="56" t="s">
        <v>178</v>
      </c>
      <c r="H167" s="58" t="s">
        <v>48</v>
      </c>
      <c r="I167" s="59" t="str">
        <f t="shared" si="41"/>
        <v>Asesor de Control Interno</v>
      </c>
      <c r="J167" s="60">
        <v>43955</v>
      </c>
      <c r="K167" s="60">
        <v>43963</v>
      </c>
      <c r="L167" s="81"/>
      <c r="M167" s="81"/>
      <c r="N167" s="81"/>
      <c r="O167" s="81"/>
      <c r="P167" s="81"/>
      <c r="Q167" s="81"/>
      <c r="R167" s="81"/>
      <c r="S167" s="81"/>
      <c r="T167" s="81"/>
      <c r="U167" s="81"/>
      <c r="V167" s="81"/>
      <c r="W167" s="81"/>
      <c r="X167" s="56" t="s">
        <v>235</v>
      </c>
      <c r="Y167" s="82">
        <v>1.5E-3</v>
      </c>
      <c r="Z167" s="60">
        <v>43963</v>
      </c>
      <c r="AA167" s="108" t="s">
        <v>543</v>
      </c>
      <c r="AB167" s="108" t="s">
        <v>545</v>
      </c>
      <c r="AC167" s="56" t="s">
        <v>162</v>
      </c>
      <c r="AD167" s="113">
        <f t="shared" ca="1" si="42"/>
        <v>1.5E-3</v>
      </c>
      <c r="AE167" s="113">
        <f t="shared" ca="1" si="43"/>
        <v>0</v>
      </c>
      <c r="AF167" s="200">
        <f t="shared" si="44"/>
        <v>5</v>
      </c>
      <c r="AG167" s="201">
        <f t="shared" si="45"/>
        <v>8</v>
      </c>
      <c r="AH167" s="201">
        <f t="shared" si="46"/>
        <v>149</v>
      </c>
      <c r="AI167" s="69">
        <f t="shared" si="47"/>
        <v>18.625</v>
      </c>
      <c r="AJ167" s="208">
        <f t="shared" si="48"/>
        <v>2.7937500000000001E-2</v>
      </c>
      <c r="AK167" s="3"/>
      <c r="AL167" s="3"/>
    </row>
    <row r="168" spans="1:16377" s="33" customFormat="1" ht="65.25" customHeight="1" x14ac:dyDescent="0.2">
      <c r="A168" s="235" t="s">
        <v>666</v>
      </c>
      <c r="B168" s="205" t="s">
        <v>432</v>
      </c>
      <c r="C168" s="56" t="s">
        <v>46</v>
      </c>
      <c r="D168" s="57" t="s">
        <v>94</v>
      </c>
      <c r="E168" s="56" t="s">
        <v>91</v>
      </c>
      <c r="F168" s="56" t="s">
        <v>100</v>
      </c>
      <c r="G168" s="56" t="s">
        <v>178</v>
      </c>
      <c r="H168" s="58" t="s">
        <v>48</v>
      </c>
      <c r="I168" s="59" t="str">
        <f t="shared" si="41"/>
        <v>Asesor de Control Interno</v>
      </c>
      <c r="J168" s="60">
        <v>43983</v>
      </c>
      <c r="K168" s="60">
        <v>43991</v>
      </c>
      <c r="L168" s="81"/>
      <c r="M168" s="81"/>
      <c r="N168" s="81"/>
      <c r="O168" s="81"/>
      <c r="P168" s="81"/>
      <c r="Q168" s="81"/>
      <c r="R168" s="81"/>
      <c r="S168" s="81"/>
      <c r="T168" s="81"/>
      <c r="U168" s="81"/>
      <c r="V168" s="81"/>
      <c r="W168" s="81"/>
      <c r="X168" s="56" t="s">
        <v>235</v>
      </c>
      <c r="Y168" s="82">
        <v>1.5E-3</v>
      </c>
      <c r="Z168" s="60">
        <v>44012</v>
      </c>
      <c r="AA168" s="108" t="s">
        <v>546</v>
      </c>
      <c r="AB168" s="108" t="s">
        <v>393</v>
      </c>
      <c r="AC168" s="56" t="s">
        <v>162</v>
      </c>
      <c r="AD168" s="113">
        <f t="shared" ca="1" si="42"/>
        <v>1.5E-3</v>
      </c>
      <c r="AE168" s="113">
        <f t="shared" ca="1" si="43"/>
        <v>0</v>
      </c>
      <c r="AF168" s="200">
        <f t="shared" si="44"/>
        <v>6</v>
      </c>
      <c r="AG168" s="201">
        <f t="shared" si="45"/>
        <v>8</v>
      </c>
      <c r="AH168" s="201">
        <f t="shared" si="46"/>
        <v>121</v>
      </c>
      <c r="AI168" s="69">
        <f t="shared" si="47"/>
        <v>15.125</v>
      </c>
      <c r="AJ168" s="208">
        <f t="shared" si="48"/>
        <v>2.2687499999999999E-2</v>
      </c>
      <c r="AK168" s="3"/>
      <c r="AL168" s="3"/>
    </row>
    <row r="169" spans="1:16377" s="33" customFormat="1" ht="65.25" customHeight="1" x14ac:dyDescent="0.2">
      <c r="A169" s="235" t="s">
        <v>666</v>
      </c>
      <c r="B169" s="205" t="s">
        <v>409</v>
      </c>
      <c r="C169" s="56" t="s">
        <v>46</v>
      </c>
      <c r="D169" s="57" t="s">
        <v>94</v>
      </c>
      <c r="E169" s="56" t="s">
        <v>91</v>
      </c>
      <c r="F169" s="56" t="s">
        <v>100</v>
      </c>
      <c r="G169" s="56" t="s">
        <v>178</v>
      </c>
      <c r="H169" s="58" t="s">
        <v>48</v>
      </c>
      <c r="I169" s="59" t="str">
        <f t="shared" si="41"/>
        <v>Asesor de Control Interno</v>
      </c>
      <c r="J169" s="60">
        <v>44013</v>
      </c>
      <c r="K169" s="60">
        <v>44021</v>
      </c>
      <c r="L169" s="81"/>
      <c r="M169" s="81"/>
      <c r="N169" s="81"/>
      <c r="O169" s="81"/>
      <c r="P169" s="81"/>
      <c r="Q169" s="81"/>
      <c r="R169" s="81"/>
      <c r="S169" s="81"/>
      <c r="T169" s="81"/>
      <c r="U169" s="81"/>
      <c r="V169" s="81"/>
      <c r="W169" s="81"/>
      <c r="X169" s="56" t="s">
        <v>235</v>
      </c>
      <c r="Y169" s="82">
        <v>1.5E-3</v>
      </c>
      <c r="Z169" s="60">
        <v>44043</v>
      </c>
      <c r="AA169" s="108" t="s">
        <v>596</v>
      </c>
      <c r="AB169" s="108" t="s">
        <v>596</v>
      </c>
      <c r="AC169" s="56" t="s">
        <v>162</v>
      </c>
      <c r="AD169" s="113">
        <f t="shared" ca="1" si="42"/>
        <v>1.5E-3</v>
      </c>
      <c r="AE169" s="113">
        <f t="shared" ca="1" si="43"/>
        <v>0</v>
      </c>
      <c r="AF169" s="200">
        <f t="shared" si="44"/>
        <v>7</v>
      </c>
      <c r="AG169" s="201">
        <f t="shared" si="45"/>
        <v>8</v>
      </c>
      <c r="AH169" s="201">
        <f t="shared" si="46"/>
        <v>91</v>
      </c>
      <c r="AI169" s="69">
        <f t="shared" si="47"/>
        <v>11.375</v>
      </c>
      <c r="AJ169" s="208">
        <f t="shared" si="48"/>
        <v>1.7062500000000001E-2</v>
      </c>
      <c r="AK169" s="3"/>
      <c r="AL169" s="3"/>
    </row>
    <row r="170" spans="1:16377" s="33" customFormat="1" ht="65.25" customHeight="1" x14ac:dyDescent="0.2">
      <c r="A170" s="235" t="s">
        <v>666</v>
      </c>
      <c r="B170" s="205" t="s">
        <v>409</v>
      </c>
      <c r="C170" s="56" t="s">
        <v>46</v>
      </c>
      <c r="D170" s="57" t="s">
        <v>448</v>
      </c>
      <c r="E170" s="56" t="s">
        <v>91</v>
      </c>
      <c r="F170" s="56" t="s">
        <v>100</v>
      </c>
      <c r="G170" s="56" t="s">
        <v>178</v>
      </c>
      <c r="H170" s="58" t="s">
        <v>468</v>
      </c>
      <c r="I170" s="59" t="str">
        <f t="shared" si="41"/>
        <v>Asesor de Control Interno</v>
      </c>
      <c r="J170" s="60">
        <v>44117</v>
      </c>
      <c r="K170" s="60">
        <v>44182</v>
      </c>
      <c r="L170" s="81"/>
      <c r="M170" s="81"/>
      <c r="N170" s="81"/>
      <c r="O170" s="81"/>
      <c r="P170" s="81"/>
      <c r="Q170" s="81"/>
      <c r="R170" s="81"/>
      <c r="S170" s="81"/>
      <c r="T170" s="81"/>
      <c r="U170" s="81"/>
      <c r="V170" s="81"/>
      <c r="W170" s="81"/>
      <c r="X170" s="56" t="s">
        <v>239</v>
      </c>
      <c r="Y170" s="82">
        <v>1.4E-2</v>
      </c>
      <c r="Z170" s="60"/>
      <c r="AA170" s="57"/>
      <c r="AB170" s="108"/>
      <c r="AC170" s="56"/>
      <c r="AD170" s="100">
        <f t="shared" ca="1" si="42"/>
        <v>0</v>
      </c>
      <c r="AE170" s="100">
        <f t="shared" ca="1" si="43"/>
        <v>1.4E-2</v>
      </c>
      <c r="AF170" s="200">
        <f t="shared" si="44"/>
        <v>12</v>
      </c>
      <c r="AG170" s="201">
        <f t="shared" si="45"/>
        <v>65</v>
      </c>
      <c r="AH170" s="201">
        <f t="shared" si="46"/>
        <v>-13</v>
      </c>
      <c r="AI170" s="69">
        <f t="shared" si="47"/>
        <v>-0.2</v>
      </c>
      <c r="AJ170" s="208">
        <f t="shared" si="48"/>
        <v>-2.8000000000000004E-3</v>
      </c>
      <c r="AK170" s="3"/>
      <c r="AL170" s="3"/>
    </row>
    <row r="171" spans="1:16377" s="33" customFormat="1" ht="65.25" customHeight="1" x14ac:dyDescent="0.2">
      <c r="A171" s="235" t="s">
        <v>666</v>
      </c>
      <c r="B171" s="205" t="s">
        <v>409</v>
      </c>
      <c r="C171" s="56" t="s">
        <v>46</v>
      </c>
      <c r="D171" s="57" t="s">
        <v>94</v>
      </c>
      <c r="E171" s="56" t="s">
        <v>91</v>
      </c>
      <c r="F171" s="56" t="s">
        <v>100</v>
      </c>
      <c r="G171" s="56" t="s">
        <v>178</v>
      </c>
      <c r="H171" s="58" t="s">
        <v>468</v>
      </c>
      <c r="I171" s="59" t="str">
        <f t="shared" si="41"/>
        <v>Asesor de Control Interno</v>
      </c>
      <c r="J171" s="60">
        <v>44046</v>
      </c>
      <c r="K171" s="60">
        <v>44055</v>
      </c>
      <c r="L171" s="81"/>
      <c r="M171" s="81"/>
      <c r="N171" s="81"/>
      <c r="O171" s="81"/>
      <c r="P171" s="81"/>
      <c r="Q171" s="81"/>
      <c r="R171" s="81"/>
      <c r="S171" s="81"/>
      <c r="T171" s="81"/>
      <c r="U171" s="81"/>
      <c r="V171" s="81"/>
      <c r="W171" s="81"/>
      <c r="X171" s="56" t="s">
        <v>235</v>
      </c>
      <c r="Y171" s="82">
        <v>1.5E-3</v>
      </c>
      <c r="Z171" s="60">
        <v>44055</v>
      </c>
      <c r="AA171" s="57" t="s">
        <v>680</v>
      </c>
      <c r="AB171" s="108" t="s">
        <v>681</v>
      </c>
      <c r="AC171" s="56" t="s">
        <v>162</v>
      </c>
      <c r="AD171" s="113">
        <f t="shared" ca="1" si="42"/>
        <v>1.5E-3</v>
      </c>
      <c r="AE171" s="113">
        <f t="shared" ca="1" si="43"/>
        <v>0</v>
      </c>
      <c r="AF171" s="200">
        <f t="shared" si="44"/>
        <v>8</v>
      </c>
      <c r="AG171" s="201">
        <f t="shared" si="45"/>
        <v>9</v>
      </c>
      <c r="AH171" s="201">
        <f t="shared" si="46"/>
        <v>58</v>
      </c>
      <c r="AI171" s="69">
        <f t="shared" si="47"/>
        <v>6.4444444444444446</v>
      </c>
      <c r="AJ171" s="208">
        <f t="shared" si="48"/>
        <v>9.6666666666666672E-3</v>
      </c>
      <c r="AK171" s="3"/>
      <c r="AL171" s="3"/>
    </row>
    <row r="172" spans="1:16377" s="33" customFormat="1" ht="65.25" customHeight="1" x14ac:dyDescent="0.2">
      <c r="A172" s="235" t="s">
        <v>667</v>
      </c>
      <c r="B172" s="205" t="s">
        <v>409</v>
      </c>
      <c r="C172" s="56" t="s">
        <v>46</v>
      </c>
      <c r="D172" s="57" t="s">
        <v>94</v>
      </c>
      <c r="E172" s="56" t="s">
        <v>91</v>
      </c>
      <c r="F172" s="56" t="s">
        <v>100</v>
      </c>
      <c r="G172" s="56" t="s">
        <v>178</v>
      </c>
      <c r="H172" s="58" t="s">
        <v>468</v>
      </c>
      <c r="I172" s="59" t="str">
        <f t="shared" si="41"/>
        <v>Asesor de Control Interno</v>
      </c>
      <c r="J172" s="60">
        <v>44075</v>
      </c>
      <c r="K172" s="60">
        <v>44083</v>
      </c>
      <c r="L172" s="81"/>
      <c r="M172" s="81"/>
      <c r="N172" s="81"/>
      <c r="O172" s="81"/>
      <c r="P172" s="81"/>
      <c r="Q172" s="81"/>
      <c r="R172" s="81"/>
      <c r="S172" s="81"/>
      <c r="T172" s="81"/>
      <c r="U172" s="81"/>
      <c r="V172" s="81"/>
      <c r="W172" s="81"/>
      <c r="X172" s="56" t="s">
        <v>235</v>
      </c>
      <c r="Y172" s="82">
        <v>1.5E-3</v>
      </c>
      <c r="Z172" s="60">
        <v>44083</v>
      </c>
      <c r="AA172" s="108" t="s">
        <v>692</v>
      </c>
      <c r="AB172" s="108" t="s">
        <v>691</v>
      </c>
      <c r="AC172" s="56" t="s">
        <v>162</v>
      </c>
      <c r="AD172" s="113">
        <f t="shared" ca="1" si="42"/>
        <v>1.5E-3</v>
      </c>
      <c r="AE172" s="113">
        <f t="shared" ca="1" si="43"/>
        <v>0</v>
      </c>
      <c r="AF172" s="200">
        <f t="shared" si="44"/>
        <v>9</v>
      </c>
      <c r="AG172" s="201">
        <f t="shared" si="45"/>
        <v>8</v>
      </c>
      <c r="AH172" s="201">
        <f t="shared" si="46"/>
        <v>29</v>
      </c>
      <c r="AI172" s="69">
        <f t="shared" si="47"/>
        <v>3.625</v>
      </c>
      <c r="AJ172" s="208">
        <f t="shared" si="48"/>
        <v>5.4375000000000005E-3</v>
      </c>
      <c r="AK172" s="3"/>
      <c r="AL172" s="3"/>
    </row>
    <row r="173" spans="1:16377" s="33" customFormat="1" ht="65.25" customHeight="1" x14ac:dyDescent="0.2">
      <c r="A173" s="235" t="s">
        <v>665</v>
      </c>
      <c r="B173" s="205" t="s">
        <v>411</v>
      </c>
      <c r="C173" s="56" t="s">
        <v>46</v>
      </c>
      <c r="D173" s="57" t="s">
        <v>255</v>
      </c>
      <c r="E173" s="56" t="s">
        <v>91</v>
      </c>
      <c r="F173" s="56" t="s">
        <v>100</v>
      </c>
      <c r="G173" s="56" t="s">
        <v>178</v>
      </c>
      <c r="H173" s="58" t="s">
        <v>48</v>
      </c>
      <c r="I173" s="59" t="str">
        <f t="shared" si="41"/>
        <v>Asesor de Control Interno</v>
      </c>
      <c r="J173" s="60">
        <v>43831</v>
      </c>
      <c r="K173" s="60">
        <v>43889</v>
      </c>
      <c r="L173" s="81"/>
      <c r="M173" s="81"/>
      <c r="N173" s="81"/>
      <c r="O173" s="81"/>
      <c r="P173" s="81"/>
      <c r="Q173" s="81"/>
      <c r="R173" s="81"/>
      <c r="S173" s="81"/>
      <c r="T173" s="81"/>
      <c r="U173" s="81"/>
      <c r="V173" s="81"/>
      <c r="W173" s="81"/>
      <c r="X173" s="56" t="s">
        <v>239</v>
      </c>
      <c r="Y173" s="82"/>
      <c r="Z173" s="60"/>
      <c r="AA173" s="57"/>
      <c r="AB173" s="108"/>
      <c r="AC173" s="56"/>
      <c r="AD173" s="184">
        <f t="shared" ca="1" si="42"/>
        <v>0</v>
      </c>
      <c r="AE173" s="184">
        <f t="shared" ca="1" si="43"/>
        <v>0</v>
      </c>
      <c r="AF173" s="200">
        <f t="shared" si="44"/>
        <v>2</v>
      </c>
      <c r="AG173" s="201">
        <f t="shared" si="45"/>
        <v>58</v>
      </c>
      <c r="AH173" s="201">
        <f t="shared" si="46"/>
        <v>273</v>
      </c>
      <c r="AI173" s="69">
        <f t="shared" si="47"/>
        <v>4.7068965517241379</v>
      </c>
      <c r="AJ173" s="208">
        <f t="shared" si="48"/>
        <v>0</v>
      </c>
      <c r="AK173" s="3"/>
      <c r="AL173" s="3"/>
    </row>
    <row r="174" spans="1:16377" s="33" customFormat="1" ht="65.25" customHeight="1" x14ac:dyDescent="0.2">
      <c r="A174" s="235" t="s">
        <v>666</v>
      </c>
      <c r="B174" s="205" t="s">
        <v>409</v>
      </c>
      <c r="C174" s="56" t="s">
        <v>46</v>
      </c>
      <c r="D174" s="57" t="s">
        <v>94</v>
      </c>
      <c r="E174" s="56" t="s">
        <v>91</v>
      </c>
      <c r="F174" s="56" t="s">
        <v>100</v>
      </c>
      <c r="G174" s="56" t="s">
        <v>178</v>
      </c>
      <c r="H174" s="58" t="s">
        <v>468</v>
      </c>
      <c r="I174" s="59" t="str">
        <f t="shared" si="41"/>
        <v>Asesor de Control Interno</v>
      </c>
      <c r="J174" s="60">
        <v>44105</v>
      </c>
      <c r="K174" s="60">
        <v>44113</v>
      </c>
      <c r="L174" s="81"/>
      <c r="M174" s="81"/>
      <c r="N174" s="81"/>
      <c r="O174" s="81"/>
      <c r="P174" s="81"/>
      <c r="Q174" s="81"/>
      <c r="R174" s="81"/>
      <c r="S174" s="81"/>
      <c r="T174" s="81"/>
      <c r="U174" s="81"/>
      <c r="V174" s="81"/>
      <c r="W174" s="81"/>
      <c r="X174" s="56" t="s">
        <v>235</v>
      </c>
      <c r="Y174" s="82">
        <v>1.5E-3</v>
      </c>
      <c r="Z174" s="60"/>
      <c r="AA174" s="57"/>
      <c r="AB174" s="108"/>
      <c r="AC174" s="56"/>
      <c r="AD174" s="100">
        <f t="shared" ca="1" si="42"/>
        <v>0</v>
      </c>
      <c r="AE174" s="100">
        <f t="shared" ca="1" si="43"/>
        <v>1.5E-3</v>
      </c>
      <c r="AF174" s="200">
        <f t="shared" si="44"/>
        <v>10</v>
      </c>
      <c r="AG174" s="201">
        <f t="shared" si="45"/>
        <v>8</v>
      </c>
      <c r="AH174" s="201">
        <f t="shared" si="46"/>
        <v>-1</v>
      </c>
      <c r="AI174" s="69">
        <f t="shared" si="47"/>
        <v>-0.125</v>
      </c>
      <c r="AJ174" s="208">
        <f t="shared" si="48"/>
        <v>-1.875E-4</v>
      </c>
      <c r="AK174" s="3"/>
      <c r="AL174" s="3"/>
    </row>
    <row r="175" spans="1:16377" s="33" customFormat="1" ht="65.25" customHeight="1" x14ac:dyDescent="0.2">
      <c r="A175" s="235" t="s">
        <v>666</v>
      </c>
      <c r="B175" s="205" t="s">
        <v>409</v>
      </c>
      <c r="C175" s="56" t="s">
        <v>46</v>
      </c>
      <c r="D175" s="57" t="s">
        <v>94</v>
      </c>
      <c r="E175" s="56" t="s">
        <v>91</v>
      </c>
      <c r="F175" s="56" t="s">
        <v>100</v>
      </c>
      <c r="G175" s="56" t="s">
        <v>178</v>
      </c>
      <c r="H175" s="58" t="s">
        <v>468</v>
      </c>
      <c r="I175" s="59" t="str">
        <f t="shared" si="41"/>
        <v>Asesor de Control Interno</v>
      </c>
      <c r="J175" s="60">
        <v>44138</v>
      </c>
      <c r="K175" s="60">
        <v>44146</v>
      </c>
      <c r="L175" s="81"/>
      <c r="M175" s="81"/>
      <c r="N175" s="81"/>
      <c r="O175" s="81"/>
      <c r="P175" s="81"/>
      <c r="Q175" s="81"/>
      <c r="R175" s="81"/>
      <c r="S175" s="81"/>
      <c r="T175" s="81"/>
      <c r="U175" s="81"/>
      <c r="V175" s="81"/>
      <c r="W175" s="81"/>
      <c r="X175" s="56" t="s">
        <v>235</v>
      </c>
      <c r="Y175" s="82">
        <v>1.5E-3</v>
      </c>
      <c r="Z175" s="60"/>
      <c r="AA175" s="57"/>
      <c r="AB175" s="108"/>
      <c r="AC175" s="56"/>
      <c r="AD175" s="100">
        <f t="shared" ca="1" si="42"/>
        <v>0</v>
      </c>
      <c r="AE175" s="100">
        <f t="shared" ca="1" si="43"/>
        <v>1.5E-3</v>
      </c>
      <c r="AF175" s="200">
        <f t="shared" si="44"/>
        <v>11</v>
      </c>
      <c r="AG175" s="201">
        <f t="shared" si="45"/>
        <v>8</v>
      </c>
      <c r="AH175" s="201">
        <f t="shared" si="46"/>
        <v>-34</v>
      </c>
      <c r="AI175" s="69">
        <f t="shared" si="47"/>
        <v>-4.25</v>
      </c>
      <c r="AJ175" s="208">
        <f t="shared" si="48"/>
        <v>-6.3750000000000005E-3</v>
      </c>
      <c r="AK175" s="3"/>
      <c r="AL175" s="3"/>
    </row>
    <row r="176" spans="1:16377" s="33" customFormat="1" ht="65.25" customHeight="1" x14ac:dyDescent="0.2">
      <c r="A176" s="235" t="s">
        <v>667</v>
      </c>
      <c r="B176" s="205" t="s">
        <v>409</v>
      </c>
      <c r="C176" s="56" t="s">
        <v>46</v>
      </c>
      <c r="D176" s="57" t="s">
        <v>447</v>
      </c>
      <c r="E176" s="56" t="s">
        <v>91</v>
      </c>
      <c r="F176" s="56" t="s">
        <v>100</v>
      </c>
      <c r="G176" s="56" t="s">
        <v>178</v>
      </c>
      <c r="H176" s="58" t="s">
        <v>468</v>
      </c>
      <c r="I176" s="59" t="str">
        <f t="shared" si="41"/>
        <v>Asesor de Control Interno</v>
      </c>
      <c r="J176" s="60">
        <v>44048</v>
      </c>
      <c r="K176" s="60">
        <v>44113</v>
      </c>
      <c r="L176" s="81"/>
      <c r="M176" s="81"/>
      <c r="N176" s="81"/>
      <c r="O176" s="81"/>
      <c r="P176" s="81"/>
      <c r="Q176" s="81"/>
      <c r="R176" s="81"/>
      <c r="S176" s="81"/>
      <c r="T176" s="81"/>
      <c r="U176" s="81"/>
      <c r="V176" s="81"/>
      <c r="W176" s="81"/>
      <c r="X176" s="56" t="s">
        <v>239</v>
      </c>
      <c r="Y176" s="82">
        <v>1.4E-2</v>
      </c>
      <c r="Z176" s="60"/>
      <c r="AA176" s="108" t="s">
        <v>693</v>
      </c>
      <c r="AB176" s="108" t="s">
        <v>694</v>
      </c>
      <c r="AC176" s="56" t="s">
        <v>160</v>
      </c>
      <c r="AD176" s="100">
        <f t="shared" ca="1" si="42"/>
        <v>7.0000000000000001E-3</v>
      </c>
      <c r="AE176" s="100">
        <f t="shared" ca="1" si="43"/>
        <v>7.0000000000000001E-3</v>
      </c>
      <c r="AF176" s="200">
        <f t="shared" si="44"/>
        <v>10</v>
      </c>
      <c r="AG176" s="201">
        <f t="shared" si="45"/>
        <v>65</v>
      </c>
      <c r="AH176" s="201">
        <f t="shared" si="46"/>
        <v>56</v>
      </c>
      <c r="AI176" s="69">
        <f t="shared" si="47"/>
        <v>0.86153846153846159</v>
      </c>
      <c r="AJ176" s="208">
        <f t="shared" si="48"/>
        <v>1.2061538461538462E-2</v>
      </c>
      <c r="AK176" s="3"/>
      <c r="AL176" s="3"/>
    </row>
    <row r="177" spans="1:39" s="33" customFormat="1" ht="65.25" customHeight="1" x14ac:dyDescent="0.2">
      <c r="A177" s="235" t="s">
        <v>666</v>
      </c>
      <c r="B177" s="205" t="s">
        <v>409</v>
      </c>
      <c r="C177" s="56" t="s">
        <v>46</v>
      </c>
      <c r="D177" s="57" t="s">
        <v>94</v>
      </c>
      <c r="E177" s="56" t="s">
        <v>91</v>
      </c>
      <c r="F177" s="56" t="s">
        <v>100</v>
      </c>
      <c r="G177" s="56" t="s">
        <v>178</v>
      </c>
      <c r="H177" s="58" t="s">
        <v>468</v>
      </c>
      <c r="I177" s="59" t="str">
        <f t="shared" si="41"/>
        <v>Asesor de Control Interno</v>
      </c>
      <c r="J177" s="60">
        <v>44166</v>
      </c>
      <c r="K177" s="60">
        <v>44175</v>
      </c>
      <c r="L177" s="81"/>
      <c r="M177" s="81"/>
      <c r="N177" s="81"/>
      <c r="O177" s="81"/>
      <c r="P177" s="81"/>
      <c r="Q177" s="81"/>
      <c r="R177" s="81"/>
      <c r="S177" s="81"/>
      <c r="T177" s="81"/>
      <c r="U177" s="81"/>
      <c r="V177" s="81"/>
      <c r="W177" s="81"/>
      <c r="X177" s="56" t="s">
        <v>235</v>
      </c>
      <c r="Y177" s="82">
        <v>1.5E-3</v>
      </c>
      <c r="Z177" s="60"/>
      <c r="AA177" s="57"/>
      <c r="AB177" s="108"/>
      <c r="AC177" s="56"/>
      <c r="AD177" s="100">
        <f t="shared" ca="1" si="42"/>
        <v>0</v>
      </c>
      <c r="AE177" s="100">
        <f t="shared" ca="1" si="43"/>
        <v>1.5E-3</v>
      </c>
      <c r="AF177" s="200">
        <f t="shared" si="44"/>
        <v>12</v>
      </c>
      <c r="AG177" s="201">
        <f t="shared" si="45"/>
        <v>9</v>
      </c>
      <c r="AH177" s="201">
        <f t="shared" si="46"/>
        <v>-62</v>
      </c>
      <c r="AI177" s="69">
        <f t="shared" si="47"/>
        <v>-6.8888888888888893</v>
      </c>
      <c r="AJ177" s="208">
        <f t="shared" si="48"/>
        <v>-1.0333333333333335E-2</v>
      </c>
      <c r="AK177" s="3"/>
      <c r="AL177" s="3"/>
    </row>
    <row r="178" spans="1:39" s="33" customFormat="1" ht="65.25" customHeight="1" x14ac:dyDescent="0.2">
      <c r="A178" s="235" t="s">
        <v>667</v>
      </c>
      <c r="B178" s="205" t="s">
        <v>409</v>
      </c>
      <c r="C178" s="56" t="s">
        <v>47</v>
      </c>
      <c r="D178" s="105" t="s">
        <v>212</v>
      </c>
      <c r="E178" s="56" t="s">
        <v>91</v>
      </c>
      <c r="F178" s="56" t="s">
        <v>100</v>
      </c>
      <c r="G178" s="56" t="s">
        <v>178</v>
      </c>
      <c r="H178" s="75" t="s">
        <v>466</v>
      </c>
      <c r="I178" s="59" t="str">
        <f t="shared" si="41"/>
        <v>Asesor de Control Interno</v>
      </c>
      <c r="J178" s="60">
        <v>43832</v>
      </c>
      <c r="K178" s="60">
        <v>44196</v>
      </c>
      <c r="L178" s="81"/>
      <c r="M178" s="81"/>
      <c r="N178" s="81"/>
      <c r="O178" s="81"/>
      <c r="P178" s="81"/>
      <c r="Q178" s="81"/>
      <c r="R178" s="81"/>
      <c r="S178" s="81"/>
      <c r="T178" s="81"/>
      <c r="U178" s="81"/>
      <c r="V178" s="81"/>
      <c r="W178" s="81"/>
      <c r="X178" s="56" t="s">
        <v>215</v>
      </c>
      <c r="Y178" s="61">
        <v>0.01</v>
      </c>
      <c r="Z178" s="63"/>
      <c r="AA178" s="108" t="s">
        <v>547</v>
      </c>
      <c r="AB178" s="108" t="s">
        <v>548</v>
      </c>
      <c r="AC178" s="56" t="s">
        <v>108</v>
      </c>
      <c r="AD178" s="112">
        <f t="shared" ca="1" si="42"/>
        <v>6.6999999999999994E-3</v>
      </c>
      <c r="AE178" s="112">
        <f t="shared" ca="1" si="43"/>
        <v>3.3000000000000008E-3</v>
      </c>
      <c r="AF178" s="200">
        <f t="shared" si="44"/>
        <v>12</v>
      </c>
      <c r="AG178" s="201">
        <f t="shared" si="45"/>
        <v>364</v>
      </c>
      <c r="AH178" s="201">
        <f t="shared" si="46"/>
        <v>272</v>
      </c>
      <c r="AI178" s="69">
        <f t="shared" si="47"/>
        <v>0.74725274725274726</v>
      </c>
      <c r="AJ178" s="208">
        <f t="shared" si="48"/>
        <v>7.4725274725274725E-3</v>
      </c>
      <c r="AK178" s="3"/>
      <c r="AL178" s="3"/>
    </row>
    <row r="179" spans="1:39" s="33" customFormat="1" ht="65.25" customHeight="1" x14ac:dyDescent="0.2">
      <c r="A179" s="235" t="s">
        <v>666</v>
      </c>
      <c r="B179" s="205" t="s">
        <v>432</v>
      </c>
      <c r="C179" s="56" t="s">
        <v>47</v>
      </c>
      <c r="D179" s="105" t="s">
        <v>202</v>
      </c>
      <c r="E179" s="56" t="s">
        <v>101</v>
      </c>
      <c r="F179" s="56" t="s">
        <v>101</v>
      </c>
      <c r="G179" s="56" t="s">
        <v>178</v>
      </c>
      <c r="H179" s="75" t="s">
        <v>241</v>
      </c>
      <c r="I179" s="59" t="str">
        <f t="shared" si="41"/>
        <v>Líderes de Cada Proceso</v>
      </c>
      <c r="J179" s="60">
        <v>43850</v>
      </c>
      <c r="K179" s="60">
        <v>43861</v>
      </c>
      <c r="L179" s="81"/>
      <c r="M179" s="81"/>
      <c r="N179" s="81"/>
      <c r="O179" s="81"/>
      <c r="P179" s="81"/>
      <c r="Q179" s="81"/>
      <c r="R179" s="81"/>
      <c r="S179" s="81"/>
      <c r="T179" s="81"/>
      <c r="U179" s="81"/>
      <c r="V179" s="81"/>
      <c r="W179" s="81"/>
      <c r="X179" s="56" t="s">
        <v>227</v>
      </c>
      <c r="Y179" s="61">
        <v>1.9E-2</v>
      </c>
      <c r="Z179" s="60">
        <v>43885</v>
      </c>
      <c r="AA179" s="108" t="s">
        <v>338</v>
      </c>
      <c r="AB179" s="108" t="s">
        <v>549</v>
      </c>
      <c r="AC179" s="56" t="s">
        <v>189</v>
      </c>
      <c r="AD179" s="113">
        <f t="shared" ca="1" si="42"/>
        <v>1.8999999999999996E-2</v>
      </c>
      <c r="AE179" s="113">
        <f t="shared" ca="1" si="43"/>
        <v>0</v>
      </c>
      <c r="AF179" s="200">
        <f t="shared" si="44"/>
        <v>1</v>
      </c>
      <c r="AG179" s="201">
        <f t="shared" si="45"/>
        <v>11</v>
      </c>
      <c r="AH179" s="201">
        <f t="shared" si="46"/>
        <v>254</v>
      </c>
      <c r="AI179" s="69">
        <f t="shared" si="47"/>
        <v>23.09090909090909</v>
      </c>
      <c r="AJ179" s="208">
        <f t="shared" si="48"/>
        <v>0.43872727272727269</v>
      </c>
      <c r="AK179" s="3"/>
      <c r="AL179" s="3"/>
      <c r="AM179" s="1"/>
    </row>
    <row r="180" spans="1:39" s="33" customFormat="1" ht="65.25" customHeight="1" x14ac:dyDescent="0.2">
      <c r="A180" s="235" t="s">
        <v>666</v>
      </c>
      <c r="B180" s="205" t="s">
        <v>409</v>
      </c>
      <c r="C180" s="56" t="s">
        <v>47</v>
      </c>
      <c r="D180" s="105" t="s">
        <v>202</v>
      </c>
      <c r="E180" s="56" t="s">
        <v>101</v>
      </c>
      <c r="F180" s="56" t="s">
        <v>101</v>
      </c>
      <c r="G180" s="56" t="s">
        <v>178</v>
      </c>
      <c r="H180" s="75" t="s">
        <v>242</v>
      </c>
      <c r="I180" s="59" t="str">
        <f t="shared" si="41"/>
        <v>Líderes de Cada Proceso</v>
      </c>
      <c r="J180" s="130">
        <v>44005</v>
      </c>
      <c r="K180" s="130">
        <v>44029</v>
      </c>
      <c r="L180" s="81"/>
      <c r="M180" s="81"/>
      <c r="N180" s="81"/>
      <c r="O180" s="81"/>
      <c r="P180" s="81"/>
      <c r="Q180" s="81"/>
      <c r="R180" s="81"/>
      <c r="S180" s="81"/>
      <c r="T180" s="81"/>
      <c r="U180" s="81"/>
      <c r="V180" s="81"/>
      <c r="W180" s="81"/>
      <c r="X180" s="56" t="s">
        <v>227</v>
      </c>
      <c r="Y180" s="61">
        <v>1.7999999999999999E-2</v>
      </c>
      <c r="Z180" s="60">
        <v>44042</v>
      </c>
      <c r="AA180" s="57" t="s">
        <v>602</v>
      </c>
      <c r="AB180" s="108" t="s">
        <v>603</v>
      </c>
      <c r="AC180" s="56" t="s">
        <v>189</v>
      </c>
      <c r="AD180" s="113">
        <f t="shared" ca="1" si="42"/>
        <v>1.7999999999999995E-2</v>
      </c>
      <c r="AE180" s="113">
        <f t="shared" ca="1" si="43"/>
        <v>0</v>
      </c>
      <c r="AF180" s="200">
        <f t="shared" si="44"/>
        <v>7</v>
      </c>
      <c r="AG180" s="201">
        <f t="shared" si="45"/>
        <v>24</v>
      </c>
      <c r="AH180" s="201">
        <f t="shared" si="46"/>
        <v>99</v>
      </c>
      <c r="AI180" s="69">
        <f t="shared" si="47"/>
        <v>4.125</v>
      </c>
      <c r="AJ180" s="208">
        <f t="shared" si="48"/>
        <v>7.4249999999999997E-2</v>
      </c>
      <c r="AK180" s="3"/>
      <c r="AL180" s="3"/>
    </row>
    <row r="181" spans="1:39" s="33" customFormat="1" ht="65.25" customHeight="1" x14ac:dyDescent="0.2">
      <c r="A181" s="235" t="s">
        <v>666</v>
      </c>
      <c r="B181" s="205" t="s">
        <v>409</v>
      </c>
      <c r="C181" s="56" t="s">
        <v>47</v>
      </c>
      <c r="D181" s="105" t="s">
        <v>202</v>
      </c>
      <c r="E181" s="56" t="s">
        <v>101</v>
      </c>
      <c r="F181" s="56" t="s">
        <v>101</v>
      </c>
      <c r="G181" s="56" t="s">
        <v>178</v>
      </c>
      <c r="H181" s="75" t="s">
        <v>242</v>
      </c>
      <c r="I181" s="59" t="str">
        <f t="shared" si="41"/>
        <v>Líderes de Cada Proceso</v>
      </c>
      <c r="J181" s="60">
        <v>44138</v>
      </c>
      <c r="K181" s="60">
        <v>44161</v>
      </c>
      <c r="L181" s="81"/>
      <c r="M181" s="81"/>
      <c r="N181" s="81"/>
      <c r="O181" s="81"/>
      <c r="P181" s="81"/>
      <c r="Q181" s="81"/>
      <c r="R181" s="81"/>
      <c r="S181" s="81"/>
      <c r="T181" s="81"/>
      <c r="U181" s="81"/>
      <c r="V181" s="81"/>
      <c r="W181" s="81"/>
      <c r="X181" s="56" t="s">
        <v>227</v>
      </c>
      <c r="Y181" s="61">
        <v>1.9E-2</v>
      </c>
      <c r="Z181" s="60"/>
      <c r="AA181" s="57"/>
      <c r="AB181" s="108"/>
      <c r="AC181" s="56"/>
      <c r="AD181" s="100">
        <f t="shared" ca="1" si="42"/>
        <v>0</v>
      </c>
      <c r="AE181" s="100">
        <f t="shared" ca="1" si="43"/>
        <v>1.9E-2</v>
      </c>
      <c r="AF181" s="200">
        <f t="shared" si="44"/>
        <v>11</v>
      </c>
      <c r="AG181" s="201">
        <f t="shared" si="45"/>
        <v>23</v>
      </c>
      <c r="AH181" s="201">
        <f t="shared" si="46"/>
        <v>-34</v>
      </c>
      <c r="AI181" s="69">
        <f t="shared" si="47"/>
        <v>-1.4782608695652173</v>
      </c>
      <c r="AJ181" s="208">
        <f t="shared" si="48"/>
        <v>-2.8086956521739127E-2</v>
      </c>
      <c r="AK181" s="3"/>
      <c r="AL181" s="3"/>
    </row>
    <row r="182" spans="1:39" s="33" customFormat="1" ht="65.25" customHeight="1" x14ac:dyDescent="0.2">
      <c r="A182" s="235" t="s">
        <v>666</v>
      </c>
      <c r="B182" s="205" t="s">
        <v>432</v>
      </c>
      <c r="C182" s="56" t="s">
        <v>47</v>
      </c>
      <c r="D182" s="105" t="s">
        <v>203</v>
      </c>
      <c r="E182" s="56" t="s">
        <v>101</v>
      </c>
      <c r="F182" s="56" t="s">
        <v>101</v>
      </c>
      <c r="G182" s="56" t="s">
        <v>178</v>
      </c>
      <c r="H182" s="58" t="s">
        <v>48</v>
      </c>
      <c r="I182" s="59" t="str">
        <f t="shared" si="41"/>
        <v>Líderes de Cada Proceso</v>
      </c>
      <c r="J182" s="60">
        <v>43847</v>
      </c>
      <c r="K182" s="60">
        <v>43859</v>
      </c>
      <c r="L182" s="81"/>
      <c r="M182" s="81"/>
      <c r="N182" s="81"/>
      <c r="O182" s="81"/>
      <c r="P182" s="81"/>
      <c r="Q182" s="81"/>
      <c r="R182" s="81"/>
      <c r="S182" s="81"/>
      <c r="T182" s="81"/>
      <c r="U182" s="81"/>
      <c r="V182" s="81"/>
      <c r="W182" s="81"/>
      <c r="X182" s="56" t="s">
        <v>227</v>
      </c>
      <c r="Y182" s="61">
        <v>1.9E-2</v>
      </c>
      <c r="Z182" s="60">
        <v>43880</v>
      </c>
      <c r="AA182" s="57" t="s">
        <v>337</v>
      </c>
      <c r="AB182" s="108" t="s">
        <v>550</v>
      </c>
      <c r="AC182" s="56" t="s">
        <v>189</v>
      </c>
      <c r="AD182" s="113">
        <f t="shared" ca="1" si="42"/>
        <v>1.8999999999999996E-2</v>
      </c>
      <c r="AE182" s="113">
        <f t="shared" ca="1" si="43"/>
        <v>0</v>
      </c>
      <c r="AF182" s="200">
        <f t="shared" si="44"/>
        <v>1</v>
      </c>
      <c r="AG182" s="201">
        <f t="shared" si="45"/>
        <v>12</v>
      </c>
      <c r="AH182" s="201">
        <f t="shared" si="46"/>
        <v>257</v>
      </c>
      <c r="AI182" s="69">
        <f t="shared" si="47"/>
        <v>21.416666666666668</v>
      </c>
      <c r="AJ182" s="208">
        <f t="shared" si="48"/>
        <v>0.4069166666666667</v>
      </c>
      <c r="AK182" s="3"/>
      <c r="AL182" s="3"/>
      <c r="AM182" s="1"/>
    </row>
    <row r="183" spans="1:39" s="33" customFormat="1" ht="65.25" customHeight="1" x14ac:dyDescent="0.2">
      <c r="A183" s="235" t="s">
        <v>666</v>
      </c>
      <c r="B183" s="205" t="s">
        <v>409</v>
      </c>
      <c r="C183" s="56" t="s">
        <v>47</v>
      </c>
      <c r="D183" s="105" t="s">
        <v>203</v>
      </c>
      <c r="E183" s="56" t="s">
        <v>101</v>
      </c>
      <c r="F183" s="56" t="s">
        <v>101</v>
      </c>
      <c r="G183" s="56" t="s">
        <v>178</v>
      </c>
      <c r="H183" s="58" t="s">
        <v>48</v>
      </c>
      <c r="I183" s="59" t="str">
        <f t="shared" si="41"/>
        <v>Líderes de Cada Proceso</v>
      </c>
      <c r="J183" s="60">
        <v>43955</v>
      </c>
      <c r="K183" s="60">
        <v>43977</v>
      </c>
      <c r="L183" s="81"/>
      <c r="M183" s="81"/>
      <c r="N183" s="81"/>
      <c r="O183" s="81"/>
      <c r="P183" s="81"/>
      <c r="Q183" s="81"/>
      <c r="R183" s="81"/>
      <c r="S183" s="81"/>
      <c r="T183" s="81"/>
      <c r="U183" s="81"/>
      <c r="V183" s="81"/>
      <c r="W183" s="81"/>
      <c r="X183" s="56" t="s">
        <v>227</v>
      </c>
      <c r="Y183" s="61">
        <v>1.9E-2</v>
      </c>
      <c r="Z183" s="60">
        <v>44043</v>
      </c>
      <c r="AA183" s="110" t="s">
        <v>383</v>
      </c>
      <c r="AB183" s="108" t="s">
        <v>597</v>
      </c>
      <c r="AC183" s="56" t="s">
        <v>189</v>
      </c>
      <c r="AD183" s="113">
        <f t="shared" ca="1" si="42"/>
        <v>1.8999999999999996E-2</v>
      </c>
      <c r="AE183" s="113">
        <f t="shared" ca="1" si="43"/>
        <v>0</v>
      </c>
      <c r="AF183" s="200">
        <f t="shared" si="44"/>
        <v>5</v>
      </c>
      <c r="AG183" s="201">
        <f t="shared" si="45"/>
        <v>22</v>
      </c>
      <c r="AH183" s="201">
        <f t="shared" si="46"/>
        <v>149</v>
      </c>
      <c r="AI183" s="69">
        <f t="shared" si="47"/>
        <v>6.7727272727272725</v>
      </c>
      <c r="AJ183" s="208">
        <f t="shared" si="48"/>
        <v>0.12868181818181817</v>
      </c>
      <c r="AK183" s="3"/>
      <c r="AL183" s="3"/>
    </row>
    <row r="184" spans="1:39" s="33" customFormat="1" ht="65.25" customHeight="1" x14ac:dyDescent="0.2">
      <c r="A184" s="235" t="s">
        <v>667</v>
      </c>
      <c r="B184" s="205" t="s">
        <v>409</v>
      </c>
      <c r="C184" s="56" t="s">
        <v>47</v>
      </c>
      <c r="D184" s="105" t="s">
        <v>203</v>
      </c>
      <c r="E184" s="56" t="s">
        <v>101</v>
      </c>
      <c r="F184" s="56" t="s">
        <v>101</v>
      </c>
      <c r="G184" s="56" t="s">
        <v>178</v>
      </c>
      <c r="H184" s="58" t="s">
        <v>48</v>
      </c>
      <c r="I184" s="59" t="str">
        <f t="shared" si="41"/>
        <v>Líderes de Cada Proceso</v>
      </c>
      <c r="J184" s="60">
        <v>44075</v>
      </c>
      <c r="K184" s="60">
        <v>44097</v>
      </c>
      <c r="L184" s="81"/>
      <c r="M184" s="81"/>
      <c r="N184" s="81"/>
      <c r="O184" s="81"/>
      <c r="P184" s="81"/>
      <c r="Q184" s="81"/>
      <c r="R184" s="81"/>
      <c r="S184" s="81"/>
      <c r="T184" s="81"/>
      <c r="U184" s="81"/>
      <c r="V184" s="81"/>
      <c r="W184" s="81"/>
      <c r="X184" s="56" t="s">
        <v>227</v>
      </c>
      <c r="Y184" s="61">
        <v>1.9E-2</v>
      </c>
      <c r="Z184" s="60"/>
      <c r="AA184" s="108" t="s">
        <v>730</v>
      </c>
      <c r="AB184" s="57" t="s">
        <v>723</v>
      </c>
      <c r="AC184" s="56" t="s">
        <v>188</v>
      </c>
      <c r="AD184" s="114">
        <f t="shared" ca="1" si="42"/>
        <v>1.8049999999999997E-2</v>
      </c>
      <c r="AE184" s="114">
        <f t="shared" ca="1" si="43"/>
        <v>9.5000000000000293E-4</v>
      </c>
      <c r="AF184" s="200">
        <f t="shared" si="44"/>
        <v>9</v>
      </c>
      <c r="AG184" s="201">
        <f t="shared" si="45"/>
        <v>22</v>
      </c>
      <c r="AH184" s="201">
        <f t="shared" si="46"/>
        <v>29</v>
      </c>
      <c r="AI184" s="69">
        <f t="shared" si="47"/>
        <v>1.3181818181818181</v>
      </c>
      <c r="AJ184" s="208">
        <f t="shared" si="48"/>
        <v>2.5045454545454544E-2</v>
      </c>
      <c r="AK184" s="3"/>
      <c r="AL184" s="3"/>
    </row>
    <row r="185" spans="1:39" s="33" customFormat="1" ht="65.25" customHeight="1" x14ac:dyDescent="0.2">
      <c r="A185" s="235" t="s">
        <v>666</v>
      </c>
      <c r="B185" s="205" t="s">
        <v>409</v>
      </c>
      <c r="C185" s="56" t="s">
        <v>47</v>
      </c>
      <c r="D185" s="105" t="s">
        <v>203</v>
      </c>
      <c r="E185" s="56" t="s">
        <v>101</v>
      </c>
      <c r="F185" s="56" t="s">
        <v>101</v>
      </c>
      <c r="G185" s="56" t="s">
        <v>178</v>
      </c>
      <c r="H185" s="58" t="s">
        <v>48</v>
      </c>
      <c r="I185" s="59" t="str">
        <f t="shared" si="41"/>
        <v>Líderes de Cada Proceso</v>
      </c>
      <c r="J185" s="60">
        <v>44138</v>
      </c>
      <c r="K185" s="60">
        <v>44161</v>
      </c>
      <c r="L185" s="81"/>
      <c r="M185" s="81"/>
      <c r="N185" s="81"/>
      <c r="O185" s="81"/>
      <c r="P185" s="81"/>
      <c r="Q185" s="81"/>
      <c r="R185" s="81"/>
      <c r="S185" s="81"/>
      <c r="T185" s="81"/>
      <c r="U185" s="81"/>
      <c r="V185" s="81"/>
      <c r="W185" s="81"/>
      <c r="X185" s="56" t="s">
        <v>227</v>
      </c>
      <c r="Y185" s="61">
        <v>1.7999999999999999E-2</v>
      </c>
      <c r="Z185" s="60"/>
      <c r="AA185" s="57"/>
      <c r="AB185" s="57"/>
      <c r="AC185" s="56"/>
      <c r="AD185" s="100">
        <f t="shared" ca="1" si="42"/>
        <v>0</v>
      </c>
      <c r="AE185" s="100">
        <f t="shared" ca="1" si="43"/>
        <v>1.7999999999999999E-2</v>
      </c>
      <c r="AF185" s="200">
        <f t="shared" si="44"/>
        <v>11</v>
      </c>
      <c r="AG185" s="201">
        <f t="shared" si="45"/>
        <v>23</v>
      </c>
      <c r="AH185" s="201">
        <f t="shared" si="46"/>
        <v>-34</v>
      </c>
      <c r="AI185" s="69">
        <f t="shared" si="47"/>
        <v>-1.4782608695652173</v>
      </c>
      <c r="AJ185" s="208">
        <f t="shared" si="48"/>
        <v>-2.660869565217391E-2</v>
      </c>
      <c r="AK185" s="3"/>
      <c r="AL185" s="3"/>
    </row>
    <row r="186" spans="1:39" s="33" customFormat="1" ht="65.25" customHeight="1" x14ac:dyDescent="0.2">
      <c r="A186" s="235" t="s">
        <v>666</v>
      </c>
      <c r="B186" s="205" t="s">
        <v>432</v>
      </c>
      <c r="C186" s="56" t="s">
        <v>53</v>
      </c>
      <c r="D186" s="57" t="s">
        <v>339</v>
      </c>
      <c r="E186" s="56" t="s">
        <v>136</v>
      </c>
      <c r="F186" s="56" t="s">
        <v>98</v>
      </c>
      <c r="G186" s="56" t="s">
        <v>178</v>
      </c>
      <c r="H186" s="58" t="s">
        <v>170</v>
      </c>
      <c r="I186" s="59" t="str">
        <f t="shared" si="41"/>
        <v xml:space="preserve">Director Jurídico </v>
      </c>
      <c r="J186" s="60">
        <v>43864</v>
      </c>
      <c r="K186" s="130">
        <v>43927</v>
      </c>
      <c r="L186" s="81"/>
      <c r="M186" s="127"/>
      <c r="N186" s="127"/>
      <c r="O186" s="81"/>
      <c r="P186" s="81"/>
      <c r="Q186" s="81"/>
      <c r="R186" s="81"/>
      <c r="S186" s="81"/>
      <c r="T186" s="81"/>
      <c r="U186" s="81"/>
      <c r="V186" s="81"/>
      <c r="W186" s="81"/>
      <c r="X186" s="56" t="s">
        <v>132</v>
      </c>
      <c r="Y186" s="61">
        <v>0.01</v>
      </c>
      <c r="Z186" s="60">
        <v>44012</v>
      </c>
      <c r="AA186" s="108" t="s">
        <v>551</v>
      </c>
      <c r="AB186" s="108" t="s">
        <v>552</v>
      </c>
      <c r="AC186" s="56" t="s">
        <v>182</v>
      </c>
      <c r="AD186" s="113">
        <f t="shared" ca="1" si="42"/>
        <v>0.01</v>
      </c>
      <c r="AE186" s="113">
        <f t="shared" ca="1" si="43"/>
        <v>0</v>
      </c>
      <c r="AF186" s="200">
        <f t="shared" si="44"/>
        <v>4</v>
      </c>
      <c r="AG186" s="201">
        <f t="shared" si="45"/>
        <v>63</v>
      </c>
      <c r="AH186" s="201">
        <f t="shared" si="46"/>
        <v>240</v>
      </c>
      <c r="AI186" s="69">
        <f t="shared" si="47"/>
        <v>3.8095238095238093</v>
      </c>
      <c r="AJ186" s="208">
        <f t="shared" si="48"/>
        <v>3.8095238095238092E-2</v>
      </c>
      <c r="AK186" s="3"/>
      <c r="AL186" s="3"/>
    </row>
    <row r="187" spans="1:39" s="33" customFormat="1" ht="65.25" customHeight="1" x14ac:dyDescent="0.2">
      <c r="A187" s="235" t="s">
        <v>666</v>
      </c>
      <c r="B187" s="205" t="s">
        <v>432</v>
      </c>
      <c r="C187" s="56" t="s">
        <v>47</v>
      </c>
      <c r="D187" s="105" t="s">
        <v>202</v>
      </c>
      <c r="E187" s="56" t="s">
        <v>101</v>
      </c>
      <c r="F187" s="56" t="s">
        <v>101</v>
      </c>
      <c r="G187" s="56" t="s">
        <v>178</v>
      </c>
      <c r="H187" s="75" t="s">
        <v>242</v>
      </c>
      <c r="I187" s="59" t="str">
        <f t="shared" si="41"/>
        <v>Líderes de Cada Proceso</v>
      </c>
      <c r="J187" s="60">
        <v>43922</v>
      </c>
      <c r="K187" s="60">
        <v>43951</v>
      </c>
      <c r="L187" s="81"/>
      <c r="M187" s="81"/>
      <c r="N187" s="81"/>
      <c r="O187" s="81"/>
      <c r="P187" s="81"/>
      <c r="Q187" s="81"/>
      <c r="R187" s="81"/>
      <c r="S187" s="81"/>
      <c r="T187" s="81"/>
      <c r="U187" s="81"/>
      <c r="V187" s="81"/>
      <c r="W187" s="81"/>
      <c r="X187" s="56" t="s">
        <v>227</v>
      </c>
      <c r="Y187" s="61">
        <v>1.9E-2</v>
      </c>
      <c r="Z187" s="60">
        <v>43980</v>
      </c>
      <c r="AA187" s="108" t="s">
        <v>553</v>
      </c>
      <c r="AB187" s="108" t="s">
        <v>554</v>
      </c>
      <c r="AC187" s="56" t="s">
        <v>189</v>
      </c>
      <c r="AD187" s="113">
        <f t="shared" ref="AD187:AD190" ca="1" si="49">IF(ISERROR(VLOOKUP(AC187,INDIRECT(VLOOKUP(C187,ACTA,2,0)&amp;"A"),2,0))=TRUE,0,Y187*(VLOOKUP(AC187,INDIRECT(VLOOKUP(C187,ACTA,2,0)&amp;"A"),2,0)))</f>
        <v>1.8999999999999996E-2</v>
      </c>
      <c r="AE187" s="113">
        <f t="shared" ref="AE187:AE190" ca="1" si="50">+Y187-AD187</f>
        <v>0</v>
      </c>
      <c r="AF187" s="200">
        <f t="shared" si="44"/>
        <v>4</v>
      </c>
      <c r="AG187" s="201">
        <f t="shared" si="45"/>
        <v>29</v>
      </c>
      <c r="AH187" s="201">
        <f t="shared" si="46"/>
        <v>182</v>
      </c>
      <c r="AI187" s="69">
        <f t="shared" ref="AI187:AI190" si="51">+AH187/AG187</f>
        <v>6.2758620689655169</v>
      </c>
      <c r="AJ187" s="208">
        <f t="shared" ref="AJ187:AJ190" si="52">+AI187*Y187</f>
        <v>0.11924137931034481</v>
      </c>
      <c r="AK187" s="3"/>
      <c r="AL187" s="3"/>
    </row>
    <row r="188" spans="1:39" ht="65.25" customHeight="1" x14ac:dyDescent="0.2">
      <c r="A188" s="235" t="s">
        <v>666</v>
      </c>
      <c r="B188" s="205" t="s">
        <v>432</v>
      </c>
      <c r="C188" s="56" t="s">
        <v>45</v>
      </c>
      <c r="D188" s="57" t="s">
        <v>370</v>
      </c>
      <c r="E188" s="56" t="s">
        <v>91</v>
      </c>
      <c r="F188" s="56" t="s">
        <v>100</v>
      </c>
      <c r="G188" s="56" t="s">
        <v>178</v>
      </c>
      <c r="H188" s="75" t="s">
        <v>242</v>
      </c>
      <c r="I188" s="59" t="str">
        <f t="shared" si="41"/>
        <v>Asesor de Control Interno</v>
      </c>
      <c r="J188" s="60">
        <v>43945</v>
      </c>
      <c r="K188" s="60">
        <v>43964</v>
      </c>
      <c r="L188" s="81"/>
      <c r="M188" s="81"/>
      <c r="N188" s="81"/>
      <c r="O188" s="81"/>
      <c r="P188" s="81"/>
      <c r="Q188" s="81"/>
      <c r="R188" s="81"/>
      <c r="S188" s="81"/>
      <c r="T188" s="81"/>
      <c r="U188" s="81"/>
      <c r="V188" s="81"/>
      <c r="W188" s="81"/>
      <c r="X188" s="56" t="s">
        <v>206</v>
      </c>
      <c r="Y188" s="82">
        <v>6.0000000000000001E-3</v>
      </c>
      <c r="Z188" s="60">
        <v>43964</v>
      </c>
      <c r="AA188" s="108" t="s">
        <v>367</v>
      </c>
      <c r="AB188" s="108" t="s">
        <v>555</v>
      </c>
      <c r="AC188" s="56" t="s">
        <v>58</v>
      </c>
      <c r="AD188" s="113">
        <f t="shared" ca="1" si="49"/>
        <v>6.0000000000000001E-3</v>
      </c>
      <c r="AE188" s="113">
        <f t="shared" ca="1" si="50"/>
        <v>0</v>
      </c>
      <c r="AF188" s="200">
        <f t="shared" si="44"/>
        <v>5</v>
      </c>
      <c r="AG188" s="201">
        <f t="shared" si="45"/>
        <v>19</v>
      </c>
      <c r="AH188" s="201">
        <f t="shared" si="46"/>
        <v>159</v>
      </c>
      <c r="AI188" s="69">
        <f t="shared" si="51"/>
        <v>8.3684210526315788</v>
      </c>
      <c r="AJ188" s="208">
        <f t="shared" si="52"/>
        <v>5.0210526315789476E-2</v>
      </c>
      <c r="AK188" s="3"/>
    </row>
    <row r="189" spans="1:39" ht="65.25" customHeight="1" x14ac:dyDescent="0.2">
      <c r="A189" s="235" t="s">
        <v>666</v>
      </c>
      <c r="B189" s="205" t="s">
        <v>432</v>
      </c>
      <c r="C189" s="56" t="s">
        <v>45</v>
      </c>
      <c r="D189" s="57" t="s">
        <v>371</v>
      </c>
      <c r="E189" s="56" t="s">
        <v>91</v>
      </c>
      <c r="F189" s="56" t="s">
        <v>100</v>
      </c>
      <c r="G189" s="56" t="s">
        <v>178</v>
      </c>
      <c r="H189" s="75" t="s">
        <v>242</v>
      </c>
      <c r="I189" s="59" t="str">
        <f t="shared" si="41"/>
        <v>Asesor de Control Interno</v>
      </c>
      <c r="J189" s="60">
        <v>43977</v>
      </c>
      <c r="K189" s="60">
        <v>43983</v>
      </c>
      <c r="L189" s="81"/>
      <c r="M189" s="81"/>
      <c r="N189" s="81"/>
      <c r="O189" s="81"/>
      <c r="P189" s="81"/>
      <c r="Q189" s="81"/>
      <c r="R189" s="81"/>
      <c r="S189" s="81"/>
      <c r="T189" s="81"/>
      <c r="U189" s="81"/>
      <c r="V189" s="81"/>
      <c r="W189" s="81"/>
      <c r="X189" s="56" t="s">
        <v>206</v>
      </c>
      <c r="Y189" s="82">
        <v>6.0000000000000001E-3</v>
      </c>
      <c r="Z189" s="60">
        <v>43979</v>
      </c>
      <c r="AA189" s="108" t="s">
        <v>556</v>
      </c>
      <c r="AB189" s="108" t="s">
        <v>557</v>
      </c>
      <c r="AC189" s="56" t="s">
        <v>58</v>
      </c>
      <c r="AD189" s="113">
        <f t="shared" ca="1" si="49"/>
        <v>6.0000000000000001E-3</v>
      </c>
      <c r="AE189" s="113">
        <f t="shared" ca="1" si="50"/>
        <v>0</v>
      </c>
      <c r="AF189" s="200">
        <f t="shared" si="44"/>
        <v>6</v>
      </c>
      <c r="AG189" s="201">
        <f t="shared" si="45"/>
        <v>6</v>
      </c>
      <c r="AH189" s="201">
        <f t="shared" si="46"/>
        <v>127</v>
      </c>
      <c r="AI189" s="69">
        <f t="shared" si="51"/>
        <v>21.166666666666668</v>
      </c>
      <c r="AJ189" s="208">
        <f t="shared" si="52"/>
        <v>0.127</v>
      </c>
      <c r="AK189" s="3"/>
    </row>
    <row r="190" spans="1:39" ht="65.25" customHeight="1" x14ac:dyDescent="0.2">
      <c r="A190" s="235" t="s">
        <v>666</v>
      </c>
      <c r="B190" s="205" t="s">
        <v>409</v>
      </c>
      <c r="C190" s="56" t="s">
        <v>45</v>
      </c>
      <c r="D190" s="57" t="s">
        <v>372</v>
      </c>
      <c r="E190" s="56" t="s">
        <v>91</v>
      </c>
      <c r="F190" s="56" t="s">
        <v>100</v>
      </c>
      <c r="G190" s="56" t="s">
        <v>178</v>
      </c>
      <c r="H190" s="75" t="s">
        <v>242</v>
      </c>
      <c r="I190" s="59" t="str">
        <f t="shared" si="41"/>
        <v>Asesor de Control Interno</v>
      </c>
      <c r="J190" s="60">
        <v>44005</v>
      </c>
      <c r="K190" s="60">
        <v>44053</v>
      </c>
      <c r="L190" s="81"/>
      <c r="M190" s="81"/>
      <c r="N190" s="81"/>
      <c r="O190" s="81"/>
      <c r="P190" s="81"/>
      <c r="Q190" s="81"/>
      <c r="R190" s="81"/>
      <c r="S190" s="81"/>
      <c r="T190" s="81"/>
      <c r="U190" s="81"/>
      <c r="V190" s="81"/>
      <c r="W190" s="81"/>
      <c r="X190" s="56" t="s">
        <v>206</v>
      </c>
      <c r="Y190" s="82">
        <v>6.0000000000000001E-3</v>
      </c>
      <c r="Z190" s="60">
        <v>44067</v>
      </c>
      <c r="AA190" s="108" t="s">
        <v>671</v>
      </c>
      <c r="AB190" s="108" t="s">
        <v>670</v>
      </c>
      <c r="AC190" s="56" t="s">
        <v>58</v>
      </c>
      <c r="AD190" s="113">
        <f t="shared" ca="1" si="49"/>
        <v>6.0000000000000001E-3</v>
      </c>
      <c r="AE190" s="113">
        <f t="shared" ca="1" si="50"/>
        <v>0</v>
      </c>
      <c r="AF190" s="200">
        <f t="shared" si="44"/>
        <v>8</v>
      </c>
      <c r="AG190" s="201">
        <f t="shared" si="45"/>
        <v>48</v>
      </c>
      <c r="AH190" s="201">
        <f t="shared" si="46"/>
        <v>99</v>
      </c>
      <c r="AI190" s="69">
        <f t="shared" si="51"/>
        <v>2.0625</v>
      </c>
      <c r="AJ190" s="208">
        <f t="shared" si="52"/>
        <v>1.2375000000000001E-2</v>
      </c>
      <c r="AK190" s="3"/>
    </row>
    <row r="191" spans="1:39" ht="65.25" customHeight="1" x14ac:dyDescent="0.2">
      <c r="A191" s="235" t="s">
        <v>667</v>
      </c>
      <c r="B191" s="205" t="s">
        <v>409</v>
      </c>
      <c r="C191" s="56" t="s">
        <v>51</v>
      </c>
      <c r="D191" s="57" t="s">
        <v>375</v>
      </c>
      <c r="E191" s="56" t="s">
        <v>90</v>
      </c>
      <c r="F191" s="56" t="s">
        <v>99</v>
      </c>
      <c r="G191" s="56" t="s">
        <v>178</v>
      </c>
      <c r="H191" s="75" t="s">
        <v>48</v>
      </c>
      <c r="I191" s="59" t="str">
        <f t="shared" ref="I191:I192" si="53">IF(LEN(E191)&gt;0,VLOOKUP(E191,PROCESO2,3,0),"")</f>
        <v>Subdirector Financiero</v>
      </c>
      <c r="J191" s="60">
        <v>43864</v>
      </c>
      <c r="K191" s="130">
        <v>44133</v>
      </c>
      <c r="L191" s="81"/>
      <c r="M191" s="81"/>
      <c r="N191" s="81"/>
      <c r="O191" s="81"/>
      <c r="P191" s="81"/>
      <c r="Q191" s="81"/>
      <c r="R191" s="81"/>
      <c r="S191" s="81"/>
      <c r="T191" s="81"/>
      <c r="U191" s="81"/>
      <c r="V191" s="81"/>
      <c r="W191" s="81"/>
      <c r="X191" s="56" t="s">
        <v>132</v>
      </c>
      <c r="Y191" s="82">
        <v>5.0000000000000001E-3</v>
      </c>
      <c r="Z191" s="60"/>
      <c r="AA191" s="108" t="s">
        <v>470</v>
      </c>
      <c r="AB191" s="108" t="s">
        <v>471</v>
      </c>
      <c r="AC191" s="56" t="s">
        <v>115</v>
      </c>
      <c r="AD191" s="100">
        <f t="shared" ref="AD191:AD196" ca="1" si="54">IF(ISERROR(VLOOKUP(AC191,INDIRECT(VLOOKUP(C191,ACTA,2,0)&amp;"A"),2,0))=TRUE,0,Y191*(VLOOKUP(AC191,INDIRECT(VLOOKUP(C191,ACTA,2,0)&amp;"A"),2,0)))</f>
        <v>4.7000000000000011E-3</v>
      </c>
      <c r="AE191" s="100">
        <f t="shared" ref="AE191" ca="1" si="55">+Y191-AD191</f>
        <v>2.9999999999999905E-4</v>
      </c>
      <c r="AF191" s="200">
        <f t="shared" ref="AF191:AF196" si="56">MONTH(K191)</f>
        <v>10</v>
      </c>
      <c r="AG191" s="201">
        <f t="shared" ref="AG191:AG196" si="57">+K191-J191</f>
        <v>269</v>
      </c>
      <c r="AH191" s="201">
        <f t="shared" ref="AH191:AH196" si="58">+$AH$18-J191</f>
        <v>240</v>
      </c>
      <c r="AI191" s="69">
        <f t="shared" ref="AI191:AI196" si="59">+AH191/AG191</f>
        <v>0.89219330855018586</v>
      </c>
      <c r="AJ191" s="208">
        <f t="shared" ref="AJ191:AJ196" si="60">+AI191*Y191</f>
        <v>4.4609665427509295E-3</v>
      </c>
      <c r="AK191" s="3"/>
    </row>
    <row r="192" spans="1:39" ht="65.25" customHeight="1" x14ac:dyDescent="0.2">
      <c r="A192" s="235" t="s">
        <v>667</v>
      </c>
      <c r="B192" s="205" t="s">
        <v>409</v>
      </c>
      <c r="C192" s="56" t="s">
        <v>51</v>
      </c>
      <c r="D192" s="57" t="s">
        <v>376</v>
      </c>
      <c r="E192" s="56" t="s">
        <v>84</v>
      </c>
      <c r="F192" s="56" t="s">
        <v>103</v>
      </c>
      <c r="G192" s="56" t="s">
        <v>178</v>
      </c>
      <c r="H192" s="75" t="s">
        <v>466</v>
      </c>
      <c r="I192" s="59" t="str">
        <f t="shared" si="53"/>
        <v>Director de Mejoramiento de Vivienda</v>
      </c>
      <c r="J192" s="60">
        <v>43864</v>
      </c>
      <c r="K192" s="130">
        <v>44133</v>
      </c>
      <c r="L192" s="81"/>
      <c r="M192" s="81"/>
      <c r="N192" s="81"/>
      <c r="O192" s="81"/>
      <c r="P192" s="81"/>
      <c r="Q192" s="81"/>
      <c r="R192" s="81"/>
      <c r="S192" s="81"/>
      <c r="T192" s="81"/>
      <c r="U192" s="81"/>
      <c r="V192" s="81"/>
      <c r="W192" s="81"/>
      <c r="X192" s="56" t="s">
        <v>132</v>
      </c>
      <c r="Y192" s="82">
        <v>5.0000000000000001E-3</v>
      </c>
      <c r="Z192" s="60"/>
      <c r="AA192" s="108" t="s">
        <v>470</v>
      </c>
      <c r="AB192" s="108" t="s">
        <v>471</v>
      </c>
      <c r="AC192" s="56" t="s">
        <v>115</v>
      </c>
      <c r="AD192" s="100">
        <f t="shared" ca="1" si="54"/>
        <v>4.7000000000000011E-3</v>
      </c>
      <c r="AE192" s="100">
        <f t="shared" ref="AE192" ca="1" si="61">+Y192-AD192</f>
        <v>2.9999999999999905E-4</v>
      </c>
      <c r="AF192" s="200">
        <f t="shared" si="56"/>
        <v>10</v>
      </c>
      <c r="AG192" s="201">
        <f t="shared" si="57"/>
        <v>269</v>
      </c>
      <c r="AH192" s="201">
        <f t="shared" si="58"/>
        <v>240</v>
      </c>
      <c r="AI192" s="69">
        <f t="shared" si="59"/>
        <v>0.89219330855018586</v>
      </c>
      <c r="AJ192" s="208">
        <f t="shared" si="60"/>
        <v>4.4609665427509295E-3</v>
      </c>
      <c r="AK192" s="3"/>
    </row>
    <row r="193" spans="1:175" s="86" customFormat="1" ht="65.25" customHeight="1" x14ac:dyDescent="0.2">
      <c r="A193" s="235" t="s">
        <v>667</v>
      </c>
      <c r="B193" s="205" t="s">
        <v>410</v>
      </c>
      <c r="C193" s="75" t="s">
        <v>51</v>
      </c>
      <c r="D193" s="57" t="s">
        <v>668</v>
      </c>
      <c r="E193" s="56" t="s">
        <v>150</v>
      </c>
      <c r="F193" s="56" t="s">
        <v>99</v>
      </c>
      <c r="G193" s="56" t="s">
        <v>178</v>
      </c>
      <c r="H193" s="75" t="s">
        <v>170</v>
      </c>
      <c r="I193" s="59" t="str">
        <f t="shared" ref="I193:I195" si="62">IF(LEN(E193)&gt;0,VLOOKUP(E193,PROCESO2,3,0),"")</f>
        <v>Director de Gestión Corporativa y CID</v>
      </c>
      <c r="J193" s="60">
        <v>44046</v>
      </c>
      <c r="K193" s="60">
        <v>44196</v>
      </c>
      <c r="L193" s="81"/>
      <c r="M193" s="81"/>
      <c r="N193" s="81"/>
      <c r="O193" s="81"/>
      <c r="P193" s="81"/>
      <c r="Q193" s="81"/>
      <c r="R193" s="81"/>
      <c r="S193" s="81"/>
      <c r="T193" s="81"/>
      <c r="U193" s="81"/>
      <c r="V193" s="81"/>
      <c r="W193" s="81"/>
      <c r="X193" s="56" t="s">
        <v>132</v>
      </c>
      <c r="Y193" s="82">
        <v>0.03</v>
      </c>
      <c r="Z193" s="60"/>
      <c r="AA193" s="108" t="s">
        <v>675</v>
      </c>
      <c r="AB193" s="108" t="s">
        <v>711</v>
      </c>
      <c r="AC193" s="56" t="s">
        <v>107</v>
      </c>
      <c r="AD193" s="100">
        <f t="shared" ca="1" si="54"/>
        <v>1.1099999999999999E-2</v>
      </c>
      <c r="AE193" s="100">
        <f t="shared" ref="AE193" ca="1" si="63">+Y193-AD193</f>
        <v>1.89E-2</v>
      </c>
      <c r="AF193" s="200">
        <f t="shared" si="56"/>
        <v>12</v>
      </c>
      <c r="AG193" s="201">
        <f t="shared" si="57"/>
        <v>150</v>
      </c>
      <c r="AH193" s="201">
        <f t="shared" si="58"/>
        <v>58</v>
      </c>
      <c r="AI193" s="69">
        <f t="shared" si="59"/>
        <v>0.38666666666666666</v>
      </c>
      <c r="AJ193" s="208">
        <f t="shared" si="60"/>
        <v>1.1599999999999999E-2</v>
      </c>
      <c r="AK193" s="152"/>
      <c r="AL193" s="152"/>
    </row>
    <row r="194" spans="1:175" s="86" customFormat="1" ht="65.25" customHeight="1" x14ac:dyDescent="0.2">
      <c r="A194" s="235" t="s">
        <v>667</v>
      </c>
      <c r="B194" s="205" t="s">
        <v>410</v>
      </c>
      <c r="C194" s="75" t="s">
        <v>51</v>
      </c>
      <c r="D194" s="57" t="s">
        <v>413</v>
      </c>
      <c r="E194" s="56" t="s">
        <v>77</v>
      </c>
      <c r="F194" s="56" t="s">
        <v>98</v>
      </c>
      <c r="G194" s="56" t="s">
        <v>178</v>
      </c>
      <c r="H194" s="75" t="s">
        <v>467</v>
      </c>
      <c r="I194" s="59" t="str">
        <f t="shared" si="62"/>
        <v>Subdirector Administrativo</v>
      </c>
      <c r="J194" s="60">
        <v>44046</v>
      </c>
      <c r="K194" s="60">
        <v>44196</v>
      </c>
      <c r="L194" s="81"/>
      <c r="M194" s="81"/>
      <c r="N194" s="81"/>
      <c r="O194" s="81"/>
      <c r="P194" s="81"/>
      <c r="Q194" s="81"/>
      <c r="R194" s="81"/>
      <c r="S194" s="81"/>
      <c r="T194" s="81"/>
      <c r="U194" s="81"/>
      <c r="V194" s="81"/>
      <c r="W194" s="81"/>
      <c r="X194" s="56" t="s">
        <v>132</v>
      </c>
      <c r="Y194" s="82">
        <v>0.03</v>
      </c>
      <c r="Z194" s="60"/>
      <c r="AA194" s="108"/>
      <c r="AB194" s="108" t="s">
        <v>726</v>
      </c>
      <c r="AC194" s="56" t="s">
        <v>106</v>
      </c>
      <c r="AD194" s="100">
        <f t="shared" ca="1" si="54"/>
        <v>1.8E-3</v>
      </c>
      <c r="AE194" s="100">
        <f t="shared" ref="AE194:AE196" ca="1" si="64">+Y194-AD194</f>
        <v>2.8199999999999999E-2</v>
      </c>
      <c r="AF194" s="200">
        <f t="shared" si="56"/>
        <v>12</v>
      </c>
      <c r="AG194" s="201">
        <f t="shared" si="57"/>
        <v>150</v>
      </c>
      <c r="AH194" s="201">
        <f t="shared" si="58"/>
        <v>58</v>
      </c>
      <c r="AI194" s="69">
        <f t="shared" si="59"/>
        <v>0.38666666666666666</v>
      </c>
      <c r="AJ194" s="208">
        <f t="shared" si="60"/>
        <v>1.1599999999999999E-2</v>
      </c>
      <c r="AK194" s="152"/>
      <c r="AL194" s="152"/>
    </row>
    <row r="195" spans="1:175" s="86" customFormat="1" ht="65.25" customHeight="1" x14ac:dyDescent="0.2">
      <c r="A195" s="235" t="s">
        <v>667</v>
      </c>
      <c r="B195" s="205" t="s">
        <v>410</v>
      </c>
      <c r="C195" s="75" t="s">
        <v>51</v>
      </c>
      <c r="D195" s="57" t="s">
        <v>414</v>
      </c>
      <c r="E195" s="56" t="s">
        <v>74</v>
      </c>
      <c r="F195" s="56" t="s">
        <v>98</v>
      </c>
      <c r="G195" s="56" t="s">
        <v>178</v>
      </c>
      <c r="H195" s="75" t="s">
        <v>466</v>
      </c>
      <c r="I195" s="59" t="str">
        <f t="shared" si="62"/>
        <v xml:space="preserve">Jefe Oficina Asesora de Planeación </v>
      </c>
      <c r="J195" s="60">
        <v>44046</v>
      </c>
      <c r="K195" s="60">
        <v>44196</v>
      </c>
      <c r="L195" s="81"/>
      <c r="M195" s="81"/>
      <c r="N195" s="81"/>
      <c r="O195" s="81"/>
      <c r="P195" s="81"/>
      <c r="Q195" s="81"/>
      <c r="R195" s="81"/>
      <c r="S195" s="81"/>
      <c r="T195" s="81"/>
      <c r="U195" s="81"/>
      <c r="V195" s="81"/>
      <c r="W195" s="81"/>
      <c r="X195" s="56" t="s">
        <v>132</v>
      </c>
      <c r="Y195" s="82">
        <v>0.03</v>
      </c>
      <c r="Z195" s="60"/>
      <c r="AA195" s="108" t="s">
        <v>714</v>
      </c>
      <c r="AB195" s="108" t="s">
        <v>715</v>
      </c>
      <c r="AC195" s="56" t="s">
        <v>107</v>
      </c>
      <c r="AD195" s="100">
        <f t="shared" ca="1" si="54"/>
        <v>1.1099999999999999E-2</v>
      </c>
      <c r="AE195" s="100">
        <f t="shared" ca="1" si="64"/>
        <v>1.89E-2</v>
      </c>
      <c r="AF195" s="200">
        <f t="shared" si="56"/>
        <v>12</v>
      </c>
      <c r="AG195" s="201">
        <f t="shared" si="57"/>
        <v>150</v>
      </c>
      <c r="AH195" s="201">
        <f t="shared" si="58"/>
        <v>58</v>
      </c>
      <c r="AI195" s="69">
        <f t="shared" si="59"/>
        <v>0.38666666666666666</v>
      </c>
      <c r="AJ195" s="208">
        <f t="shared" si="60"/>
        <v>1.1599999999999999E-2</v>
      </c>
      <c r="AK195" s="152"/>
      <c r="AL195" s="152"/>
    </row>
    <row r="196" spans="1:175" ht="32.25" customHeight="1" x14ac:dyDescent="0.2">
      <c r="A196" s="235" t="s">
        <v>667</v>
      </c>
      <c r="B196" s="205" t="s">
        <v>410</v>
      </c>
      <c r="C196" s="75" t="s">
        <v>51</v>
      </c>
      <c r="D196" s="57" t="s">
        <v>437</v>
      </c>
      <c r="E196" s="56" t="s">
        <v>90</v>
      </c>
      <c r="F196" s="56" t="s">
        <v>99</v>
      </c>
      <c r="G196" s="56" t="s">
        <v>178</v>
      </c>
      <c r="H196" s="75" t="s">
        <v>169</v>
      </c>
      <c r="I196" s="59" t="str">
        <f t="shared" ref="I196" si="65">IF(LEN(E196)&gt;0,VLOOKUP(E196,PROCESO2,3,0),"")</f>
        <v>Subdirector Financiero</v>
      </c>
      <c r="J196" s="60">
        <v>44046</v>
      </c>
      <c r="K196" s="60">
        <v>44196</v>
      </c>
      <c r="L196" s="81"/>
      <c r="M196" s="81"/>
      <c r="N196" s="81"/>
      <c r="O196" s="81"/>
      <c r="P196" s="81"/>
      <c r="Q196" s="81"/>
      <c r="R196" s="81"/>
      <c r="S196" s="81"/>
      <c r="T196" s="81"/>
      <c r="U196" s="81"/>
      <c r="V196" s="81"/>
      <c r="W196" s="81"/>
      <c r="X196" s="56" t="s">
        <v>132</v>
      </c>
      <c r="Y196" s="82">
        <v>0.03</v>
      </c>
      <c r="Z196" s="60"/>
      <c r="AA196" s="108"/>
      <c r="AB196" s="108" t="s">
        <v>676</v>
      </c>
      <c r="AC196" s="56"/>
      <c r="AD196" s="100">
        <f t="shared" ca="1" si="54"/>
        <v>0</v>
      </c>
      <c r="AE196" s="100">
        <f t="shared" ca="1" si="64"/>
        <v>0.03</v>
      </c>
      <c r="AF196" s="200">
        <f t="shared" si="56"/>
        <v>12</v>
      </c>
      <c r="AG196" s="201">
        <f t="shared" si="57"/>
        <v>150</v>
      </c>
      <c r="AH196" s="201">
        <f t="shared" si="58"/>
        <v>58</v>
      </c>
      <c r="AI196" s="69">
        <f t="shared" si="59"/>
        <v>0.38666666666666666</v>
      </c>
      <c r="AJ196" s="208">
        <f t="shared" si="60"/>
        <v>1.1599999999999999E-2</v>
      </c>
      <c r="AK196" s="33"/>
      <c r="AL196" s="33"/>
      <c r="AM196" s="33"/>
      <c r="AN196" s="33"/>
      <c r="AO196" s="33"/>
      <c r="AP196" s="33"/>
      <c r="AQ196" s="33"/>
      <c r="AR196" s="33"/>
      <c r="AS196" s="33"/>
      <c r="AT196" s="33"/>
      <c r="AU196" s="33"/>
      <c r="AV196" s="33"/>
      <c r="AW196" s="33"/>
      <c r="AX196" s="33"/>
      <c r="AY196" s="33"/>
      <c r="AZ196" s="33"/>
      <c r="BA196" s="33"/>
      <c r="BB196" s="33"/>
      <c r="BC196" s="33"/>
      <c r="BD196" s="33"/>
      <c r="BE196" s="33"/>
      <c r="BF196" s="33"/>
      <c r="BG196" s="33"/>
      <c r="BH196" s="33"/>
      <c r="BI196" s="33"/>
      <c r="BJ196" s="33"/>
      <c r="BK196" s="33"/>
      <c r="BL196" s="33"/>
      <c r="BM196" s="33"/>
      <c r="BN196" s="33"/>
      <c r="BO196" s="33"/>
      <c r="BP196" s="33"/>
      <c r="BQ196" s="33"/>
      <c r="BR196" s="33"/>
      <c r="BS196" s="33"/>
      <c r="BT196" s="33"/>
      <c r="BU196" s="33"/>
      <c r="BV196" s="33"/>
      <c r="BW196" s="33"/>
      <c r="BX196" s="33"/>
      <c r="BY196" s="33"/>
      <c r="BZ196" s="33"/>
      <c r="CA196" s="33"/>
      <c r="CB196" s="33"/>
      <c r="CC196" s="33"/>
      <c r="CD196" s="33"/>
      <c r="CE196" s="33"/>
      <c r="CF196" s="33"/>
      <c r="CG196" s="33"/>
      <c r="CH196" s="33"/>
      <c r="CI196" s="33"/>
      <c r="CJ196" s="33"/>
      <c r="CK196" s="33"/>
      <c r="CL196" s="33"/>
      <c r="CM196" s="33"/>
      <c r="CN196" s="33"/>
      <c r="CO196" s="33"/>
      <c r="CP196" s="33"/>
      <c r="CQ196" s="33"/>
      <c r="CR196" s="33"/>
      <c r="CS196" s="33"/>
      <c r="CT196" s="33"/>
      <c r="CU196" s="33"/>
      <c r="CV196" s="33"/>
      <c r="CW196" s="33"/>
      <c r="CX196" s="33"/>
      <c r="CY196" s="33"/>
      <c r="CZ196" s="33"/>
      <c r="DA196" s="33"/>
      <c r="DB196" s="33"/>
      <c r="DC196" s="33"/>
      <c r="DD196" s="33"/>
      <c r="DE196" s="33"/>
      <c r="DF196" s="33"/>
      <c r="DG196" s="33"/>
      <c r="DH196" s="33"/>
      <c r="DI196" s="33"/>
      <c r="DJ196" s="33"/>
      <c r="DK196" s="33"/>
      <c r="DL196" s="33"/>
      <c r="DM196" s="33"/>
      <c r="DN196" s="33"/>
      <c r="DO196" s="33"/>
      <c r="DP196" s="33"/>
      <c r="DQ196" s="33"/>
      <c r="DR196" s="33"/>
      <c r="DS196" s="33"/>
      <c r="DT196" s="33"/>
      <c r="DU196" s="33"/>
      <c r="DV196" s="33"/>
      <c r="DW196" s="33"/>
      <c r="DX196" s="33"/>
      <c r="DY196" s="33"/>
      <c r="DZ196" s="33"/>
      <c r="EA196" s="33"/>
      <c r="EB196" s="33"/>
      <c r="EC196" s="33"/>
      <c r="ED196" s="33"/>
      <c r="EE196" s="33"/>
      <c r="EF196" s="33"/>
      <c r="EG196" s="33"/>
      <c r="EH196" s="33"/>
      <c r="EI196" s="33"/>
      <c r="EJ196" s="33"/>
      <c r="EK196" s="33"/>
      <c r="EL196" s="33"/>
      <c r="EM196" s="33"/>
      <c r="EN196" s="33"/>
      <c r="EO196" s="33"/>
      <c r="EP196" s="33"/>
      <c r="EQ196" s="33"/>
      <c r="ER196" s="33"/>
      <c r="ES196" s="33"/>
      <c r="ET196" s="33"/>
      <c r="EU196" s="33"/>
      <c r="EV196" s="33"/>
      <c r="EW196" s="33"/>
      <c r="EX196" s="33"/>
      <c r="EY196" s="33"/>
      <c r="EZ196" s="33"/>
      <c r="FA196" s="33"/>
      <c r="FB196" s="33"/>
      <c r="FC196" s="33"/>
      <c r="FD196" s="33"/>
      <c r="FE196" s="33"/>
      <c r="FF196" s="33"/>
      <c r="FG196" s="33"/>
      <c r="FH196" s="33"/>
      <c r="FI196" s="33"/>
      <c r="FJ196" s="33"/>
      <c r="FK196" s="33"/>
      <c r="FL196" s="33"/>
      <c r="FM196" s="33"/>
      <c r="FN196" s="33"/>
      <c r="FO196" s="33"/>
      <c r="FP196" s="33"/>
      <c r="FQ196" s="33"/>
      <c r="FR196" s="33"/>
      <c r="FS196" s="33"/>
    </row>
    <row r="197" spans="1:175" ht="15.75" x14ac:dyDescent="0.2">
      <c r="D197" s="101"/>
      <c r="K197" s="128"/>
      <c r="Y197" s="183">
        <f>SUBTOTAL(9,Y19:Y196)</f>
        <v>0.99999999999999978</v>
      </c>
      <c r="Z197" s="128"/>
      <c r="AA197" s="71"/>
      <c r="AB197" s="71"/>
      <c r="AD197" s="183">
        <f ca="1">SUBTOTAL(9,AD19:AD196)</f>
        <v>0.74379500000000009</v>
      </c>
      <c r="AE197" s="183">
        <f ca="1">SUBTOTAL(9,AE19:AE196)</f>
        <v>0.25620500000000002</v>
      </c>
      <c r="AF197" s="198"/>
      <c r="AG197" s="85"/>
      <c r="AH197" s="30"/>
      <c r="AI197" s="115"/>
      <c r="AJ197" s="183">
        <f>SUBTOTAL(9,AJ19:AJ196)</f>
        <v>6.5834910937278881</v>
      </c>
    </row>
    <row r="198" spans="1:175" x14ac:dyDescent="0.2">
      <c r="D198" s="101"/>
      <c r="AF198" s="1"/>
    </row>
    <row r="199" spans="1:175" ht="27" customHeight="1" x14ac:dyDescent="0.25">
      <c r="A199" s="245"/>
      <c r="C199" s="34" t="s">
        <v>158</v>
      </c>
      <c r="D199" s="33"/>
      <c r="E199" s="33"/>
      <c r="F199" s="33"/>
      <c r="G199" s="33"/>
      <c r="H199" s="33"/>
      <c r="K199" s="128"/>
      <c r="Y199" s="128"/>
      <c r="Z199" s="128"/>
      <c r="AA199" s="71"/>
      <c r="AB199" s="71"/>
      <c r="AD199" s="244"/>
      <c r="AE199" s="202"/>
      <c r="AF199" s="204"/>
      <c r="AG199" s="203"/>
      <c r="AH199" s="203"/>
      <c r="AI199" s="118"/>
      <c r="AJ199" s="118"/>
      <c r="AK199" s="118"/>
      <c r="AL199" s="69"/>
    </row>
    <row r="200" spans="1:175" ht="14.25" customHeight="1" x14ac:dyDescent="0.2">
      <c r="A200" s="245"/>
      <c r="D200" s="72"/>
      <c r="Y200" s="307"/>
      <c r="Z200" s="307"/>
      <c r="AA200" s="307"/>
      <c r="AB200" s="307"/>
      <c r="AC200" s="307"/>
      <c r="AD200" s="117"/>
      <c r="AE200" s="132"/>
      <c r="AF200" s="199"/>
      <c r="AH200" s="49"/>
      <c r="AI200" s="49"/>
      <c r="AJ200" s="49"/>
      <c r="AK200" s="49"/>
    </row>
    <row r="201" spans="1:175" ht="14.25" customHeight="1" x14ac:dyDescent="0.25">
      <c r="A201" s="246"/>
      <c r="D201" s="72"/>
      <c r="G201" s="151">
        <v>1</v>
      </c>
      <c r="H201" s="251" t="s">
        <v>573</v>
      </c>
      <c r="Y201" s="307"/>
      <c r="Z201" s="307"/>
      <c r="AA201" s="307"/>
      <c r="AB201" s="307"/>
      <c r="AC201" s="307"/>
      <c r="AD201" s="119"/>
      <c r="AJ201" s="120"/>
      <c r="AK201" s="121"/>
    </row>
    <row r="202" spans="1:175" ht="14.25" customHeight="1" x14ac:dyDescent="0.2">
      <c r="D202" s="72"/>
      <c r="G202" s="151">
        <v>2</v>
      </c>
      <c r="H202" s="151" t="s">
        <v>576</v>
      </c>
      <c r="Y202" s="122"/>
      <c r="Z202" s="122"/>
      <c r="AA202" s="122"/>
      <c r="AB202" s="122"/>
      <c r="AC202" s="122"/>
      <c r="AD202" s="35"/>
    </row>
    <row r="203" spans="1:175" x14ac:dyDescent="0.2">
      <c r="G203" s="151">
        <v>2</v>
      </c>
      <c r="H203" s="151" t="s">
        <v>574</v>
      </c>
      <c r="Y203" s="122"/>
      <c r="Z203" s="122"/>
      <c r="AA203" s="122"/>
      <c r="AB203" s="122"/>
      <c r="AC203" s="122"/>
      <c r="AD203" s="35"/>
    </row>
    <row r="204" spans="1:175" ht="14.25" customHeight="1" x14ac:dyDescent="0.2">
      <c r="G204" s="151">
        <v>3</v>
      </c>
      <c r="H204" s="209" t="s">
        <v>575</v>
      </c>
      <c r="I204" s="210"/>
      <c r="J204" s="210"/>
      <c r="K204" s="210"/>
      <c r="L204" s="210"/>
      <c r="M204" s="210"/>
      <c r="N204" s="210"/>
      <c r="O204" s="210"/>
      <c r="P204" s="210"/>
      <c r="Q204" s="210"/>
      <c r="R204" s="210"/>
      <c r="S204" s="210"/>
      <c r="T204" s="210"/>
      <c r="U204" s="210"/>
      <c r="V204" s="210"/>
      <c r="W204" s="210"/>
      <c r="X204" s="210"/>
      <c r="Y204" s="210"/>
      <c r="Z204" s="210"/>
      <c r="AA204" s="210"/>
      <c r="AB204" s="122"/>
      <c r="AC204" s="122"/>
      <c r="AD204" s="49"/>
    </row>
    <row r="205" spans="1:175" x14ac:dyDescent="0.2">
      <c r="H205" s="151" t="s">
        <v>577</v>
      </c>
      <c r="Y205" s="70"/>
      <c r="Z205" s="33"/>
      <c r="AA205" s="33"/>
      <c r="AB205" s="33"/>
      <c r="AD205" s="35"/>
    </row>
    <row r="206" spans="1:175" x14ac:dyDescent="0.2">
      <c r="H206" s="151" t="s">
        <v>578</v>
      </c>
      <c r="Y206" s="70"/>
      <c r="Z206" s="33"/>
      <c r="AA206" s="33"/>
      <c r="AB206" s="33"/>
    </row>
    <row r="207" spans="1:175" x14ac:dyDescent="0.2">
      <c r="Y207" s="70"/>
      <c r="Z207" s="33"/>
      <c r="AA207" s="33"/>
      <c r="AB207" s="33"/>
      <c r="AC207" s="116"/>
    </row>
    <row r="208" spans="1:175" x14ac:dyDescent="0.2">
      <c r="H208" s="140"/>
      <c r="AC208" s="116"/>
    </row>
    <row r="209" spans="8:38" x14ac:dyDescent="0.2">
      <c r="H209" s="140"/>
      <c r="Y209" s="35"/>
      <c r="Z209" s="49"/>
      <c r="AC209" s="116"/>
    </row>
    <row r="210" spans="8:38" x14ac:dyDescent="0.2">
      <c r="Z210" s="49"/>
      <c r="AA210" s="251" t="s">
        <v>731</v>
      </c>
      <c r="AB210" s="211"/>
      <c r="AC210" s="211"/>
      <c r="AD210" s="211"/>
      <c r="AE210" s="211"/>
      <c r="AF210" s="151"/>
    </row>
    <row r="211" spans="8:38" x14ac:dyDescent="0.2">
      <c r="AA211" s="251" t="s">
        <v>732</v>
      </c>
      <c r="AB211" s="211"/>
      <c r="AC211" s="211"/>
      <c r="AD211" s="211"/>
      <c r="AE211" s="211"/>
      <c r="AF211" s="151"/>
    </row>
    <row r="212" spans="8:38" x14ac:dyDescent="0.2">
      <c r="Y212" s="49"/>
      <c r="AA212" s="212" t="s">
        <v>733</v>
      </c>
      <c r="AB212" s="213"/>
      <c r="AC212" s="213"/>
      <c r="AD212" s="213"/>
      <c r="AE212" s="213"/>
      <c r="AF212" s="213"/>
    </row>
    <row r="213" spans="8:38" x14ac:dyDescent="0.2">
      <c r="Y213" s="72"/>
      <c r="AA213" s="214" t="s">
        <v>734</v>
      </c>
      <c r="AB213" s="215"/>
      <c r="AC213" s="215"/>
      <c r="AD213" s="215"/>
      <c r="AE213" s="215"/>
      <c r="AF213" s="216"/>
      <c r="AG213" s="33"/>
      <c r="AH213" s="33"/>
      <c r="AI213" s="33"/>
      <c r="AJ213" s="33"/>
      <c r="AK213" s="33"/>
      <c r="AL213" s="161"/>
    </row>
    <row r="214" spans="8:38" x14ac:dyDescent="0.2">
      <c r="Y214" s="35"/>
      <c r="Z214" s="116"/>
      <c r="AA214" s="217" t="s">
        <v>742</v>
      </c>
      <c r="AB214" s="218"/>
      <c r="AC214" s="218"/>
      <c r="AD214" s="218"/>
      <c r="AE214" s="218"/>
      <c r="AF214" s="216"/>
      <c r="AG214" s="33"/>
      <c r="AH214" s="33"/>
      <c r="AI214" s="33"/>
      <c r="AJ214" s="33"/>
      <c r="AK214" s="33"/>
      <c r="AL214" s="161"/>
    </row>
    <row r="215" spans="8:38" x14ac:dyDescent="0.2">
      <c r="Y215" s="35"/>
      <c r="AA215" s="258" t="s">
        <v>743</v>
      </c>
      <c r="AB215" s="219"/>
      <c r="AC215" s="219"/>
      <c r="AD215" s="219"/>
      <c r="AE215" s="219"/>
      <c r="AF215" s="151"/>
      <c r="AG215" s="162"/>
      <c r="AH215" s="223" t="s">
        <v>579</v>
      </c>
      <c r="AI215" s="33"/>
      <c r="AJ215" s="33"/>
      <c r="AK215" s="33"/>
      <c r="AL215" s="161"/>
    </row>
    <row r="216" spans="8:38" x14ac:dyDescent="0.2">
      <c r="Y216" s="49"/>
      <c r="AA216" s="308" t="s">
        <v>735</v>
      </c>
      <c r="AB216" s="308"/>
      <c r="AC216" s="308"/>
      <c r="AD216" s="308"/>
      <c r="AE216" s="308"/>
      <c r="AF216" s="309"/>
      <c r="AG216" s="162"/>
      <c r="AH216" s="224">
        <v>0.60229999999999995</v>
      </c>
      <c r="AI216" s="33"/>
      <c r="AJ216" s="33"/>
      <c r="AK216" s="33"/>
      <c r="AL216" s="161"/>
    </row>
    <row r="217" spans="8:38" ht="30.75" customHeight="1" x14ac:dyDescent="0.2">
      <c r="Z217" s="116"/>
      <c r="AA217" s="308"/>
      <c r="AB217" s="308"/>
      <c r="AC217" s="308"/>
      <c r="AD217" s="308"/>
      <c r="AE217" s="308"/>
      <c r="AF217" s="309"/>
      <c r="AG217" s="162"/>
      <c r="AH217" s="225">
        <v>0</v>
      </c>
      <c r="AI217" s="33"/>
      <c r="AJ217" s="33"/>
      <c r="AK217" s="33"/>
      <c r="AL217" s="161"/>
    </row>
    <row r="218" spans="8:38" x14ac:dyDescent="0.2">
      <c r="AA218" s="310" t="s">
        <v>736</v>
      </c>
      <c r="AB218" s="310"/>
      <c r="AC218" s="310"/>
      <c r="AD218" s="310"/>
      <c r="AE218" s="310"/>
      <c r="AF218" s="311"/>
      <c r="AG218" s="33"/>
      <c r="AH218" s="226">
        <v>0.18870000000000001</v>
      </c>
      <c r="AI218" s="33"/>
      <c r="AJ218" s="33"/>
      <c r="AK218" s="33"/>
      <c r="AL218" s="161"/>
    </row>
    <row r="219" spans="8:38" ht="21" customHeight="1" x14ac:dyDescent="0.25">
      <c r="AA219" s="310"/>
      <c r="AB219" s="310"/>
      <c r="AC219" s="310"/>
      <c r="AD219" s="310"/>
      <c r="AE219" s="310"/>
      <c r="AF219" s="311"/>
      <c r="AG219" s="163"/>
      <c r="AH219" s="227">
        <f>SUM(AH216:AH218)</f>
        <v>0.79099999999999993</v>
      </c>
      <c r="AI219" s="162"/>
      <c r="AJ219" s="33"/>
      <c r="AK219" s="33"/>
      <c r="AL219" s="161"/>
    </row>
    <row r="220" spans="8:38" ht="21" customHeight="1" x14ac:dyDescent="0.2">
      <c r="AA220" s="310"/>
      <c r="AB220" s="310"/>
      <c r="AC220" s="310"/>
      <c r="AD220" s="310"/>
      <c r="AE220" s="310"/>
      <c r="AF220" s="311"/>
      <c r="AG220" s="164"/>
      <c r="AH220" s="228"/>
      <c r="AI220" s="162"/>
      <c r="AJ220" s="33"/>
      <c r="AK220" s="33"/>
      <c r="AL220" s="161"/>
    </row>
    <row r="221" spans="8:38" ht="14.25" customHeight="1" x14ac:dyDescent="0.2">
      <c r="AA221" s="310"/>
      <c r="AB221" s="310"/>
      <c r="AC221" s="310"/>
      <c r="AD221" s="310"/>
      <c r="AE221" s="310"/>
      <c r="AF221" s="311"/>
      <c r="AG221" s="165"/>
      <c r="AH221" s="229"/>
      <c r="AI221" s="162"/>
      <c r="AJ221" s="33"/>
      <c r="AK221" s="33"/>
      <c r="AL221" s="161"/>
    </row>
    <row r="222" spans="8:38" ht="18" customHeight="1" x14ac:dyDescent="0.25">
      <c r="AA222" s="312" t="s">
        <v>737</v>
      </c>
      <c r="AB222" s="312"/>
      <c r="AC222" s="312"/>
      <c r="AD222" s="312"/>
      <c r="AE222" s="312"/>
      <c r="AF222" s="151"/>
      <c r="AG222" s="166"/>
      <c r="AH222" s="223" t="s">
        <v>580</v>
      </c>
      <c r="AI222" s="162"/>
      <c r="AJ222" s="33"/>
      <c r="AK222" s="33"/>
      <c r="AL222" s="161"/>
    </row>
    <row r="223" spans="8:38" ht="14.25" customHeight="1" x14ac:dyDescent="0.2">
      <c r="AA223" s="312"/>
      <c r="AB223" s="312"/>
      <c r="AC223" s="312"/>
      <c r="AD223" s="312"/>
      <c r="AE223" s="312"/>
      <c r="AF223" s="151"/>
      <c r="AG223" s="162"/>
      <c r="AH223" s="230">
        <v>0.53129999999999999</v>
      </c>
      <c r="AI223" s="33"/>
      <c r="AJ223" s="33"/>
      <c r="AK223" s="33"/>
      <c r="AL223" s="161"/>
    </row>
    <row r="224" spans="8:38" ht="24" customHeight="1" x14ac:dyDescent="0.2">
      <c r="AA224" s="252" t="s">
        <v>738</v>
      </c>
      <c r="AB224" s="220"/>
      <c r="AC224" s="220"/>
      <c r="AD224" s="220"/>
      <c r="AE224" s="220"/>
      <c r="AF224" s="151"/>
      <c r="AG224" s="167"/>
      <c r="AH224" s="231">
        <v>5.9900000000000002E-2</v>
      </c>
      <c r="AI224" s="33"/>
      <c r="AJ224" s="33"/>
      <c r="AK224" s="33"/>
      <c r="AL224" s="161"/>
    </row>
    <row r="225" spans="27:38" x14ac:dyDescent="0.2">
      <c r="AA225" s="259" t="s">
        <v>744</v>
      </c>
      <c r="AB225" s="221"/>
      <c r="AC225" s="221"/>
      <c r="AD225" s="221"/>
      <c r="AE225" s="221"/>
      <c r="AF225" s="151"/>
      <c r="AG225" s="33"/>
      <c r="AH225" s="225">
        <v>0</v>
      </c>
      <c r="AI225" s="33"/>
      <c r="AJ225" s="167"/>
      <c r="AK225" s="33"/>
      <c r="AL225" s="161"/>
    </row>
    <row r="226" spans="27:38" x14ac:dyDescent="0.2">
      <c r="AA226" s="222"/>
      <c r="AB226" s="221"/>
      <c r="AC226" s="221"/>
      <c r="AD226" s="221"/>
      <c r="AE226" s="221"/>
      <c r="AF226" s="151"/>
      <c r="AG226" s="168"/>
      <c r="AH226" s="232">
        <v>0.15260000000000001</v>
      </c>
      <c r="AI226" s="33"/>
      <c r="AJ226" s="69"/>
      <c r="AK226" s="33"/>
      <c r="AL226" s="161"/>
    </row>
    <row r="227" spans="27:38" ht="15" x14ac:dyDescent="0.2">
      <c r="AA227" s="259" t="s">
        <v>745</v>
      </c>
      <c r="AB227" s="220"/>
      <c r="AC227" s="220"/>
      <c r="AD227" s="220"/>
      <c r="AE227" s="220"/>
      <c r="AF227" s="151"/>
      <c r="AG227" s="171"/>
      <c r="AH227" s="233"/>
      <c r="AI227" s="33"/>
      <c r="AJ227" s="33"/>
      <c r="AK227" s="33"/>
      <c r="AL227" s="161"/>
    </row>
    <row r="228" spans="27:38" ht="14.25" customHeight="1" x14ac:dyDescent="0.25">
      <c r="AA228" s="169"/>
      <c r="AB228" s="172"/>
      <c r="AC228" s="172"/>
      <c r="AD228" s="172"/>
      <c r="AE228" s="172"/>
      <c r="AF228" s="86"/>
      <c r="AG228" s="164"/>
      <c r="AH228" s="227">
        <f>SUM(AH223:AH226)</f>
        <v>0.74380000000000002</v>
      </c>
      <c r="AI228" s="33"/>
      <c r="AJ228" s="167"/>
      <c r="AK228" s="33"/>
      <c r="AL228" s="161"/>
    </row>
    <row r="229" spans="27:38" x14ac:dyDescent="0.2">
      <c r="AA229" s="173"/>
      <c r="AB229" s="172"/>
      <c r="AC229" s="172"/>
      <c r="AD229" s="172"/>
      <c r="AE229" s="172"/>
      <c r="AF229" s="86"/>
      <c r="AG229" s="174"/>
      <c r="AH229" s="151"/>
      <c r="AI229" s="33"/>
      <c r="AJ229" s="162"/>
      <c r="AK229" s="33"/>
      <c r="AL229" s="161"/>
    </row>
    <row r="230" spans="27:38" x14ac:dyDescent="0.2">
      <c r="AA230" s="169"/>
      <c r="AB230" s="170"/>
      <c r="AC230" s="170"/>
      <c r="AD230" s="170"/>
      <c r="AE230" s="170"/>
      <c r="AF230" s="86"/>
      <c r="AG230" s="33"/>
      <c r="AH230" s="151" t="s">
        <v>330</v>
      </c>
      <c r="AI230" s="33"/>
      <c r="AJ230" s="33"/>
      <c r="AK230" s="33"/>
      <c r="AL230" s="161"/>
    </row>
    <row r="231" spans="27:38" ht="15" x14ac:dyDescent="0.25">
      <c r="AA231" s="33"/>
      <c r="AB231" s="33"/>
      <c r="AC231" s="33"/>
      <c r="AD231" s="33"/>
      <c r="AE231" s="33"/>
      <c r="AF231" s="86"/>
      <c r="AG231" s="166"/>
      <c r="AH231" s="120">
        <f>AH228/AH219</f>
        <v>0.94032869785082185</v>
      </c>
      <c r="AI231" s="33"/>
      <c r="AJ231" s="33"/>
      <c r="AK231" s="33"/>
      <c r="AL231" s="161"/>
    </row>
    <row r="232" spans="27:38" x14ac:dyDescent="0.2">
      <c r="AA232" s="33"/>
      <c r="AB232" s="33"/>
      <c r="AC232" s="33"/>
      <c r="AD232" s="33"/>
      <c r="AE232" s="33"/>
      <c r="AF232" s="86"/>
      <c r="AG232" s="33"/>
      <c r="AH232" s="33"/>
      <c r="AI232" s="33"/>
      <c r="AJ232" s="33"/>
      <c r="AK232" s="33"/>
      <c r="AL232" s="161"/>
    </row>
    <row r="233" spans="27:38" x14ac:dyDescent="0.2">
      <c r="AA233" s="33"/>
      <c r="AB233" s="33"/>
      <c r="AC233" s="33"/>
      <c r="AD233" s="33"/>
      <c r="AE233" s="33"/>
      <c r="AF233" s="86"/>
      <c r="AG233" s="33"/>
      <c r="AH233" s="33"/>
      <c r="AI233" s="33"/>
      <c r="AJ233" s="33"/>
      <c r="AK233" s="33"/>
      <c r="AL233" s="161"/>
    </row>
    <row r="234" spans="27:38" ht="15" x14ac:dyDescent="0.25">
      <c r="AA234" s="33"/>
      <c r="AB234" s="33"/>
      <c r="AC234" s="33"/>
      <c r="AD234" s="33"/>
      <c r="AE234" s="33"/>
      <c r="AF234" s="86"/>
      <c r="AG234" s="175"/>
      <c r="AH234" s="33"/>
      <c r="AI234" s="33"/>
      <c r="AJ234" s="33"/>
      <c r="AK234" s="33"/>
      <c r="AL234" s="161"/>
    </row>
    <row r="235" spans="27:38" x14ac:dyDescent="0.2">
      <c r="AA235" s="33"/>
      <c r="AB235" s="33"/>
      <c r="AC235" s="33"/>
      <c r="AD235" s="33"/>
      <c r="AE235" s="33"/>
      <c r="AF235" s="86"/>
      <c r="AG235" s="33"/>
      <c r="AH235" s="33"/>
      <c r="AI235" s="33"/>
      <c r="AJ235" s="33"/>
      <c r="AK235" s="33"/>
      <c r="AL235" s="161"/>
    </row>
    <row r="236" spans="27:38" x14ac:dyDescent="0.2">
      <c r="AA236" s="33"/>
      <c r="AB236" s="33"/>
      <c r="AC236" s="33"/>
      <c r="AD236" s="33"/>
      <c r="AE236" s="33"/>
      <c r="AF236" s="86"/>
      <c r="AG236" s="33"/>
      <c r="AH236" s="33"/>
      <c r="AI236" s="33"/>
      <c r="AJ236" s="33"/>
      <c r="AK236" s="33"/>
      <c r="AL236" s="161"/>
    </row>
    <row r="237" spans="27:38" x14ac:dyDescent="0.2">
      <c r="AA237" s="33"/>
      <c r="AB237" s="33"/>
      <c r="AC237" s="33"/>
      <c r="AD237" s="33"/>
      <c r="AE237" s="33"/>
      <c r="AF237" s="86"/>
      <c r="AG237" s="33"/>
      <c r="AH237" s="33"/>
      <c r="AI237" s="33"/>
      <c r="AJ237" s="33"/>
      <c r="AK237" s="33"/>
      <c r="AL237" s="161"/>
    </row>
    <row r="238" spans="27:38" x14ac:dyDescent="0.2">
      <c r="AA238" s="33"/>
      <c r="AB238" s="33"/>
      <c r="AC238" s="33"/>
      <c r="AD238" s="33"/>
      <c r="AE238" s="33"/>
      <c r="AF238" s="86"/>
      <c r="AG238" s="33"/>
      <c r="AH238" s="33"/>
      <c r="AI238" s="33"/>
      <c r="AJ238" s="33"/>
      <c r="AK238" s="33"/>
      <c r="AL238" s="161"/>
    </row>
    <row r="239" spans="27:38" x14ac:dyDescent="0.2">
      <c r="AA239" s="33"/>
      <c r="AB239" s="33"/>
      <c r="AC239" s="33"/>
      <c r="AD239" s="33"/>
      <c r="AE239" s="33"/>
      <c r="AF239" s="86"/>
      <c r="AG239" s="33"/>
      <c r="AH239" s="33"/>
      <c r="AI239" s="33"/>
      <c r="AJ239" s="33"/>
      <c r="AK239" s="33"/>
      <c r="AL239" s="161"/>
    </row>
    <row r="240" spans="27:38" x14ac:dyDescent="0.2">
      <c r="AA240" s="33"/>
      <c r="AB240" s="33"/>
      <c r="AC240" s="33"/>
      <c r="AD240" s="33"/>
      <c r="AE240" s="33"/>
      <c r="AF240" s="86"/>
      <c r="AG240" s="33"/>
      <c r="AH240" s="33"/>
      <c r="AI240" s="33"/>
      <c r="AJ240" s="33"/>
      <c r="AK240" s="33"/>
      <c r="AL240" s="161"/>
    </row>
    <row r="241" spans="27:38" x14ac:dyDescent="0.2">
      <c r="AA241" s="33"/>
      <c r="AB241" s="33"/>
      <c r="AC241" s="33"/>
      <c r="AD241" s="33"/>
      <c r="AE241" s="33"/>
      <c r="AF241" s="86"/>
      <c r="AG241" s="33"/>
      <c r="AH241" s="33"/>
      <c r="AI241" s="33"/>
      <c r="AJ241" s="33"/>
      <c r="AK241" s="33"/>
      <c r="AL241" s="161"/>
    </row>
    <row r="242" spans="27:38" x14ac:dyDescent="0.2">
      <c r="AA242" s="33"/>
      <c r="AB242" s="33"/>
      <c r="AC242" s="33"/>
      <c r="AD242" s="33"/>
      <c r="AE242" s="33"/>
      <c r="AF242" s="86"/>
      <c r="AG242" s="33"/>
      <c r="AH242" s="33"/>
      <c r="AI242" s="33"/>
      <c r="AJ242" s="33"/>
      <c r="AK242" s="33"/>
      <c r="AL242" s="161"/>
    </row>
    <row r="243" spans="27:38" x14ac:dyDescent="0.2">
      <c r="AA243" s="33"/>
      <c r="AB243" s="33"/>
      <c r="AC243" s="33"/>
      <c r="AD243" s="33"/>
      <c r="AE243" s="33"/>
      <c r="AF243" s="86"/>
      <c r="AG243" s="33"/>
      <c r="AH243" s="33"/>
      <c r="AI243" s="33"/>
      <c r="AJ243" s="33"/>
      <c r="AK243" s="33"/>
      <c r="AL243" s="161"/>
    </row>
    <row r="244" spans="27:38" x14ac:dyDescent="0.2">
      <c r="AA244" s="33"/>
      <c r="AB244" s="33"/>
      <c r="AC244" s="33"/>
      <c r="AD244" s="33"/>
      <c r="AE244" s="33"/>
      <c r="AF244" s="86"/>
      <c r="AG244" s="33"/>
      <c r="AH244" s="33"/>
      <c r="AI244" s="33"/>
      <c r="AJ244" s="33"/>
      <c r="AK244" s="33"/>
      <c r="AL244" s="161"/>
    </row>
    <row r="245" spans="27:38" x14ac:dyDescent="0.2">
      <c r="AA245" s="33"/>
      <c r="AB245" s="33"/>
      <c r="AC245" s="33"/>
      <c r="AD245" s="33"/>
      <c r="AE245" s="33"/>
      <c r="AF245" s="86"/>
      <c r="AG245" s="33"/>
      <c r="AH245" s="33"/>
      <c r="AI245" s="33"/>
      <c r="AJ245" s="33"/>
      <c r="AK245" s="33"/>
      <c r="AL245" s="161"/>
    </row>
    <row r="246" spans="27:38" x14ac:dyDescent="0.2">
      <c r="AA246" s="33"/>
      <c r="AB246" s="33"/>
      <c r="AC246" s="33"/>
      <c r="AD246" s="33"/>
      <c r="AE246" s="33"/>
      <c r="AF246" s="86"/>
      <c r="AG246" s="33"/>
      <c r="AH246" s="33"/>
      <c r="AI246" s="33"/>
      <c r="AJ246" s="33"/>
      <c r="AK246" s="33"/>
      <c r="AL246" s="161"/>
    </row>
    <row r="247" spans="27:38" x14ac:dyDescent="0.2">
      <c r="AA247" s="33"/>
      <c r="AB247" s="33"/>
      <c r="AC247" s="33"/>
      <c r="AD247" s="33"/>
      <c r="AE247" s="33"/>
      <c r="AF247" s="86"/>
      <c r="AG247" s="33"/>
      <c r="AH247" s="33"/>
      <c r="AI247" s="33"/>
      <c r="AJ247" s="33"/>
      <c r="AK247" s="33"/>
      <c r="AL247" s="161"/>
    </row>
    <row r="248" spans="27:38" x14ac:dyDescent="0.2">
      <c r="AA248" s="33"/>
      <c r="AB248" s="33"/>
      <c r="AC248" s="33"/>
      <c r="AD248" s="33"/>
      <c r="AE248" s="33"/>
      <c r="AF248" s="86"/>
      <c r="AG248" s="33"/>
      <c r="AH248" s="33"/>
      <c r="AI248" s="33"/>
      <c r="AJ248" s="33"/>
      <c r="AK248" s="33"/>
      <c r="AL248" s="161"/>
    </row>
    <row r="249" spans="27:38" x14ac:dyDescent="0.2">
      <c r="AA249" s="33"/>
      <c r="AB249" s="33"/>
      <c r="AC249" s="33"/>
      <c r="AD249" s="33"/>
      <c r="AE249" s="33"/>
      <c r="AF249" s="86"/>
      <c r="AG249" s="33"/>
      <c r="AH249" s="33"/>
      <c r="AI249" s="33"/>
      <c r="AJ249" s="33"/>
      <c r="AK249" s="33"/>
      <c r="AL249" s="161"/>
    </row>
    <row r="250" spans="27:38" x14ac:dyDescent="0.2">
      <c r="AA250" s="33"/>
      <c r="AB250" s="33"/>
      <c r="AC250" s="33"/>
      <c r="AD250" s="33"/>
      <c r="AE250" s="33"/>
      <c r="AF250" s="86"/>
      <c r="AG250" s="33"/>
      <c r="AH250" s="33"/>
      <c r="AI250" s="33"/>
      <c r="AJ250" s="33"/>
      <c r="AK250" s="33"/>
      <c r="AL250" s="161"/>
    </row>
    <row r="251" spans="27:38" x14ac:dyDescent="0.2">
      <c r="AA251" s="33"/>
      <c r="AB251" s="33"/>
      <c r="AC251" s="33"/>
      <c r="AD251" s="33"/>
      <c r="AE251" s="33"/>
      <c r="AF251" s="86"/>
      <c r="AG251" s="33"/>
      <c r="AH251" s="33"/>
      <c r="AI251" s="33"/>
      <c r="AJ251" s="33"/>
      <c r="AK251" s="33"/>
      <c r="AL251" s="161"/>
    </row>
    <row r="252" spans="27:38" x14ac:dyDescent="0.2">
      <c r="AA252" s="33"/>
      <c r="AB252" s="33"/>
      <c r="AC252" s="33"/>
      <c r="AD252" s="33"/>
      <c r="AE252" s="33"/>
      <c r="AF252" s="86"/>
      <c r="AG252" s="33"/>
      <c r="AH252" s="33"/>
      <c r="AI252" s="33"/>
      <c r="AJ252" s="33"/>
      <c r="AK252" s="33"/>
      <c r="AL252" s="161"/>
    </row>
    <row r="253" spans="27:38" x14ac:dyDescent="0.2">
      <c r="AA253" s="33"/>
      <c r="AB253" s="33"/>
      <c r="AC253" s="33"/>
      <c r="AD253" s="33"/>
      <c r="AE253" s="33"/>
      <c r="AF253" s="86"/>
      <c r="AG253" s="33"/>
      <c r="AH253" s="33"/>
      <c r="AI253" s="33"/>
      <c r="AJ253" s="33"/>
      <c r="AK253" s="33"/>
      <c r="AL253" s="161"/>
    </row>
    <row r="254" spans="27:38" x14ac:dyDescent="0.2">
      <c r="AA254" s="33"/>
      <c r="AB254" s="33"/>
      <c r="AC254" s="33"/>
      <c r="AD254" s="33"/>
      <c r="AE254" s="33"/>
      <c r="AF254" s="86"/>
      <c r="AG254" s="33"/>
      <c r="AH254" s="33"/>
      <c r="AI254" s="33"/>
      <c r="AJ254" s="33"/>
      <c r="AK254" s="33"/>
      <c r="AL254" s="161"/>
    </row>
    <row r="255" spans="27:38" x14ac:dyDescent="0.2">
      <c r="AA255" s="33"/>
      <c r="AB255" s="33"/>
      <c r="AC255" s="33"/>
      <c r="AD255" s="33"/>
      <c r="AE255" s="33"/>
      <c r="AF255" s="86"/>
      <c r="AG255" s="33"/>
      <c r="AH255" s="33"/>
      <c r="AI255" s="33"/>
      <c r="AJ255" s="33"/>
      <c r="AK255" s="33"/>
      <c r="AL255" s="161"/>
    </row>
    <row r="256" spans="27:38" x14ac:dyDescent="0.2">
      <c r="AA256" s="33"/>
      <c r="AB256" s="33"/>
      <c r="AC256" s="33"/>
      <c r="AD256" s="33"/>
      <c r="AE256" s="33"/>
      <c r="AF256" s="86"/>
      <c r="AG256" s="33"/>
      <c r="AH256" s="33"/>
      <c r="AI256" s="33"/>
      <c r="AJ256" s="33"/>
      <c r="AK256" s="33"/>
      <c r="AL256" s="161"/>
    </row>
    <row r="1048574" spans="26:26" x14ac:dyDescent="0.2">
      <c r="Z1048574" s="60"/>
    </row>
  </sheetData>
  <autoFilter ref="A18:AJ196"/>
  <sortState ref="C19:AE183">
    <sortCondition ref="C19:C183"/>
    <sortCondition ref="H19:H183"/>
    <sortCondition ref="J19:J183"/>
  </sortState>
  <dataConsolidate/>
  <mergeCells count="38">
    <mergeCell ref="Y200:AC201"/>
    <mergeCell ref="AA216:AF217"/>
    <mergeCell ref="AA218:AF221"/>
    <mergeCell ref="AA222:AE222"/>
    <mergeCell ref="AA223:AE223"/>
    <mergeCell ref="C13:D14"/>
    <mergeCell ref="P14:S14"/>
    <mergeCell ref="P13:S13"/>
    <mergeCell ref="T10:AD14"/>
    <mergeCell ref="C12:E12"/>
    <mergeCell ref="C11:E11"/>
    <mergeCell ref="H10:S12"/>
    <mergeCell ref="C10:G10"/>
    <mergeCell ref="E13:F13"/>
    <mergeCell ref="E14:F14"/>
    <mergeCell ref="J14:K14"/>
    <mergeCell ref="J13:K13"/>
    <mergeCell ref="AC1:AD1"/>
    <mergeCell ref="C1:F3"/>
    <mergeCell ref="G1:AA3"/>
    <mergeCell ref="C9:G9"/>
    <mergeCell ref="C7:G7"/>
    <mergeCell ref="C5:G5"/>
    <mergeCell ref="C8:G8"/>
    <mergeCell ref="C6:G6"/>
    <mergeCell ref="H9:S9"/>
    <mergeCell ref="H5:S5"/>
    <mergeCell ref="H6:S8"/>
    <mergeCell ref="T6:AD8"/>
    <mergeCell ref="AC3:AD3"/>
    <mergeCell ref="T9:AD9"/>
    <mergeCell ref="T5:AD5"/>
    <mergeCell ref="AC2:AD2"/>
    <mergeCell ref="J17:K17"/>
    <mergeCell ref="L13:O13"/>
    <mergeCell ref="L14:O14"/>
    <mergeCell ref="L17:W17"/>
    <mergeCell ref="Z17:AB17"/>
  </mergeCells>
  <conditionalFormatting sqref="L19:W19 L22:W22 L29:W30 L28:P28 T28:W28 L34:W186 P27:W27 L191:W192">
    <cfRule type="expression" dxfId="653" priority="1111" stopIfTrue="1">
      <formula>IF(AND(L$16&gt;=$J19,L$15&lt;=$K19,VLOOKUP($H19,PROFA,2,0)=1),1,0)</formula>
    </cfRule>
    <cfRule type="expression" dxfId="652" priority="1112" stopIfTrue="1">
      <formula>IF(AND(L$16&gt;=$J19,L$15&lt;=$K19,VLOOKUP($H19,PROFA,2,0)=2),1,0)</formula>
    </cfRule>
    <cfRule type="expression" dxfId="651" priority="1113" stopIfTrue="1">
      <formula>IF(AND(L$16&gt;=$J19,L$15&lt;=$K19,VLOOKUP($H19,PROFA,2,0)=3),1,0)</formula>
    </cfRule>
    <cfRule type="expression" dxfId="650" priority="1114" stopIfTrue="1">
      <formula>IF(AND(L$16&gt;=$J19,L$15&lt;=$K19,VLOOKUP($H19,PROFA,2,0)=4),1,0)</formula>
    </cfRule>
    <cfRule type="expression" dxfId="649" priority="1115" stopIfTrue="1">
      <formula>IF(AND(L$16&gt;=$J19,L$15&lt;=$K19,VLOOKUP($H19,PROFA,2,0)=5),1,0)</formula>
    </cfRule>
    <cfRule type="expression" dxfId="648" priority="1116" stopIfTrue="1">
      <formula>IF(AND(L$16&gt;=$J19,L$15&lt;=$K19,VLOOKUP($H19,PROFA,2,0)=6),1,0)</formula>
    </cfRule>
    <cfRule type="expression" dxfId="647" priority="1118" stopIfTrue="1">
      <formula>IF(AND(L$16&gt;=$J19,L$15&lt;=$K19,VLOOKUP($H19,PROFA,2,0)=7),1,0)</formula>
    </cfRule>
    <cfRule type="expression" dxfId="646" priority="1119" stopIfTrue="1">
      <formula>IF(AND(L$16&gt;=$J19,L$15&lt;=$K19,VLOOKUP($H19,PROFA,2,0)=8),1,0)</formula>
    </cfRule>
  </conditionalFormatting>
  <conditionalFormatting sqref="H19 H22 H28:H30 H156:H158 H65:H81 H47:H49 H53:H58 H121:H125 H35:H42 H83:H119 H142:H145 H181:H186 H191:H192 H60:H62 H127:H133 H160:H179">
    <cfRule type="expression" dxfId="645" priority="1066">
      <formula>IF(VLOOKUP($H19,PROFA,2,0)=1,1,0)</formula>
    </cfRule>
    <cfRule type="expression" dxfId="644" priority="1067">
      <formula>IF(VLOOKUP($H19,PROFA,2,0)=2,1,0)</formula>
    </cfRule>
    <cfRule type="expression" dxfId="643" priority="1068">
      <formula>IF(VLOOKUP($H19,PROFA,2,0)=3,1,0)</formula>
    </cfRule>
    <cfRule type="expression" dxfId="642" priority="1069">
      <formula>IF(VLOOKUP($H19,PROFA,2,0)=4,1,0)</formula>
    </cfRule>
    <cfRule type="expression" dxfId="641" priority="1070">
      <formula>IF(VLOOKUP($H19,PROFA,2,0)=5,1,0)</formula>
    </cfRule>
    <cfRule type="expression" dxfId="640" priority="1071">
      <formula>IF(VLOOKUP($H19,PROFA,2,0)=6,1,0)</formula>
    </cfRule>
    <cfRule type="expression" dxfId="639" priority="1072">
      <formula>IF(VLOOKUP($H19,PROFA,2,0)=7,1,0)</formula>
    </cfRule>
    <cfRule type="expression" dxfId="638" priority="1074">
      <formula>IF(VLOOKUP($H19,PROFA,2,0)=8,1,0)</formula>
    </cfRule>
  </conditionalFormatting>
  <conditionalFormatting sqref="H82">
    <cfRule type="expression" dxfId="637" priority="1050">
      <formula>IF(VLOOKUP($H82,PROFA,2,0)=1,1,0)</formula>
    </cfRule>
    <cfRule type="expression" dxfId="636" priority="1051">
      <formula>IF(VLOOKUP($H82,PROFA,2,0)=2,1,0)</formula>
    </cfRule>
    <cfRule type="expression" dxfId="635" priority="1052">
      <formula>IF(VLOOKUP($H82,PROFA,2,0)=3,1,0)</formula>
    </cfRule>
    <cfRule type="expression" dxfId="634" priority="1053">
      <formula>IF(VLOOKUP($H82,PROFA,2,0)=4,1,0)</formula>
    </cfRule>
    <cfRule type="expression" dxfId="633" priority="1054">
      <formula>IF(VLOOKUP($H82,PROFA,2,0)=5,1,0)</formula>
    </cfRule>
    <cfRule type="expression" dxfId="632" priority="1055">
      <formula>IF(VLOOKUP($H82,PROFA,2,0)=6,1,0)</formula>
    </cfRule>
    <cfRule type="expression" dxfId="631" priority="1056">
      <formula>IF(VLOOKUP($H82,PROFA,2,0)=7,1,0)</formula>
    </cfRule>
    <cfRule type="expression" dxfId="630" priority="1057">
      <formula>IF(VLOOKUP($H82,PROFA,2,0)=8,1,0)</formula>
    </cfRule>
  </conditionalFormatting>
  <conditionalFormatting sqref="L33:W33">
    <cfRule type="expression" dxfId="629" priority="1026" stopIfTrue="1">
      <formula>IF(AND(L$16&gt;=$J33,L$15&lt;=$K33,VLOOKUP($H33,PROFA,2,0)=1),1,0)</formula>
    </cfRule>
    <cfRule type="expression" dxfId="628" priority="1027" stopIfTrue="1">
      <formula>IF(AND(L$16&gt;=$J33,L$15&lt;=$K33,VLOOKUP($H33,PROFA,2,0)=2),1,0)</formula>
    </cfRule>
    <cfRule type="expression" dxfId="627" priority="1028" stopIfTrue="1">
      <formula>IF(AND(L$16&gt;=$J33,L$15&lt;=$K33,VLOOKUP($H33,PROFA,2,0)=3),1,0)</formula>
    </cfRule>
    <cfRule type="expression" dxfId="626" priority="1029" stopIfTrue="1">
      <formula>IF(AND(L$16&gt;=$J33,L$15&lt;=$K33,VLOOKUP($H33,PROFA,2,0)=4),1,0)</formula>
    </cfRule>
    <cfRule type="expression" dxfId="625" priority="1030" stopIfTrue="1">
      <formula>IF(AND(L$16&gt;=$J33,L$15&lt;=$K33,VLOOKUP($H33,PROFA,2,0)=5),1,0)</formula>
    </cfRule>
    <cfRule type="expression" dxfId="624" priority="1031" stopIfTrue="1">
      <formula>IF(AND(L$16&gt;=$J33,L$15&lt;=$K33,VLOOKUP($H33,PROFA,2,0)=6),1,0)</formula>
    </cfRule>
    <cfRule type="expression" dxfId="623" priority="1032" stopIfTrue="1">
      <formula>IF(AND(L$16&gt;=$J33,L$15&lt;=$K33,VLOOKUP($H33,PROFA,2,0)=7),1,0)</formula>
    </cfRule>
    <cfRule type="expression" dxfId="622" priority="1033" stopIfTrue="1">
      <formula>IF(AND(L$16&gt;=$J33,L$15&lt;=$K33,VLOOKUP($H33,PROFA,2,0)=8),1,0)</formula>
    </cfRule>
  </conditionalFormatting>
  <conditionalFormatting sqref="H33">
    <cfRule type="expression" dxfId="621" priority="1018">
      <formula>IF(VLOOKUP($H33,PROFA,2,0)=1,1,0)</formula>
    </cfRule>
    <cfRule type="expression" dxfId="620" priority="1019">
      <formula>IF(VLOOKUP($H33,PROFA,2,0)=2,1,0)</formula>
    </cfRule>
    <cfRule type="expression" dxfId="619" priority="1020">
      <formula>IF(VLOOKUP($H33,PROFA,2,0)=3,1,0)</formula>
    </cfRule>
    <cfRule type="expression" dxfId="618" priority="1021">
      <formula>IF(VLOOKUP($H33,PROFA,2,0)=4,1,0)</formula>
    </cfRule>
    <cfRule type="expression" dxfId="617" priority="1022">
      <formula>IF(VLOOKUP($H33,PROFA,2,0)=5,1,0)</formula>
    </cfRule>
    <cfRule type="expression" dxfId="616" priority="1023">
      <formula>IF(VLOOKUP($H33,PROFA,2,0)=6,1,0)</formula>
    </cfRule>
    <cfRule type="expression" dxfId="615" priority="1024">
      <formula>IF(VLOOKUP($H33,PROFA,2,0)=7,1,0)</formula>
    </cfRule>
    <cfRule type="expression" dxfId="614" priority="1025">
      <formula>IF(VLOOKUP($H33,PROFA,2,0)=8,1,0)</formula>
    </cfRule>
  </conditionalFormatting>
  <conditionalFormatting sqref="L31:W31">
    <cfRule type="expression" dxfId="613" priority="1010" stopIfTrue="1">
      <formula>IF(AND(L$16&gt;=$J31,L$15&lt;=$K31,VLOOKUP($H31,PROFA,2,0)=1),1,0)</formula>
    </cfRule>
    <cfRule type="expression" dxfId="612" priority="1011" stopIfTrue="1">
      <formula>IF(AND(L$16&gt;=$J31,L$15&lt;=$K31,VLOOKUP($H31,PROFA,2,0)=2),1,0)</formula>
    </cfRule>
    <cfRule type="expression" dxfId="611" priority="1012" stopIfTrue="1">
      <formula>IF(AND(L$16&gt;=$J31,L$15&lt;=$K31,VLOOKUP($H31,PROFA,2,0)=3),1,0)</formula>
    </cfRule>
    <cfRule type="expression" dxfId="610" priority="1013" stopIfTrue="1">
      <formula>IF(AND(L$16&gt;=$J31,L$15&lt;=$K31,VLOOKUP($H31,PROFA,2,0)=4),1,0)</formula>
    </cfRule>
    <cfRule type="expression" dxfId="609" priority="1014" stopIfTrue="1">
      <formula>IF(AND(L$16&gt;=$J31,L$15&lt;=$K31,VLOOKUP($H31,PROFA,2,0)=5),1,0)</formula>
    </cfRule>
    <cfRule type="expression" dxfId="608" priority="1015" stopIfTrue="1">
      <formula>IF(AND(L$16&gt;=$J31,L$15&lt;=$K31,VLOOKUP($H31,PROFA,2,0)=6),1,0)</formula>
    </cfRule>
    <cfRule type="expression" dxfId="607" priority="1016" stopIfTrue="1">
      <formula>IF(AND(L$16&gt;=$J31,L$15&lt;=$K31,VLOOKUP($H31,PROFA,2,0)=7),1,0)</formula>
    </cfRule>
    <cfRule type="expression" dxfId="606" priority="1017" stopIfTrue="1">
      <formula>IF(AND(L$16&gt;=$J31,L$15&lt;=$K31,VLOOKUP($H31,PROFA,2,0)=8),1,0)</formula>
    </cfRule>
  </conditionalFormatting>
  <conditionalFormatting sqref="H31">
    <cfRule type="expression" dxfId="605" priority="1002">
      <formula>IF(VLOOKUP($H31,PROFA,2,0)=1,1,0)</formula>
    </cfRule>
    <cfRule type="expression" dxfId="604" priority="1003">
      <formula>IF(VLOOKUP($H31,PROFA,2,0)=2,1,0)</formula>
    </cfRule>
    <cfRule type="expression" dxfId="603" priority="1004">
      <formula>IF(VLOOKUP($H31,PROFA,2,0)=3,1,0)</formula>
    </cfRule>
    <cfRule type="expression" dxfId="602" priority="1005">
      <formula>IF(VLOOKUP($H31,PROFA,2,0)=4,1,0)</formula>
    </cfRule>
    <cfRule type="expression" dxfId="601" priority="1006">
      <formula>IF(VLOOKUP($H31,PROFA,2,0)=5,1,0)</formula>
    </cfRule>
    <cfRule type="expression" dxfId="600" priority="1007">
      <formula>IF(VLOOKUP($H31,PROFA,2,0)=6,1,0)</formula>
    </cfRule>
    <cfRule type="expression" dxfId="599" priority="1008">
      <formula>IF(VLOOKUP($H31,PROFA,2,0)=7,1,0)</formula>
    </cfRule>
    <cfRule type="expression" dxfId="598" priority="1009">
      <formula>IF(VLOOKUP($H31,PROFA,2,0)=8,1,0)</formula>
    </cfRule>
  </conditionalFormatting>
  <conditionalFormatting sqref="L32:W32">
    <cfRule type="expression" dxfId="597" priority="994" stopIfTrue="1">
      <formula>IF(AND(L$16&gt;=$J32,L$15&lt;=$K32,VLOOKUP($H32,PROFA,2,0)=1),1,0)</formula>
    </cfRule>
    <cfRule type="expression" dxfId="596" priority="995" stopIfTrue="1">
      <formula>IF(AND(L$16&gt;=$J32,L$15&lt;=$K32,VLOOKUP($H32,PROFA,2,0)=2),1,0)</formula>
    </cfRule>
    <cfRule type="expression" dxfId="595" priority="996" stopIfTrue="1">
      <formula>IF(AND(L$16&gt;=$J32,L$15&lt;=$K32,VLOOKUP($H32,PROFA,2,0)=3),1,0)</formula>
    </cfRule>
    <cfRule type="expression" dxfId="594" priority="997" stopIfTrue="1">
      <formula>IF(AND(L$16&gt;=$J32,L$15&lt;=$K32,VLOOKUP($H32,PROFA,2,0)=4),1,0)</formula>
    </cfRule>
    <cfRule type="expression" dxfId="593" priority="998" stopIfTrue="1">
      <formula>IF(AND(L$16&gt;=$J32,L$15&lt;=$K32,VLOOKUP($H32,PROFA,2,0)=5),1,0)</formula>
    </cfRule>
    <cfRule type="expression" dxfId="592" priority="999" stopIfTrue="1">
      <formula>IF(AND(L$16&gt;=$J32,L$15&lt;=$K32,VLOOKUP($H32,PROFA,2,0)=6),1,0)</formula>
    </cfRule>
    <cfRule type="expression" dxfId="591" priority="1000" stopIfTrue="1">
      <formula>IF(AND(L$16&gt;=$J32,L$15&lt;=$K32,VLOOKUP($H32,PROFA,2,0)=7),1,0)</formula>
    </cfRule>
    <cfRule type="expression" dxfId="590" priority="1001" stopIfTrue="1">
      <formula>IF(AND(L$16&gt;=$J32,L$15&lt;=$K32,VLOOKUP($H32,PROFA,2,0)=8),1,0)</formula>
    </cfRule>
  </conditionalFormatting>
  <conditionalFormatting sqref="H20">
    <cfRule type="expression" dxfId="589" priority="970">
      <formula>IF(VLOOKUP($H20,PROFA,2,0)=1,1,0)</formula>
    </cfRule>
    <cfRule type="expression" dxfId="588" priority="971">
      <formula>IF(VLOOKUP($H20,PROFA,2,0)=2,1,0)</formula>
    </cfRule>
    <cfRule type="expression" dxfId="587" priority="972">
      <formula>IF(VLOOKUP($H20,PROFA,2,0)=3,1,0)</formula>
    </cfRule>
    <cfRule type="expression" dxfId="586" priority="973">
      <formula>IF(VLOOKUP($H20,PROFA,2,0)=4,1,0)</formula>
    </cfRule>
    <cfRule type="expression" dxfId="585" priority="974">
      <formula>IF(VLOOKUP($H20,PROFA,2,0)=5,1,0)</formula>
    </cfRule>
    <cfRule type="expression" dxfId="584" priority="975">
      <formula>IF(VLOOKUP($H20,PROFA,2,0)=6,1,0)</formula>
    </cfRule>
    <cfRule type="expression" dxfId="583" priority="976">
      <formula>IF(VLOOKUP($H20,PROFA,2,0)=7,1,0)</formula>
    </cfRule>
    <cfRule type="expression" dxfId="582" priority="977">
      <formula>IF(VLOOKUP($H20,PROFA,2,0)=8,1,0)</formula>
    </cfRule>
  </conditionalFormatting>
  <conditionalFormatting sqref="L20:W20">
    <cfRule type="expression" dxfId="581" priority="978" stopIfTrue="1">
      <formula>IF(AND(L$16&gt;=$J20,L$15&lt;=$K20,VLOOKUP($H20,PROFA,2,0)=1),1,0)</formula>
    </cfRule>
    <cfRule type="expression" dxfId="580" priority="979" stopIfTrue="1">
      <formula>IF(AND(L$16&gt;=$J20,L$15&lt;=$K20,VLOOKUP($H20,PROFA,2,0)=2),1,0)</formula>
    </cfRule>
    <cfRule type="expression" dxfId="579" priority="980" stopIfTrue="1">
      <formula>IF(AND(L$16&gt;=$J20,L$15&lt;=$K20,VLOOKUP($H20,PROFA,2,0)=3),1,0)</formula>
    </cfRule>
    <cfRule type="expression" dxfId="578" priority="981" stopIfTrue="1">
      <formula>IF(AND(L$16&gt;=$J20,L$15&lt;=$K20,VLOOKUP($H20,PROFA,2,0)=4),1,0)</formula>
    </cfRule>
    <cfRule type="expression" dxfId="577" priority="982" stopIfTrue="1">
      <formula>IF(AND(L$16&gt;=$J20,L$15&lt;=$K20,VLOOKUP($H20,PROFA,2,0)=5),1,0)</formula>
    </cfRule>
    <cfRule type="expression" dxfId="576" priority="983" stopIfTrue="1">
      <formula>IF(AND(L$16&gt;=$J20,L$15&lt;=$K20,VLOOKUP($H20,PROFA,2,0)=6),1,0)</formula>
    </cfRule>
    <cfRule type="expression" dxfId="575" priority="984" stopIfTrue="1">
      <formula>IF(AND(L$16&gt;=$J20,L$15&lt;=$K20,VLOOKUP($H20,PROFA,2,0)=7),1,0)</formula>
    </cfRule>
    <cfRule type="expression" dxfId="574" priority="985" stopIfTrue="1">
      <formula>IF(AND(L$16&gt;=$J20,L$15&lt;=$K20,VLOOKUP($H20,PROFA,2,0)=8),1,0)</formula>
    </cfRule>
  </conditionalFormatting>
  <conditionalFormatting sqref="L21:W21">
    <cfRule type="expression" dxfId="573" priority="962" stopIfTrue="1">
      <formula>IF(AND(L$16&gt;=$J21,L$15&lt;=$K21,VLOOKUP($H21,PROFA,2,0)=1),1,0)</formula>
    </cfRule>
    <cfRule type="expression" dxfId="572" priority="963" stopIfTrue="1">
      <formula>IF(AND(L$16&gt;=$J21,L$15&lt;=$K21,VLOOKUP($H21,PROFA,2,0)=2),1,0)</formula>
    </cfRule>
    <cfRule type="expression" dxfId="571" priority="964" stopIfTrue="1">
      <formula>IF(AND(L$16&gt;=$J21,L$15&lt;=$K21,VLOOKUP($H21,PROFA,2,0)=3),1,0)</formula>
    </cfRule>
    <cfRule type="expression" dxfId="570" priority="965" stopIfTrue="1">
      <formula>IF(AND(L$16&gt;=$J21,L$15&lt;=$K21,VLOOKUP($H21,PROFA,2,0)=4),1,0)</formula>
    </cfRule>
    <cfRule type="expression" dxfId="569" priority="966" stopIfTrue="1">
      <formula>IF(AND(L$16&gt;=$J21,L$15&lt;=$K21,VLOOKUP($H21,PROFA,2,0)=5),1,0)</formula>
    </cfRule>
    <cfRule type="expression" dxfId="568" priority="967" stopIfTrue="1">
      <formula>IF(AND(L$16&gt;=$J21,L$15&lt;=$K21,VLOOKUP($H21,PROFA,2,0)=6),1,0)</formula>
    </cfRule>
    <cfRule type="expression" dxfId="567" priority="968" stopIfTrue="1">
      <formula>IF(AND(L$16&gt;=$J21,L$15&lt;=$K21,VLOOKUP($H21,PROFA,2,0)=7),1,0)</formula>
    </cfRule>
    <cfRule type="expression" dxfId="566" priority="969" stopIfTrue="1">
      <formula>IF(AND(L$16&gt;=$J21,L$15&lt;=$K21,VLOOKUP($H21,PROFA,2,0)=8),1,0)</formula>
    </cfRule>
  </conditionalFormatting>
  <conditionalFormatting sqref="H21">
    <cfRule type="expression" dxfId="565" priority="954">
      <formula>IF(VLOOKUP($H21,PROFA,2,0)=1,1,0)</formula>
    </cfRule>
    <cfRule type="expression" dxfId="564" priority="955">
      <formula>IF(VLOOKUP($H21,PROFA,2,0)=2,1,0)</formula>
    </cfRule>
    <cfRule type="expression" dxfId="563" priority="956">
      <formula>IF(VLOOKUP($H21,PROFA,2,0)=3,1,0)</formula>
    </cfRule>
    <cfRule type="expression" dxfId="562" priority="957">
      <formula>IF(VLOOKUP($H21,PROFA,2,0)=4,1,0)</formula>
    </cfRule>
    <cfRule type="expression" dxfId="561" priority="958">
      <formula>IF(VLOOKUP($H21,PROFA,2,0)=5,1,0)</formula>
    </cfRule>
    <cfRule type="expression" dxfId="560" priority="959">
      <formula>IF(VLOOKUP($H21,PROFA,2,0)=6,1,0)</formula>
    </cfRule>
    <cfRule type="expression" dxfId="559" priority="960">
      <formula>IF(VLOOKUP($H21,PROFA,2,0)=7,1,0)</formula>
    </cfRule>
    <cfRule type="expression" dxfId="558" priority="961">
      <formula>IF(VLOOKUP($H21,PROFA,2,0)=8,1,0)</formula>
    </cfRule>
  </conditionalFormatting>
  <conditionalFormatting sqref="L23:W23">
    <cfRule type="expression" dxfId="557" priority="946" stopIfTrue="1">
      <formula>IF(AND(L$16&gt;=$J23,L$15&lt;=$K23,VLOOKUP($H23,PROFA,2,0)=1),1,0)</formula>
    </cfRule>
    <cfRule type="expression" dxfId="556" priority="947" stopIfTrue="1">
      <formula>IF(AND(L$16&gt;=$J23,L$15&lt;=$K23,VLOOKUP($H23,PROFA,2,0)=2),1,0)</formula>
    </cfRule>
    <cfRule type="expression" dxfId="555" priority="948" stopIfTrue="1">
      <formula>IF(AND(L$16&gt;=$J23,L$15&lt;=$K23,VLOOKUP($H23,PROFA,2,0)=3),1,0)</formula>
    </cfRule>
    <cfRule type="expression" dxfId="554" priority="949" stopIfTrue="1">
      <formula>IF(AND(L$16&gt;=$J23,L$15&lt;=$K23,VLOOKUP($H23,PROFA,2,0)=4),1,0)</formula>
    </cfRule>
    <cfRule type="expression" dxfId="553" priority="950" stopIfTrue="1">
      <formula>IF(AND(L$16&gt;=$J23,L$15&lt;=$K23,VLOOKUP($H23,PROFA,2,0)=5),1,0)</formula>
    </cfRule>
    <cfRule type="expression" dxfId="552" priority="951" stopIfTrue="1">
      <formula>IF(AND(L$16&gt;=$J23,L$15&lt;=$K23,VLOOKUP($H23,PROFA,2,0)=6),1,0)</formula>
    </cfRule>
    <cfRule type="expression" dxfId="551" priority="952" stopIfTrue="1">
      <formula>IF(AND(L$16&gt;=$J23,L$15&lt;=$K23,VLOOKUP($H23,PROFA,2,0)=7),1,0)</formula>
    </cfRule>
    <cfRule type="expression" dxfId="550" priority="953" stopIfTrue="1">
      <formula>IF(AND(L$16&gt;=$J23,L$15&lt;=$K23,VLOOKUP($H23,PROFA,2,0)=8),1,0)</formula>
    </cfRule>
  </conditionalFormatting>
  <conditionalFormatting sqref="H23">
    <cfRule type="expression" dxfId="549" priority="938">
      <formula>IF(VLOOKUP($H23,PROFA,2,0)=1,1,0)</formula>
    </cfRule>
    <cfRule type="expression" dxfId="548" priority="939">
      <formula>IF(VLOOKUP($H23,PROFA,2,0)=2,1,0)</formula>
    </cfRule>
    <cfRule type="expression" dxfId="547" priority="940">
      <formula>IF(VLOOKUP($H23,PROFA,2,0)=3,1,0)</formula>
    </cfRule>
    <cfRule type="expression" dxfId="546" priority="941">
      <formula>IF(VLOOKUP($H23,PROFA,2,0)=4,1,0)</formula>
    </cfRule>
    <cfRule type="expression" dxfId="545" priority="942">
      <formula>IF(VLOOKUP($H23,PROFA,2,0)=5,1,0)</formula>
    </cfRule>
    <cfRule type="expression" dxfId="544" priority="943">
      <formula>IF(VLOOKUP($H23,PROFA,2,0)=6,1,0)</formula>
    </cfRule>
    <cfRule type="expression" dxfId="543" priority="944">
      <formula>IF(VLOOKUP($H23,PROFA,2,0)=7,1,0)</formula>
    </cfRule>
    <cfRule type="expression" dxfId="542" priority="945">
      <formula>IF(VLOOKUP($H23,PROFA,2,0)=8,1,0)</formula>
    </cfRule>
  </conditionalFormatting>
  <conditionalFormatting sqref="L24:W24">
    <cfRule type="expression" dxfId="541" priority="930" stopIfTrue="1">
      <formula>IF(AND(L$16&gt;=$J24,L$15&lt;=$K24,VLOOKUP($H24,PROFA,2,0)=1),1,0)</formula>
    </cfRule>
    <cfRule type="expression" dxfId="540" priority="931" stopIfTrue="1">
      <formula>IF(AND(L$16&gt;=$J24,L$15&lt;=$K24,VLOOKUP($H24,PROFA,2,0)=2),1,0)</formula>
    </cfRule>
    <cfRule type="expression" dxfId="539" priority="932" stopIfTrue="1">
      <formula>IF(AND(L$16&gt;=$J24,L$15&lt;=$K24,VLOOKUP($H24,PROFA,2,0)=3),1,0)</formula>
    </cfRule>
    <cfRule type="expression" dxfId="538" priority="933" stopIfTrue="1">
      <formula>IF(AND(L$16&gt;=$J24,L$15&lt;=$K24,VLOOKUP($H24,PROFA,2,0)=4),1,0)</formula>
    </cfRule>
    <cfRule type="expression" dxfId="537" priority="934" stopIfTrue="1">
      <formula>IF(AND(L$16&gt;=$J24,L$15&lt;=$K24,VLOOKUP($H24,PROFA,2,0)=5),1,0)</formula>
    </cfRule>
    <cfRule type="expression" dxfId="536" priority="935" stopIfTrue="1">
      <formula>IF(AND(L$16&gt;=$J24,L$15&lt;=$K24,VLOOKUP($H24,PROFA,2,0)=6),1,0)</formula>
    </cfRule>
    <cfRule type="expression" dxfId="535" priority="936" stopIfTrue="1">
      <formula>IF(AND(L$16&gt;=$J24,L$15&lt;=$K24,VLOOKUP($H24,PROFA,2,0)=7),1,0)</formula>
    </cfRule>
    <cfRule type="expression" dxfId="534" priority="937" stopIfTrue="1">
      <formula>IF(AND(L$16&gt;=$J24,L$15&lt;=$K24,VLOOKUP($H24,PROFA,2,0)=8),1,0)</formula>
    </cfRule>
  </conditionalFormatting>
  <conditionalFormatting sqref="H24">
    <cfRule type="expression" dxfId="533" priority="922">
      <formula>IF(VLOOKUP($H24,PROFA,2,0)=1,1,0)</formula>
    </cfRule>
    <cfRule type="expression" dxfId="532" priority="923">
      <formula>IF(VLOOKUP($H24,PROFA,2,0)=2,1,0)</formula>
    </cfRule>
    <cfRule type="expression" dxfId="531" priority="924">
      <formula>IF(VLOOKUP($H24,PROFA,2,0)=3,1,0)</formula>
    </cfRule>
    <cfRule type="expression" dxfId="530" priority="925">
      <formula>IF(VLOOKUP($H24,PROFA,2,0)=4,1,0)</formula>
    </cfRule>
    <cfRule type="expression" dxfId="529" priority="926">
      <formula>IF(VLOOKUP($H24,PROFA,2,0)=5,1,0)</formula>
    </cfRule>
    <cfRule type="expression" dxfId="528" priority="927">
      <formula>IF(VLOOKUP($H24,PROFA,2,0)=6,1,0)</formula>
    </cfRule>
    <cfRule type="expression" dxfId="527" priority="928">
      <formula>IF(VLOOKUP($H24,PROFA,2,0)=7,1,0)</formula>
    </cfRule>
    <cfRule type="expression" dxfId="526" priority="929">
      <formula>IF(VLOOKUP($H24,PROFA,2,0)=8,1,0)</formula>
    </cfRule>
  </conditionalFormatting>
  <conditionalFormatting sqref="L27:N27">
    <cfRule type="expression" dxfId="525" priority="914" stopIfTrue="1">
      <formula>IF(AND(L$16&gt;=$J27,L$15&lt;=$K27,VLOOKUP($H27,PROFA,2,0)=1),1,0)</formula>
    </cfRule>
    <cfRule type="expression" dxfId="524" priority="915" stopIfTrue="1">
      <formula>IF(AND(L$16&gt;=$J27,L$15&lt;=$K27,VLOOKUP($H27,PROFA,2,0)=2),1,0)</formula>
    </cfRule>
    <cfRule type="expression" dxfId="523" priority="916" stopIfTrue="1">
      <formula>IF(AND(L$16&gt;=$J27,L$15&lt;=$K27,VLOOKUP($H27,PROFA,2,0)=3),1,0)</formula>
    </cfRule>
    <cfRule type="expression" dxfId="522" priority="917" stopIfTrue="1">
      <formula>IF(AND(L$16&gt;=$J27,L$15&lt;=$K27,VLOOKUP($H27,PROFA,2,0)=4),1,0)</formula>
    </cfRule>
    <cfRule type="expression" dxfId="521" priority="918" stopIfTrue="1">
      <formula>IF(AND(L$16&gt;=$J27,L$15&lt;=$K27,VLOOKUP($H27,PROFA,2,0)=5),1,0)</formula>
    </cfRule>
    <cfRule type="expression" dxfId="520" priority="919" stopIfTrue="1">
      <formula>IF(AND(L$16&gt;=$J27,L$15&lt;=$K27,VLOOKUP($H27,PROFA,2,0)=6),1,0)</formula>
    </cfRule>
    <cfRule type="expression" dxfId="519" priority="920" stopIfTrue="1">
      <formula>IF(AND(L$16&gt;=$J27,L$15&lt;=$K27,VLOOKUP($H27,PROFA,2,0)=7),1,0)</formula>
    </cfRule>
    <cfRule type="expression" dxfId="518" priority="921" stopIfTrue="1">
      <formula>IF(AND(L$16&gt;=$J27,L$15&lt;=$K27,VLOOKUP($H27,PROFA,2,0)=8),1,0)</formula>
    </cfRule>
  </conditionalFormatting>
  <conditionalFormatting sqref="H26:H27">
    <cfRule type="expression" dxfId="517" priority="906">
      <formula>IF(VLOOKUP($H26,PROFA,2,0)=1,1,0)</formula>
    </cfRule>
    <cfRule type="expression" dxfId="516" priority="907">
      <formula>IF(VLOOKUP($H26,PROFA,2,0)=2,1,0)</formula>
    </cfRule>
    <cfRule type="expression" dxfId="515" priority="908">
      <formula>IF(VLOOKUP($H26,PROFA,2,0)=3,1,0)</formula>
    </cfRule>
    <cfRule type="expression" dxfId="514" priority="909">
      <formula>IF(VLOOKUP($H26,PROFA,2,0)=4,1,0)</formula>
    </cfRule>
    <cfRule type="expression" dxfId="513" priority="910">
      <formula>IF(VLOOKUP($H26,PROFA,2,0)=5,1,0)</formula>
    </cfRule>
    <cfRule type="expression" dxfId="512" priority="911">
      <formula>IF(VLOOKUP($H26,PROFA,2,0)=6,1,0)</formula>
    </cfRule>
    <cfRule type="expression" dxfId="511" priority="912">
      <formula>IF(VLOOKUP($H26,PROFA,2,0)=7,1,0)</formula>
    </cfRule>
    <cfRule type="expression" dxfId="510" priority="913">
      <formula>IF(VLOOKUP($H26,PROFA,2,0)=8,1,0)</formula>
    </cfRule>
  </conditionalFormatting>
  <conditionalFormatting sqref="L25:W25">
    <cfRule type="expression" dxfId="509" priority="898" stopIfTrue="1">
      <formula>IF(AND(L$16&gt;=$J25,L$15&lt;=$K25,VLOOKUP($H25,PROFA,2,0)=1),1,0)</formula>
    </cfRule>
    <cfRule type="expression" dxfId="508" priority="899" stopIfTrue="1">
      <formula>IF(AND(L$16&gt;=$J25,L$15&lt;=$K25,VLOOKUP($H25,PROFA,2,0)=2),1,0)</formula>
    </cfRule>
    <cfRule type="expression" dxfId="507" priority="900" stopIfTrue="1">
      <formula>IF(AND(L$16&gt;=$J25,L$15&lt;=$K25,VLOOKUP($H25,PROFA,2,0)=3),1,0)</formula>
    </cfRule>
    <cfRule type="expression" dxfId="506" priority="901" stopIfTrue="1">
      <formula>IF(AND(L$16&gt;=$J25,L$15&lt;=$K25,VLOOKUP($H25,PROFA,2,0)=4),1,0)</formula>
    </cfRule>
    <cfRule type="expression" dxfId="505" priority="902" stopIfTrue="1">
      <formula>IF(AND(L$16&gt;=$J25,L$15&lt;=$K25,VLOOKUP($H25,PROFA,2,0)=5),1,0)</formula>
    </cfRule>
    <cfRule type="expression" dxfId="504" priority="903" stopIfTrue="1">
      <formula>IF(AND(L$16&gt;=$J25,L$15&lt;=$K25,VLOOKUP($H25,PROFA,2,0)=6),1,0)</formula>
    </cfRule>
    <cfRule type="expression" dxfId="503" priority="904" stopIfTrue="1">
      <formula>IF(AND(L$16&gt;=$J25,L$15&lt;=$K25,VLOOKUP($H25,PROFA,2,0)=7),1,0)</formula>
    </cfRule>
    <cfRule type="expression" dxfId="502" priority="905" stopIfTrue="1">
      <formula>IF(AND(L$16&gt;=$J25,L$15&lt;=$K25,VLOOKUP($H25,PROFA,2,0)=8),1,0)</formula>
    </cfRule>
  </conditionalFormatting>
  <conditionalFormatting sqref="H25">
    <cfRule type="expression" dxfId="501" priority="890">
      <formula>IF(VLOOKUP($H25,PROFA,2,0)=1,1,0)</formula>
    </cfRule>
    <cfRule type="expression" dxfId="500" priority="891">
      <formula>IF(VLOOKUP($H25,PROFA,2,0)=2,1,0)</formula>
    </cfRule>
    <cfRule type="expression" dxfId="499" priority="892">
      <formula>IF(VLOOKUP($H25,PROFA,2,0)=3,1,0)</formula>
    </cfRule>
    <cfRule type="expression" dxfId="498" priority="893">
      <formula>IF(VLOOKUP($H25,PROFA,2,0)=4,1,0)</formula>
    </cfRule>
    <cfRule type="expression" dxfId="497" priority="894">
      <formula>IF(VLOOKUP($H25,PROFA,2,0)=5,1,0)</formula>
    </cfRule>
    <cfRule type="expression" dxfId="496" priority="895">
      <formula>IF(VLOOKUP($H25,PROFA,2,0)=6,1,0)</formula>
    </cfRule>
    <cfRule type="expression" dxfId="495" priority="896">
      <formula>IF(VLOOKUP($H25,PROFA,2,0)=7,1,0)</formula>
    </cfRule>
    <cfRule type="expression" dxfId="494" priority="897">
      <formula>IF(VLOOKUP($H25,PROFA,2,0)=8,1,0)</formula>
    </cfRule>
  </conditionalFormatting>
  <conditionalFormatting sqref="H138">
    <cfRule type="expression" dxfId="493" priority="874">
      <formula>IF(VLOOKUP($H138,PROFA,2,0)=1,1,0)</formula>
    </cfRule>
    <cfRule type="expression" dxfId="492" priority="875">
      <formula>IF(VLOOKUP($H138,PROFA,2,0)=2,1,0)</formula>
    </cfRule>
    <cfRule type="expression" dxfId="491" priority="876">
      <formula>IF(VLOOKUP($H138,PROFA,2,0)=3,1,0)</formula>
    </cfRule>
    <cfRule type="expression" dxfId="490" priority="877">
      <formula>IF(VLOOKUP($H138,PROFA,2,0)=4,1,0)</formula>
    </cfRule>
    <cfRule type="expression" dxfId="489" priority="878">
      <formula>IF(VLOOKUP($H138,PROFA,2,0)=5,1,0)</formula>
    </cfRule>
    <cfRule type="expression" dxfId="488" priority="879">
      <formula>IF(VLOOKUP($H138,PROFA,2,0)=6,1,0)</formula>
    </cfRule>
    <cfRule type="expression" dxfId="487" priority="880">
      <formula>IF(VLOOKUP($H138,PROFA,2,0)=7,1,0)</formula>
    </cfRule>
    <cfRule type="expression" dxfId="486" priority="881">
      <formula>IF(VLOOKUP($H138,PROFA,2,0)=8,1,0)</formula>
    </cfRule>
  </conditionalFormatting>
  <conditionalFormatting sqref="H139">
    <cfRule type="expression" dxfId="485" priority="858">
      <formula>IF(VLOOKUP($H139,PROFA,2,0)=1,1,0)</formula>
    </cfRule>
    <cfRule type="expression" dxfId="484" priority="859">
      <formula>IF(VLOOKUP($H139,PROFA,2,0)=2,1,0)</formula>
    </cfRule>
    <cfRule type="expression" dxfId="483" priority="860">
      <formula>IF(VLOOKUP($H139,PROFA,2,0)=3,1,0)</formula>
    </cfRule>
    <cfRule type="expression" dxfId="482" priority="861">
      <formula>IF(VLOOKUP($H139,PROFA,2,0)=4,1,0)</formula>
    </cfRule>
    <cfRule type="expression" dxfId="481" priority="862">
      <formula>IF(VLOOKUP($H139,PROFA,2,0)=5,1,0)</formula>
    </cfRule>
    <cfRule type="expression" dxfId="480" priority="863">
      <formula>IF(VLOOKUP($H139,PROFA,2,0)=6,1,0)</formula>
    </cfRule>
    <cfRule type="expression" dxfId="479" priority="864">
      <formula>IF(VLOOKUP($H139,PROFA,2,0)=7,1,0)</formula>
    </cfRule>
    <cfRule type="expression" dxfId="478" priority="865">
      <formula>IF(VLOOKUP($H139,PROFA,2,0)=8,1,0)</formula>
    </cfRule>
  </conditionalFormatting>
  <conditionalFormatting sqref="H140">
    <cfRule type="expression" dxfId="477" priority="842">
      <formula>IF(VLOOKUP($H140,PROFA,2,0)=1,1,0)</formula>
    </cfRule>
    <cfRule type="expression" dxfId="476" priority="843">
      <formula>IF(VLOOKUP($H140,PROFA,2,0)=2,1,0)</formula>
    </cfRule>
    <cfRule type="expression" dxfId="475" priority="844">
      <formula>IF(VLOOKUP($H140,PROFA,2,0)=3,1,0)</formula>
    </cfRule>
    <cfRule type="expression" dxfId="474" priority="845">
      <formula>IF(VLOOKUP($H140,PROFA,2,0)=4,1,0)</formula>
    </cfRule>
    <cfRule type="expression" dxfId="473" priority="846">
      <formula>IF(VLOOKUP($H140,PROFA,2,0)=5,1,0)</formula>
    </cfRule>
    <cfRule type="expression" dxfId="472" priority="847">
      <formula>IF(VLOOKUP($H140,PROFA,2,0)=6,1,0)</formula>
    </cfRule>
    <cfRule type="expression" dxfId="471" priority="848">
      <formula>IF(VLOOKUP($H140,PROFA,2,0)=7,1,0)</formula>
    </cfRule>
    <cfRule type="expression" dxfId="470" priority="849">
      <formula>IF(VLOOKUP($H140,PROFA,2,0)=8,1,0)</formula>
    </cfRule>
  </conditionalFormatting>
  <conditionalFormatting sqref="H141">
    <cfRule type="expression" dxfId="469" priority="826">
      <formula>IF(VLOOKUP($H141,PROFA,2,0)=1,1,0)</formula>
    </cfRule>
    <cfRule type="expression" dxfId="468" priority="827">
      <formula>IF(VLOOKUP($H141,PROFA,2,0)=2,1,0)</formula>
    </cfRule>
    <cfRule type="expression" dxfId="467" priority="828">
      <formula>IF(VLOOKUP($H141,PROFA,2,0)=3,1,0)</formula>
    </cfRule>
    <cfRule type="expression" dxfId="466" priority="829">
      <formula>IF(VLOOKUP($H141,PROFA,2,0)=4,1,0)</formula>
    </cfRule>
    <cfRule type="expression" dxfId="465" priority="830">
      <formula>IF(VLOOKUP($H141,PROFA,2,0)=5,1,0)</formula>
    </cfRule>
    <cfRule type="expression" dxfId="464" priority="831">
      <formula>IF(VLOOKUP($H141,PROFA,2,0)=6,1,0)</formula>
    </cfRule>
    <cfRule type="expression" dxfId="463" priority="832">
      <formula>IF(VLOOKUP($H141,PROFA,2,0)=7,1,0)</formula>
    </cfRule>
    <cfRule type="expression" dxfId="462" priority="833">
      <formula>IF(VLOOKUP($H141,PROFA,2,0)=8,1,0)</formula>
    </cfRule>
  </conditionalFormatting>
  <conditionalFormatting sqref="H153">
    <cfRule type="expression" dxfId="461" priority="810">
      <formula>IF(VLOOKUP($H153,PROFA,2,0)=1,1,0)</formula>
    </cfRule>
    <cfRule type="expression" dxfId="460" priority="811">
      <formula>IF(VLOOKUP($H153,PROFA,2,0)=2,1,0)</formula>
    </cfRule>
    <cfRule type="expression" dxfId="459" priority="812">
      <formula>IF(VLOOKUP($H153,PROFA,2,0)=3,1,0)</formula>
    </cfRule>
    <cfRule type="expression" dxfId="458" priority="813">
      <formula>IF(VLOOKUP($H153,PROFA,2,0)=4,1,0)</formula>
    </cfRule>
    <cfRule type="expression" dxfId="457" priority="814">
      <formula>IF(VLOOKUP($H153,PROFA,2,0)=5,1,0)</formula>
    </cfRule>
    <cfRule type="expression" dxfId="456" priority="815">
      <formula>IF(VLOOKUP($H153,PROFA,2,0)=6,1,0)</formula>
    </cfRule>
    <cfRule type="expression" dxfId="455" priority="816">
      <formula>IF(VLOOKUP($H153,PROFA,2,0)=7,1,0)</formula>
    </cfRule>
    <cfRule type="expression" dxfId="454" priority="817">
      <formula>IF(VLOOKUP($H153,PROFA,2,0)=8,1,0)</formula>
    </cfRule>
  </conditionalFormatting>
  <conditionalFormatting sqref="H155">
    <cfRule type="expression" dxfId="453" priority="794">
      <formula>IF(VLOOKUP($H155,PROFA,2,0)=1,1,0)</formula>
    </cfRule>
    <cfRule type="expression" dxfId="452" priority="795">
      <formula>IF(VLOOKUP($H155,PROFA,2,0)=2,1,0)</formula>
    </cfRule>
    <cfRule type="expression" dxfId="451" priority="796">
      <formula>IF(VLOOKUP($H155,PROFA,2,0)=3,1,0)</formula>
    </cfRule>
    <cfRule type="expression" dxfId="450" priority="797">
      <formula>IF(VLOOKUP($H155,PROFA,2,0)=4,1,0)</formula>
    </cfRule>
    <cfRule type="expression" dxfId="449" priority="798">
      <formula>IF(VLOOKUP($H155,PROFA,2,0)=5,1,0)</formula>
    </cfRule>
    <cfRule type="expression" dxfId="448" priority="799">
      <formula>IF(VLOOKUP($H155,PROFA,2,0)=6,1,0)</formula>
    </cfRule>
    <cfRule type="expression" dxfId="447" priority="800">
      <formula>IF(VLOOKUP($H155,PROFA,2,0)=7,1,0)</formula>
    </cfRule>
    <cfRule type="expression" dxfId="446" priority="801">
      <formula>IF(VLOOKUP($H155,PROFA,2,0)=8,1,0)</formula>
    </cfRule>
  </conditionalFormatting>
  <conditionalFormatting sqref="H154">
    <cfRule type="expression" dxfId="445" priority="778">
      <formula>IF(VLOOKUP($H154,PROFA,2,0)=1,1,0)</formula>
    </cfRule>
    <cfRule type="expression" dxfId="444" priority="779">
      <formula>IF(VLOOKUP($H154,PROFA,2,0)=2,1,0)</formula>
    </cfRule>
    <cfRule type="expression" dxfId="443" priority="780">
      <formula>IF(VLOOKUP($H154,PROFA,2,0)=3,1,0)</formula>
    </cfRule>
    <cfRule type="expression" dxfId="442" priority="781">
      <formula>IF(VLOOKUP($H154,PROFA,2,0)=4,1,0)</formula>
    </cfRule>
    <cfRule type="expression" dxfId="441" priority="782">
      <formula>IF(VLOOKUP($H154,PROFA,2,0)=5,1,0)</formula>
    </cfRule>
    <cfRule type="expression" dxfId="440" priority="783">
      <formula>IF(VLOOKUP($H154,PROFA,2,0)=6,1,0)</formula>
    </cfRule>
    <cfRule type="expression" dxfId="439" priority="784">
      <formula>IF(VLOOKUP($H154,PROFA,2,0)=7,1,0)</formula>
    </cfRule>
    <cfRule type="expression" dxfId="438" priority="785">
      <formula>IF(VLOOKUP($H154,PROFA,2,0)=8,1,0)</formula>
    </cfRule>
  </conditionalFormatting>
  <conditionalFormatting sqref="H150">
    <cfRule type="expression" dxfId="437" priority="714">
      <formula>IF(VLOOKUP($H150,PROFA,2,0)=1,1,0)</formula>
    </cfRule>
    <cfRule type="expression" dxfId="436" priority="715">
      <formula>IF(VLOOKUP($H150,PROFA,2,0)=2,1,0)</formula>
    </cfRule>
    <cfRule type="expression" dxfId="435" priority="716">
      <formula>IF(VLOOKUP($H150,PROFA,2,0)=3,1,0)</formula>
    </cfRule>
    <cfRule type="expression" dxfId="434" priority="717">
      <formula>IF(VLOOKUP($H150,PROFA,2,0)=4,1,0)</formula>
    </cfRule>
    <cfRule type="expression" dxfId="433" priority="718">
      <formula>IF(VLOOKUP($H150,PROFA,2,0)=5,1,0)</formula>
    </cfRule>
    <cfRule type="expression" dxfId="432" priority="719">
      <formula>IF(VLOOKUP($H150,PROFA,2,0)=6,1,0)</formula>
    </cfRule>
    <cfRule type="expression" dxfId="431" priority="720">
      <formula>IF(VLOOKUP($H150,PROFA,2,0)=7,1,0)</formula>
    </cfRule>
    <cfRule type="expression" dxfId="430" priority="721">
      <formula>IF(VLOOKUP($H150,PROFA,2,0)=8,1,0)</formula>
    </cfRule>
  </conditionalFormatting>
  <conditionalFormatting sqref="H148">
    <cfRule type="expression" dxfId="429" priority="642">
      <formula>IF(VLOOKUP($H148,PROFA,2,0)=1,1,0)</formula>
    </cfRule>
    <cfRule type="expression" dxfId="428" priority="643">
      <formula>IF(VLOOKUP($H148,PROFA,2,0)=2,1,0)</formula>
    </cfRule>
    <cfRule type="expression" dxfId="427" priority="644">
      <formula>IF(VLOOKUP($H148,PROFA,2,0)=3,1,0)</formula>
    </cfRule>
    <cfRule type="expression" dxfId="426" priority="645">
      <formula>IF(VLOOKUP($H148,PROFA,2,0)=4,1,0)</formula>
    </cfRule>
    <cfRule type="expression" dxfId="425" priority="646">
      <formula>IF(VLOOKUP($H148,PROFA,2,0)=5,1,0)</formula>
    </cfRule>
    <cfRule type="expression" dxfId="424" priority="647">
      <formula>IF(VLOOKUP($H148,PROFA,2,0)=6,1,0)</formula>
    </cfRule>
    <cfRule type="expression" dxfId="423" priority="648">
      <formula>IF(VLOOKUP($H148,PROFA,2,0)=7,1,0)</formula>
    </cfRule>
    <cfRule type="expression" dxfId="422" priority="649">
      <formula>IF(VLOOKUP($H148,PROFA,2,0)=8,1,0)</formula>
    </cfRule>
  </conditionalFormatting>
  <conditionalFormatting sqref="H149">
    <cfRule type="expression" dxfId="421" priority="634">
      <formula>IF(VLOOKUP($H149,PROFA,2,0)=1,1,0)</formula>
    </cfRule>
    <cfRule type="expression" dxfId="420" priority="635">
      <formula>IF(VLOOKUP($H149,PROFA,2,0)=2,1,0)</formula>
    </cfRule>
    <cfRule type="expression" dxfId="419" priority="636">
      <formula>IF(VLOOKUP($H149,PROFA,2,0)=3,1,0)</formula>
    </cfRule>
    <cfRule type="expression" dxfId="418" priority="637">
      <formula>IF(VLOOKUP($H149,PROFA,2,0)=4,1,0)</formula>
    </cfRule>
    <cfRule type="expression" dxfId="417" priority="638">
      <formula>IF(VLOOKUP($H149,PROFA,2,0)=5,1,0)</formula>
    </cfRule>
    <cfRule type="expression" dxfId="416" priority="639">
      <formula>IF(VLOOKUP($H149,PROFA,2,0)=6,1,0)</formula>
    </cfRule>
    <cfRule type="expression" dxfId="415" priority="640">
      <formula>IF(VLOOKUP($H149,PROFA,2,0)=7,1,0)</formula>
    </cfRule>
    <cfRule type="expression" dxfId="414" priority="641">
      <formula>IF(VLOOKUP($H149,PROFA,2,0)=8,1,0)</formula>
    </cfRule>
  </conditionalFormatting>
  <conditionalFormatting sqref="H151">
    <cfRule type="expression" dxfId="413" priority="626">
      <formula>IF(VLOOKUP($H151,PROFA,2,0)=1,1,0)</formula>
    </cfRule>
    <cfRule type="expression" dxfId="412" priority="627">
      <formula>IF(VLOOKUP($H151,PROFA,2,0)=2,1,0)</formula>
    </cfRule>
    <cfRule type="expression" dxfId="411" priority="628">
      <formula>IF(VLOOKUP($H151,PROFA,2,0)=3,1,0)</formula>
    </cfRule>
    <cfRule type="expression" dxfId="410" priority="629">
      <formula>IF(VLOOKUP($H151,PROFA,2,0)=4,1,0)</formula>
    </cfRule>
    <cfRule type="expression" dxfId="409" priority="630">
      <formula>IF(VLOOKUP($H151,PROFA,2,0)=5,1,0)</formula>
    </cfRule>
    <cfRule type="expression" dxfId="408" priority="631">
      <formula>IF(VLOOKUP($H151,PROFA,2,0)=6,1,0)</formula>
    </cfRule>
    <cfRule type="expression" dxfId="407" priority="632">
      <formula>IF(VLOOKUP($H151,PROFA,2,0)=7,1,0)</formula>
    </cfRule>
    <cfRule type="expression" dxfId="406" priority="633">
      <formula>IF(VLOOKUP($H151,PROFA,2,0)=8,1,0)</formula>
    </cfRule>
  </conditionalFormatting>
  <conditionalFormatting sqref="H152">
    <cfRule type="expression" dxfId="405" priority="618">
      <formula>IF(VLOOKUP($H152,PROFA,2,0)=1,1,0)</formula>
    </cfRule>
    <cfRule type="expression" dxfId="404" priority="619">
      <formula>IF(VLOOKUP($H152,PROFA,2,0)=2,1,0)</formula>
    </cfRule>
    <cfRule type="expression" dxfId="403" priority="620">
      <formula>IF(VLOOKUP($H152,PROFA,2,0)=3,1,0)</formula>
    </cfRule>
    <cfRule type="expression" dxfId="402" priority="621">
      <formula>IF(VLOOKUP($H152,PROFA,2,0)=4,1,0)</formula>
    </cfRule>
    <cfRule type="expression" dxfId="401" priority="622">
      <formula>IF(VLOOKUP($H152,PROFA,2,0)=5,1,0)</formula>
    </cfRule>
    <cfRule type="expression" dxfId="400" priority="623">
      <formula>IF(VLOOKUP($H152,PROFA,2,0)=6,1,0)</formula>
    </cfRule>
    <cfRule type="expression" dxfId="399" priority="624">
      <formula>IF(VLOOKUP($H152,PROFA,2,0)=7,1,0)</formula>
    </cfRule>
    <cfRule type="expression" dxfId="398" priority="625">
      <formula>IF(VLOOKUP($H152,PROFA,2,0)=8,1,0)</formula>
    </cfRule>
  </conditionalFormatting>
  <conditionalFormatting sqref="H180">
    <cfRule type="expression" dxfId="397" priority="602">
      <formula>IF(VLOOKUP($H180,PROFA,2,0)=1,1,0)</formula>
    </cfRule>
    <cfRule type="expression" dxfId="396" priority="603">
      <formula>IF(VLOOKUP($H180,PROFA,2,0)=2,1,0)</formula>
    </cfRule>
    <cfRule type="expression" dxfId="395" priority="604">
      <formula>IF(VLOOKUP($H180,PROFA,2,0)=3,1,0)</formula>
    </cfRule>
    <cfRule type="expression" dxfId="394" priority="605">
      <formula>IF(VLOOKUP($H180,PROFA,2,0)=4,1,0)</formula>
    </cfRule>
    <cfRule type="expression" dxfId="393" priority="606">
      <formula>IF(VLOOKUP($H180,PROFA,2,0)=5,1,0)</formula>
    </cfRule>
    <cfRule type="expression" dxfId="392" priority="607">
      <formula>IF(VLOOKUP($H180,PROFA,2,0)=6,1,0)</formula>
    </cfRule>
    <cfRule type="expression" dxfId="391" priority="608">
      <formula>IF(VLOOKUP($H180,PROFA,2,0)=7,1,0)</formula>
    </cfRule>
    <cfRule type="expression" dxfId="390" priority="609">
      <formula>IF(VLOOKUP($H180,PROFA,2,0)=8,1,0)</formula>
    </cfRule>
  </conditionalFormatting>
  <conditionalFormatting sqref="H46">
    <cfRule type="expression" dxfId="389" priority="570">
      <formula>IF(VLOOKUP($H46,PROFA,2,0)=1,1,0)</formula>
    </cfRule>
    <cfRule type="expression" dxfId="388" priority="571">
      <formula>IF(VLOOKUP($H46,PROFA,2,0)=2,1,0)</formula>
    </cfRule>
    <cfRule type="expression" dxfId="387" priority="572">
      <formula>IF(VLOOKUP($H46,PROFA,2,0)=3,1,0)</formula>
    </cfRule>
    <cfRule type="expression" dxfId="386" priority="573">
      <formula>IF(VLOOKUP($H46,PROFA,2,0)=4,1,0)</formula>
    </cfRule>
    <cfRule type="expression" dxfId="385" priority="574">
      <formula>IF(VLOOKUP($H46,PROFA,2,0)=5,1,0)</formula>
    </cfRule>
    <cfRule type="expression" dxfId="384" priority="575">
      <formula>IF(VLOOKUP($H46,PROFA,2,0)=6,1,0)</formula>
    </cfRule>
    <cfRule type="expression" dxfId="383" priority="576">
      <formula>IF(VLOOKUP($H46,PROFA,2,0)=7,1,0)</formula>
    </cfRule>
    <cfRule type="expression" dxfId="382" priority="577">
      <formula>IF(VLOOKUP($H46,PROFA,2,0)=8,1,0)</formula>
    </cfRule>
  </conditionalFormatting>
  <conditionalFormatting sqref="H45">
    <cfRule type="expression" dxfId="381" priority="554">
      <formula>IF(VLOOKUP($H45,PROFA,2,0)=1,1,0)</formula>
    </cfRule>
    <cfRule type="expression" dxfId="380" priority="555">
      <formula>IF(VLOOKUP($H45,PROFA,2,0)=2,1,0)</formula>
    </cfRule>
    <cfRule type="expression" dxfId="379" priority="556">
      <formula>IF(VLOOKUP($H45,PROFA,2,0)=3,1,0)</formula>
    </cfRule>
    <cfRule type="expression" dxfId="378" priority="557">
      <formula>IF(VLOOKUP($H45,PROFA,2,0)=4,1,0)</formula>
    </cfRule>
    <cfRule type="expression" dxfId="377" priority="558">
      <formula>IF(VLOOKUP($H45,PROFA,2,0)=5,1,0)</formula>
    </cfRule>
    <cfRule type="expression" dxfId="376" priority="559">
      <formula>IF(VLOOKUP($H45,PROFA,2,0)=6,1,0)</formula>
    </cfRule>
    <cfRule type="expression" dxfId="375" priority="560">
      <formula>IF(VLOOKUP($H45,PROFA,2,0)=7,1,0)</formula>
    </cfRule>
    <cfRule type="expression" dxfId="374" priority="561">
      <formula>IF(VLOOKUP($H45,PROFA,2,0)=8,1,0)</formula>
    </cfRule>
  </conditionalFormatting>
  <conditionalFormatting sqref="H64">
    <cfRule type="expression" dxfId="373" priority="538">
      <formula>IF(VLOOKUP($H64,PROFA,2,0)=1,1,0)</formula>
    </cfRule>
    <cfRule type="expression" dxfId="372" priority="539">
      <formula>IF(VLOOKUP($H64,PROFA,2,0)=2,1,0)</formula>
    </cfRule>
    <cfRule type="expression" dxfId="371" priority="540">
      <formula>IF(VLOOKUP($H64,PROFA,2,0)=3,1,0)</formula>
    </cfRule>
    <cfRule type="expression" dxfId="370" priority="541">
      <formula>IF(VLOOKUP($H64,PROFA,2,0)=4,1,0)</formula>
    </cfRule>
    <cfRule type="expression" dxfId="369" priority="542">
      <formula>IF(VLOOKUP($H64,PROFA,2,0)=5,1,0)</formula>
    </cfRule>
    <cfRule type="expression" dxfId="368" priority="543">
      <formula>IF(VLOOKUP($H64,PROFA,2,0)=6,1,0)</formula>
    </cfRule>
    <cfRule type="expression" dxfId="367" priority="544">
      <formula>IF(VLOOKUP($H64,PROFA,2,0)=7,1,0)</formula>
    </cfRule>
    <cfRule type="expression" dxfId="366" priority="545">
      <formula>IF(VLOOKUP($H64,PROFA,2,0)=8,1,0)</formula>
    </cfRule>
  </conditionalFormatting>
  <conditionalFormatting sqref="H63">
    <cfRule type="expression" dxfId="365" priority="522">
      <formula>IF(VLOOKUP($H63,PROFA,2,0)=1,1,0)</formula>
    </cfRule>
    <cfRule type="expression" dxfId="364" priority="523">
      <formula>IF(VLOOKUP($H63,PROFA,2,0)=2,1,0)</formula>
    </cfRule>
    <cfRule type="expression" dxfId="363" priority="524">
      <formula>IF(VLOOKUP($H63,PROFA,2,0)=3,1,0)</formula>
    </cfRule>
    <cfRule type="expression" dxfId="362" priority="525">
      <formula>IF(VLOOKUP($H63,PROFA,2,0)=4,1,0)</formula>
    </cfRule>
    <cfRule type="expression" dxfId="361" priority="526">
      <formula>IF(VLOOKUP($H63,PROFA,2,0)=5,1,0)</formula>
    </cfRule>
    <cfRule type="expression" dxfId="360" priority="527">
      <formula>IF(VLOOKUP($H63,PROFA,2,0)=6,1,0)</formula>
    </cfRule>
    <cfRule type="expression" dxfId="359" priority="528">
      <formula>IF(VLOOKUP($H63,PROFA,2,0)=7,1,0)</formula>
    </cfRule>
    <cfRule type="expression" dxfId="358" priority="529">
      <formula>IF(VLOOKUP($H63,PROFA,2,0)=8,1,0)</formula>
    </cfRule>
  </conditionalFormatting>
  <conditionalFormatting sqref="H50:H52">
    <cfRule type="expression" dxfId="357" priority="506">
      <formula>IF(VLOOKUP($H50,PROFA,2,0)=1,1,0)</formula>
    </cfRule>
    <cfRule type="expression" dxfId="356" priority="507">
      <formula>IF(VLOOKUP($H50,PROFA,2,0)=2,1,0)</formula>
    </cfRule>
    <cfRule type="expression" dxfId="355" priority="508">
      <formula>IF(VLOOKUP($H50,PROFA,2,0)=3,1,0)</formula>
    </cfRule>
    <cfRule type="expression" dxfId="354" priority="509">
      <formula>IF(VLOOKUP($H50,PROFA,2,0)=4,1,0)</formula>
    </cfRule>
    <cfRule type="expression" dxfId="353" priority="510">
      <formula>IF(VLOOKUP($H50,PROFA,2,0)=5,1,0)</formula>
    </cfRule>
    <cfRule type="expression" dxfId="352" priority="511">
      <formula>IF(VLOOKUP($H50,PROFA,2,0)=6,1,0)</formula>
    </cfRule>
    <cfRule type="expression" dxfId="351" priority="512">
      <formula>IF(VLOOKUP($H50,PROFA,2,0)=7,1,0)</formula>
    </cfRule>
    <cfRule type="expression" dxfId="350" priority="513">
      <formula>IF(VLOOKUP($H50,PROFA,2,0)=8,1,0)</formula>
    </cfRule>
  </conditionalFormatting>
  <conditionalFormatting sqref="H44">
    <cfRule type="expression" dxfId="349" priority="498">
      <formula>IF(VLOOKUP($H44,PROFA,2,0)=1,1,0)</formula>
    </cfRule>
    <cfRule type="expression" dxfId="348" priority="499">
      <formula>IF(VLOOKUP($H44,PROFA,2,0)=2,1,0)</formula>
    </cfRule>
    <cfRule type="expression" dxfId="347" priority="500">
      <formula>IF(VLOOKUP($H44,PROFA,2,0)=3,1,0)</formula>
    </cfRule>
    <cfRule type="expression" dxfId="346" priority="501">
      <formula>IF(VLOOKUP($H44,PROFA,2,0)=4,1,0)</formula>
    </cfRule>
    <cfRule type="expression" dxfId="345" priority="502">
      <formula>IF(VLOOKUP($H44,PROFA,2,0)=5,1,0)</formula>
    </cfRule>
    <cfRule type="expression" dxfId="344" priority="503">
      <formula>IF(VLOOKUP($H44,PROFA,2,0)=6,1,0)</formula>
    </cfRule>
    <cfRule type="expression" dxfId="343" priority="504">
      <formula>IF(VLOOKUP($H44,PROFA,2,0)=7,1,0)</formula>
    </cfRule>
    <cfRule type="expression" dxfId="342" priority="505">
      <formula>IF(VLOOKUP($H44,PROFA,2,0)=8,1,0)</formula>
    </cfRule>
  </conditionalFormatting>
  <conditionalFormatting sqref="L26:W26">
    <cfRule type="expression" dxfId="341" priority="490" stopIfTrue="1">
      <formula>IF(AND(L$16&gt;=$J26,L$15&lt;=$K26,VLOOKUP($H26,PROFA,2,0)=1),1,0)</formula>
    </cfRule>
    <cfRule type="expression" dxfId="340" priority="491" stopIfTrue="1">
      <formula>IF(AND(L$16&gt;=$J26,L$15&lt;=$K26,VLOOKUP($H26,PROFA,2,0)=2),1,0)</formula>
    </cfRule>
    <cfRule type="expression" dxfId="339" priority="492" stopIfTrue="1">
      <formula>IF(AND(L$16&gt;=$J26,L$15&lt;=$K26,VLOOKUP($H26,PROFA,2,0)=3),1,0)</formula>
    </cfRule>
    <cfRule type="expression" dxfId="338" priority="493" stopIfTrue="1">
      <formula>IF(AND(L$16&gt;=$J26,L$15&lt;=$K26,VLOOKUP($H26,PROFA,2,0)=4),1,0)</formula>
    </cfRule>
    <cfRule type="expression" dxfId="337" priority="494" stopIfTrue="1">
      <formula>IF(AND(L$16&gt;=$J26,L$15&lt;=$K26,VLOOKUP($H26,PROFA,2,0)=5),1,0)</formula>
    </cfRule>
    <cfRule type="expression" dxfId="336" priority="495" stopIfTrue="1">
      <formula>IF(AND(L$16&gt;=$J26,L$15&lt;=$K26,VLOOKUP($H26,PROFA,2,0)=6),1,0)</formula>
    </cfRule>
    <cfRule type="expression" dxfId="335" priority="496" stopIfTrue="1">
      <formula>IF(AND(L$16&gt;=$J26,L$15&lt;=$K26,VLOOKUP($H26,PROFA,2,0)=7),1,0)</formula>
    </cfRule>
    <cfRule type="expression" dxfId="334" priority="497" stopIfTrue="1">
      <formula>IF(AND(L$16&gt;=$J26,L$15&lt;=$K26,VLOOKUP($H26,PROFA,2,0)=8),1,0)</formula>
    </cfRule>
  </conditionalFormatting>
  <conditionalFormatting sqref="O27">
    <cfRule type="expression" dxfId="333" priority="474" stopIfTrue="1">
      <formula>IF(AND(O$16&gt;=$J27,O$15&lt;=$K27,VLOOKUP($H27,PROFA,2,0)=1),1,0)</formula>
    </cfRule>
    <cfRule type="expression" dxfId="332" priority="475" stopIfTrue="1">
      <formula>IF(AND(O$16&gt;=$J27,O$15&lt;=$K27,VLOOKUP($H27,PROFA,2,0)=2),1,0)</formula>
    </cfRule>
    <cfRule type="expression" dxfId="331" priority="476" stopIfTrue="1">
      <formula>IF(AND(O$16&gt;=$J27,O$15&lt;=$K27,VLOOKUP($H27,PROFA,2,0)=3),1,0)</formula>
    </cfRule>
    <cfRule type="expression" dxfId="330" priority="477" stopIfTrue="1">
      <formula>IF(AND(O$16&gt;=$J27,O$15&lt;=$K27,VLOOKUP($H27,PROFA,2,0)=4),1,0)</formula>
    </cfRule>
    <cfRule type="expression" dxfId="329" priority="478" stopIfTrue="1">
      <formula>IF(AND(O$16&gt;=$J27,O$15&lt;=$K27,VLOOKUP($H27,PROFA,2,0)=5),1,0)</formula>
    </cfRule>
    <cfRule type="expression" dxfId="328" priority="479" stopIfTrue="1">
      <formula>IF(AND(O$16&gt;=$J27,O$15&lt;=$K27,VLOOKUP($H27,PROFA,2,0)=6),1,0)</formula>
    </cfRule>
    <cfRule type="expression" dxfId="327" priority="480" stopIfTrue="1">
      <formula>IF(AND(O$16&gt;=$J27,O$15&lt;=$K27,VLOOKUP($H27,PROFA,2,0)=7),1,0)</formula>
    </cfRule>
    <cfRule type="expression" dxfId="326" priority="481" stopIfTrue="1">
      <formula>IF(AND(O$16&gt;=$J27,O$15&lt;=$K27,VLOOKUP($H27,PROFA,2,0)=8),1,0)</formula>
    </cfRule>
  </conditionalFormatting>
  <conditionalFormatting sqref="Q28:S28">
    <cfRule type="expression" dxfId="325" priority="458" stopIfTrue="1">
      <formula>IF(AND(Q$16&gt;=$J28,Q$15&lt;=$K28,VLOOKUP($H28,PROFA,2,0)=1),1,0)</formula>
    </cfRule>
    <cfRule type="expression" dxfId="324" priority="459" stopIfTrue="1">
      <formula>IF(AND(Q$16&gt;=$J28,Q$15&lt;=$K28,VLOOKUP($H28,PROFA,2,0)=2),1,0)</formula>
    </cfRule>
    <cfRule type="expression" dxfId="323" priority="460" stopIfTrue="1">
      <formula>IF(AND(Q$16&gt;=$J28,Q$15&lt;=$K28,VLOOKUP($H28,PROFA,2,0)=3),1,0)</formula>
    </cfRule>
    <cfRule type="expression" dxfId="322" priority="461" stopIfTrue="1">
      <formula>IF(AND(Q$16&gt;=$J28,Q$15&lt;=$K28,VLOOKUP($H28,PROFA,2,0)=4),1,0)</formula>
    </cfRule>
    <cfRule type="expression" dxfId="321" priority="462" stopIfTrue="1">
      <formula>IF(AND(Q$16&gt;=$J28,Q$15&lt;=$K28,VLOOKUP($H28,PROFA,2,0)=5),1,0)</formula>
    </cfRule>
    <cfRule type="expression" dxfId="320" priority="463" stopIfTrue="1">
      <formula>IF(AND(Q$16&gt;=$J28,Q$15&lt;=$K28,VLOOKUP($H28,PROFA,2,0)=6),1,0)</formula>
    </cfRule>
    <cfRule type="expression" dxfId="319" priority="464" stopIfTrue="1">
      <formula>IF(AND(Q$16&gt;=$J28,Q$15&lt;=$K28,VLOOKUP($H28,PROFA,2,0)=7),1,0)</formula>
    </cfRule>
    <cfRule type="expression" dxfId="318" priority="465" stopIfTrue="1">
      <formula>IF(AND(Q$16&gt;=$J28,Q$15&lt;=$K28,VLOOKUP($H28,PROFA,2,0)=8),1,0)</formula>
    </cfRule>
  </conditionalFormatting>
  <conditionalFormatting sqref="H159">
    <cfRule type="expression" dxfId="317" priority="378">
      <formula>IF(VLOOKUP($H159,PROFA,2,0)=1,1,0)</formula>
    </cfRule>
    <cfRule type="expression" dxfId="316" priority="379">
      <formula>IF(VLOOKUP($H159,PROFA,2,0)=2,1,0)</formula>
    </cfRule>
    <cfRule type="expression" dxfId="315" priority="380">
      <formula>IF(VLOOKUP($H159,PROFA,2,0)=3,1,0)</formula>
    </cfRule>
    <cfRule type="expression" dxfId="314" priority="381">
      <formula>IF(VLOOKUP($H159,PROFA,2,0)=4,1,0)</formula>
    </cfRule>
    <cfRule type="expression" dxfId="313" priority="382">
      <formula>IF(VLOOKUP($H159,PROFA,2,0)=5,1,0)</formula>
    </cfRule>
    <cfRule type="expression" dxfId="312" priority="383">
      <formula>IF(VLOOKUP($H159,PROFA,2,0)=6,1,0)</formula>
    </cfRule>
    <cfRule type="expression" dxfId="311" priority="384">
      <formula>IF(VLOOKUP($H159,PROFA,2,0)=7,1,0)</formula>
    </cfRule>
    <cfRule type="expression" dxfId="310" priority="385">
      <formula>IF(VLOOKUP($H159,PROFA,2,0)=8,1,0)</formula>
    </cfRule>
  </conditionalFormatting>
  <conditionalFormatting sqref="H120">
    <cfRule type="expression" dxfId="309" priority="354">
      <formula>IF(VLOOKUP($H120,PROFA,2,0)=1,1,0)</formula>
    </cfRule>
    <cfRule type="expression" dxfId="308" priority="355">
      <formula>IF(VLOOKUP($H120,PROFA,2,0)=2,1,0)</formula>
    </cfRule>
    <cfRule type="expression" dxfId="307" priority="356">
      <formula>IF(VLOOKUP($H120,PROFA,2,0)=3,1,0)</formula>
    </cfRule>
    <cfRule type="expression" dxfId="306" priority="357">
      <formula>IF(VLOOKUP($H120,PROFA,2,0)=4,1,0)</formula>
    </cfRule>
    <cfRule type="expression" dxfId="305" priority="358">
      <formula>IF(VLOOKUP($H120,PROFA,2,0)=5,1,0)</formula>
    </cfRule>
    <cfRule type="expression" dxfId="304" priority="359">
      <formula>IF(VLOOKUP($H120,PROFA,2,0)=6,1,0)</formula>
    </cfRule>
    <cfRule type="expression" dxfId="303" priority="360">
      <formula>IF(VLOOKUP($H120,PROFA,2,0)=7,1,0)</formula>
    </cfRule>
    <cfRule type="expression" dxfId="302" priority="361">
      <formula>IF(VLOOKUP($H120,PROFA,2,0)=8,1,0)</formula>
    </cfRule>
  </conditionalFormatting>
  <conditionalFormatting sqref="L188:W188">
    <cfRule type="expression" dxfId="301" priority="322" stopIfTrue="1">
      <formula>IF(AND(L$16&gt;=$J188,L$15&lt;=$K188,VLOOKUP($H188,PROFA,2,0)=1),1,0)</formula>
    </cfRule>
    <cfRule type="expression" dxfId="300" priority="323" stopIfTrue="1">
      <formula>IF(AND(L$16&gt;=$J188,L$15&lt;=$K188,VLOOKUP($H188,PROFA,2,0)=2),1,0)</formula>
    </cfRule>
    <cfRule type="expression" dxfId="299" priority="324" stopIfTrue="1">
      <formula>IF(AND(L$16&gt;=$J188,L$15&lt;=$K188,VLOOKUP($H188,PROFA,2,0)=3),1,0)</formula>
    </cfRule>
    <cfRule type="expression" dxfId="298" priority="325" stopIfTrue="1">
      <formula>IF(AND(L$16&gt;=$J188,L$15&lt;=$K188,VLOOKUP($H188,PROFA,2,0)=4),1,0)</formula>
    </cfRule>
    <cfRule type="expression" dxfId="297" priority="326" stopIfTrue="1">
      <formula>IF(AND(L$16&gt;=$J188,L$15&lt;=$K188,VLOOKUP($H188,PROFA,2,0)=5),1,0)</formula>
    </cfRule>
    <cfRule type="expression" dxfId="296" priority="327" stopIfTrue="1">
      <formula>IF(AND(L$16&gt;=$J188,L$15&lt;=$K188,VLOOKUP($H188,PROFA,2,0)=6),1,0)</formula>
    </cfRule>
    <cfRule type="expression" dxfId="295" priority="328" stopIfTrue="1">
      <formula>IF(AND(L$16&gt;=$J188,L$15&lt;=$K188,VLOOKUP($H188,PROFA,2,0)=7),1,0)</formula>
    </cfRule>
    <cfRule type="expression" dxfId="294" priority="329" stopIfTrue="1">
      <formula>IF(AND(L$16&gt;=$J188,L$15&lt;=$K188,VLOOKUP($H188,PROFA,2,0)=8),1,0)</formula>
    </cfRule>
  </conditionalFormatting>
  <conditionalFormatting sqref="H188">
    <cfRule type="expression" dxfId="293" priority="314">
      <formula>IF(VLOOKUP($H188,PROFA,2,0)=1,1,0)</formula>
    </cfRule>
    <cfRule type="expression" dxfId="292" priority="315">
      <formula>IF(VLOOKUP($H188,PROFA,2,0)=2,1,0)</formula>
    </cfRule>
    <cfRule type="expression" dxfId="291" priority="316">
      <formula>IF(VLOOKUP($H188,PROFA,2,0)=3,1,0)</formula>
    </cfRule>
    <cfRule type="expression" dxfId="290" priority="317">
      <formula>IF(VLOOKUP($H188,PROFA,2,0)=4,1,0)</formula>
    </cfRule>
    <cfRule type="expression" dxfId="289" priority="318">
      <formula>IF(VLOOKUP($H188,PROFA,2,0)=5,1,0)</formula>
    </cfRule>
    <cfRule type="expression" dxfId="288" priority="319">
      <formula>IF(VLOOKUP($H188,PROFA,2,0)=6,1,0)</formula>
    </cfRule>
    <cfRule type="expression" dxfId="287" priority="320">
      <formula>IF(VLOOKUP($H188,PROFA,2,0)=7,1,0)</formula>
    </cfRule>
    <cfRule type="expression" dxfId="286" priority="321">
      <formula>IF(VLOOKUP($H188,PROFA,2,0)=8,1,0)</formula>
    </cfRule>
  </conditionalFormatting>
  <conditionalFormatting sqref="L187:W187">
    <cfRule type="expression" dxfId="285" priority="306" stopIfTrue="1">
      <formula>IF(AND(L$16&gt;=$J187,L$15&lt;=$K187,VLOOKUP($H187,PROFA,2,0)=1),1,0)</formula>
    </cfRule>
    <cfRule type="expression" dxfId="284" priority="307" stopIfTrue="1">
      <formula>IF(AND(L$16&gt;=$J187,L$15&lt;=$K187,VLOOKUP($H187,PROFA,2,0)=2),1,0)</formula>
    </cfRule>
    <cfRule type="expression" dxfId="283" priority="308" stopIfTrue="1">
      <formula>IF(AND(L$16&gt;=$J187,L$15&lt;=$K187,VLOOKUP($H187,PROFA,2,0)=3),1,0)</formula>
    </cfRule>
    <cfRule type="expression" dxfId="282" priority="309" stopIfTrue="1">
      <formula>IF(AND(L$16&gt;=$J187,L$15&lt;=$K187,VLOOKUP($H187,PROFA,2,0)=4),1,0)</formula>
    </cfRule>
    <cfRule type="expression" dxfId="281" priority="310" stopIfTrue="1">
      <formula>IF(AND(L$16&gt;=$J187,L$15&lt;=$K187,VLOOKUP($H187,PROFA,2,0)=5),1,0)</formula>
    </cfRule>
    <cfRule type="expression" dxfId="280" priority="311" stopIfTrue="1">
      <formula>IF(AND(L$16&gt;=$J187,L$15&lt;=$K187,VLOOKUP($H187,PROFA,2,0)=6),1,0)</formula>
    </cfRule>
    <cfRule type="expression" dxfId="279" priority="312" stopIfTrue="1">
      <formula>IF(AND(L$16&gt;=$J187,L$15&lt;=$K187,VLOOKUP($H187,PROFA,2,0)=7),1,0)</formula>
    </cfRule>
    <cfRule type="expression" dxfId="278" priority="313" stopIfTrue="1">
      <formula>IF(AND(L$16&gt;=$J187,L$15&lt;=$K187,VLOOKUP($H187,PROFA,2,0)=8),1,0)</formula>
    </cfRule>
  </conditionalFormatting>
  <conditionalFormatting sqref="H187">
    <cfRule type="expression" dxfId="277" priority="298">
      <formula>IF(VLOOKUP($H187,PROFA,2,0)=1,1,0)</formula>
    </cfRule>
    <cfRule type="expression" dxfId="276" priority="299">
      <formula>IF(VLOOKUP($H187,PROFA,2,0)=2,1,0)</formula>
    </cfRule>
    <cfRule type="expression" dxfId="275" priority="300">
      <formula>IF(VLOOKUP($H187,PROFA,2,0)=3,1,0)</formula>
    </cfRule>
    <cfRule type="expression" dxfId="274" priority="301">
      <formula>IF(VLOOKUP($H187,PROFA,2,0)=4,1,0)</formula>
    </cfRule>
    <cfRule type="expression" dxfId="273" priority="302">
      <formula>IF(VLOOKUP($H187,PROFA,2,0)=5,1,0)</formula>
    </cfRule>
    <cfRule type="expression" dxfId="272" priority="303">
      <formula>IF(VLOOKUP($H187,PROFA,2,0)=6,1,0)</formula>
    </cfRule>
    <cfRule type="expression" dxfId="271" priority="304">
      <formula>IF(VLOOKUP($H187,PROFA,2,0)=7,1,0)</formula>
    </cfRule>
    <cfRule type="expression" dxfId="270" priority="305">
      <formula>IF(VLOOKUP($H187,PROFA,2,0)=8,1,0)</formula>
    </cfRule>
  </conditionalFormatting>
  <conditionalFormatting sqref="L189:W189">
    <cfRule type="expression" dxfId="269" priority="290" stopIfTrue="1">
      <formula>IF(AND(L$16&gt;=$J189,L$15&lt;=$K189,VLOOKUP($H189,PROFA,2,0)=1),1,0)</formula>
    </cfRule>
    <cfRule type="expression" dxfId="268" priority="291" stopIfTrue="1">
      <formula>IF(AND(L$16&gt;=$J189,L$15&lt;=$K189,VLOOKUP($H189,PROFA,2,0)=2),1,0)</formula>
    </cfRule>
    <cfRule type="expression" dxfId="267" priority="292" stopIfTrue="1">
      <formula>IF(AND(L$16&gt;=$J189,L$15&lt;=$K189,VLOOKUP($H189,PROFA,2,0)=3),1,0)</formula>
    </cfRule>
    <cfRule type="expression" dxfId="266" priority="293" stopIfTrue="1">
      <formula>IF(AND(L$16&gt;=$J189,L$15&lt;=$K189,VLOOKUP($H189,PROFA,2,0)=4),1,0)</formula>
    </cfRule>
    <cfRule type="expression" dxfId="265" priority="294" stopIfTrue="1">
      <formula>IF(AND(L$16&gt;=$J189,L$15&lt;=$K189,VLOOKUP($H189,PROFA,2,0)=5),1,0)</formula>
    </cfRule>
    <cfRule type="expression" dxfId="264" priority="295" stopIfTrue="1">
      <formula>IF(AND(L$16&gt;=$J189,L$15&lt;=$K189,VLOOKUP($H189,PROFA,2,0)=6),1,0)</formula>
    </cfRule>
    <cfRule type="expression" dxfId="263" priority="296" stopIfTrue="1">
      <formula>IF(AND(L$16&gt;=$J189,L$15&lt;=$K189,VLOOKUP($H189,PROFA,2,0)=7),1,0)</formula>
    </cfRule>
    <cfRule type="expression" dxfId="262" priority="297" stopIfTrue="1">
      <formula>IF(AND(L$16&gt;=$J189,L$15&lt;=$K189,VLOOKUP($H189,PROFA,2,0)=8),1,0)</formula>
    </cfRule>
  </conditionalFormatting>
  <conditionalFormatting sqref="H189">
    <cfRule type="expression" dxfId="261" priority="282">
      <formula>IF(VLOOKUP($H189,PROFA,2,0)=1,1,0)</formula>
    </cfRule>
    <cfRule type="expression" dxfId="260" priority="283">
      <formula>IF(VLOOKUP($H189,PROFA,2,0)=2,1,0)</formula>
    </cfRule>
    <cfRule type="expression" dxfId="259" priority="284">
      <formula>IF(VLOOKUP($H189,PROFA,2,0)=3,1,0)</formula>
    </cfRule>
    <cfRule type="expression" dxfId="258" priority="285">
      <formula>IF(VLOOKUP($H189,PROFA,2,0)=4,1,0)</formula>
    </cfRule>
    <cfRule type="expression" dxfId="257" priority="286">
      <formula>IF(VLOOKUP($H189,PROFA,2,0)=5,1,0)</formula>
    </cfRule>
    <cfRule type="expression" dxfId="256" priority="287">
      <formula>IF(VLOOKUP($H189,PROFA,2,0)=6,1,0)</formula>
    </cfRule>
    <cfRule type="expression" dxfId="255" priority="288">
      <formula>IF(VLOOKUP($H189,PROFA,2,0)=7,1,0)</formula>
    </cfRule>
    <cfRule type="expression" dxfId="254" priority="289">
      <formula>IF(VLOOKUP($H189,PROFA,2,0)=8,1,0)</formula>
    </cfRule>
  </conditionalFormatting>
  <conditionalFormatting sqref="L190:W190">
    <cfRule type="expression" dxfId="253" priority="274" stopIfTrue="1">
      <formula>IF(AND(L$16&gt;=$J190,L$15&lt;=$K190,VLOOKUP($H190,PROFA,2,0)=1),1,0)</formula>
    </cfRule>
    <cfRule type="expression" dxfId="252" priority="275" stopIfTrue="1">
      <formula>IF(AND(L$16&gt;=$J190,L$15&lt;=$K190,VLOOKUP($H190,PROFA,2,0)=2),1,0)</formula>
    </cfRule>
    <cfRule type="expression" dxfId="251" priority="276" stopIfTrue="1">
      <formula>IF(AND(L$16&gt;=$J190,L$15&lt;=$K190,VLOOKUP($H190,PROFA,2,0)=3),1,0)</formula>
    </cfRule>
    <cfRule type="expression" dxfId="250" priority="277" stopIfTrue="1">
      <formula>IF(AND(L$16&gt;=$J190,L$15&lt;=$K190,VLOOKUP($H190,PROFA,2,0)=4),1,0)</formula>
    </cfRule>
    <cfRule type="expression" dxfId="249" priority="278" stopIfTrue="1">
      <formula>IF(AND(L$16&gt;=$J190,L$15&lt;=$K190,VLOOKUP($H190,PROFA,2,0)=5),1,0)</formula>
    </cfRule>
    <cfRule type="expression" dxfId="248" priority="279" stopIfTrue="1">
      <formula>IF(AND(L$16&gt;=$J190,L$15&lt;=$K190,VLOOKUP($H190,PROFA,2,0)=6),1,0)</formula>
    </cfRule>
    <cfRule type="expression" dxfId="247" priority="280" stopIfTrue="1">
      <formula>IF(AND(L$16&gt;=$J190,L$15&lt;=$K190,VLOOKUP($H190,PROFA,2,0)=7),1,0)</formula>
    </cfRule>
    <cfRule type="expression" dxfId="246" priority="281" stopIfTrue="1">
      <formula>IF(AND(L$16&gt;=$J190,L$15&lt;=$K190,VLOOKUP($H190,PROFA,2,0)=8),1,0)</formula>
    </cfRule>
  </conditionalFormatting>
  <conditionalFormatting sqref="H190">
    <cfRule type="expression" dxfId="245" priority="266">
      <formula>IF(VLOOKUP($H190,PROFA,2,0)=1,1,0)</formula>
    </cfRule>
    <cfRule type="expression" dxfId="244" priority="267">
      <formula>IF(VLOOKUP($H190,PROFA,2,0)=2,1,0)</formula>
    </cfRule>
    <cfRule type="expression" dxfId="243" priority="268">
      <formula>IF(VLOOKUP($H190,PROFA,2,0)=3,1,0)</formula>
    </cfRule>
    <cfRule type="expression" dxfId="242" priority="269">
      <formula>IF(VLOOKUP($H190,PROFA,2,0)=4,1,0)</formula>
    </cfRule>
    <cfRule type="expression" dxfId="241" priority="270">
      <formula>IF(VLOOKUP($H190,PROFA,2,0)=5,1,0)</formula>
    </cfRule>
    <cfRule type="expression" dxfId="240" priority="271">
      <formula>IF(VLOOKUP($H190,PROFA,2,0)=6,1,0)</formula>
    </cfRule>
    <cfRule type="expression" dxfId="239" priority="272">
      <formula>IF(VLOOKUP($H190,PROFA,2,0)=7,1,0)</formula>
    </cfRule>
    <cfRule type="expression" dxfId="238" priority="273">
      <formula>IF(VLOOKUP($H190,PROFA,2,0)=8,1,0)</formula>
    </cfRule>
  </conditionalFormatting>
  <conditionalFormatting sqref="B19">
    <cfRule type="containsText" dxfId="237" priority="263" operator="containsText" text="QUEDA IGUAL">
      <formula>NOT(ISERROR(SEARCH("QUEDA IGUAL",B19)))</formula>
    </cfRule>
    <cfRule type="containsText" dxfId="236" priority="264" operator="containsText" text="NUEVA QUE SE INCLUYE">
      <formula>NOT(ISERROR(SEARCH("NUEVA QUE SE INCLUYE",B19)))</formula>
    </cfRule>
    <cfRule type="containsText" dxfId="235" priority="265" operator="containsText" text="SE DEBE ELIMINAR">
      <formula>NOT(ISERROR(SEARCH("SE DEBE ELIMINAR",B19)))</formula>
    </cfRule>
  </conditionalFormatting>
  <conditionalFormatting sqref="B20:B192">
    <cfRule type="containsText" dxfId="234" priority="260" operator="containsText" text="QUEDA IGUAL">
      <formula>NOT(ISERROR(SEARCH("QUEDA IGUAL",B20)))</formula>
    </cfRule>
    <cfRule type="containsText" dxfId="233" priority="261" operator="containsText" text="NUEVA QUE SE INCLUYE">
      <formula>NOT(ISERROR(SEARCH("NUEVA QUE SE INCLUYE",B20)))</formula>
    </cfRule>
    <cfRule type="containsText" dxfId="232" priority="262" operator="containsText" text="SE DEBE ELIMINAR">
      <formula>NOT(ISERROR(SEARCH("SE DEBE ELIMINAR",B20)))</formula>
    </cfRule>
  </conditionalFormatting>
  <conditionalFormatting sqref="L193:W193">
    <cfRule type="expression" dxfId="231" priority="252" stopIfTrue="1">
      <formula>IF(AND(L$16&gt;=$J193,L$15&lt;=$K193,VLOOKUP($H193,PROFA,2,0)=1),1,0)</formula>
    </cfRule>
    <cfRule type="expression" dxfId="230" priority="253" stopIfTrue="1">
      <formula>IF(AND(L$16&gt;=$J193,L$15&lt;=$K193,VLOOKUP($H193,PROFA,2,0)=2),1,0)</formula>
    </cfRule>
    <cfRule type="expression" dxfId="229" priority="254" stopIfTrue="1">
      <formula>IF(AND(L$16&gt;=$J193,L$15&lt;=$K193,VLOOKUP($H193,PROFA,2,0)=3),1,0)</formula>
    </cfRule>
    <cfRule type="expression" dxfId="228" priority="255" stopIfTrue="1">
      <formula>IF(AND(L$16&gt;=$J193,L$15&lt;=$K193,VLOOKUP($H193,PROFA,2,0)=4),1,0)</formula>
    </cfRule>
    <cfRule type="expression" dxfId="227" priority="256" stopIfTrue="1">
      <formula>IF(AND(L$16&gt;=$J193,L$15&lt;=$K193,VLOOKUP($H193,PROFA,2,0)=5),1,0)</formula>
    </cfRule>
    <cfRule type="expression" dxfId="226" priority="257" stopIfTrue="1">
      <formula>IF(AND(L$16&gt;=$J193,L$15&lt;=$K193,VLOOKUP($H193,PROFA,2,0)=6),1,0)</formula>
    </cfRule>
    <cfRule type="expression" dxfId="225" priority="258" stopIfTrue="1">
      <formula>IF(AND(L$16&gt;=$J193,L$15&lt;=$K193,VLOOKUP($H193,PROFA,2,0)=7),1,0)</formula>
    </cfRule>
    <cfRule type="expression" dxfId="224" priority="259" stopIfTrue="1">
      <formula>IF(AND(L$16&gt;=$J193,L$15&lt;=$K193,VLOOKUP($H193,PROFA,2,0)=8),1,0)</formula>
    </cfRule>
  </conditionalFormatting>
  <conditionalFormatting sqref="H193">
    <cfRule type="expression" dxfId="223" priority="244">
      <formula>IF(VLOOKUP($H193,PROFA,2,0)=1,1,0)</formula>
    </cfRule>
    <cfRule type="expression" dxfId="222" priority="245">
      <formula>IF(VLOOKUP($H193,PROFA,2,0)=2,1,0)</formula>
    </cfRule>
    <cfRule type="expression" dxfId="221" priority="246">
      <formula>IF(VLOOKUP($H193,PROFA,2,0)=3,1,0)</formula>
    </cfRule>
    <cfRule type="expression" dxfId="220" priority="247">
      <formula>IF(VLOOKUP($H193,PROFA,2,0)=4,1,0)</formula>
    </cfRule>
    <cfRule type="expression" dxfId="219" priority="248">
      <formula>IF(VLOOKUP($H193,PROFA,2,0)=5,1,0)</formula>
    </cfRule>
    <cfRule type="expression" dxfId="218" priority="249">
      <formula>IF(VLOOKUP($H193,PROFA,2,0)=6,1,0)</formula>
    </cfRule>
    <cfRule type="expression" dxfId="217" priority="250">
      <formula>IF(VLOOKUP($H193,PROFA,2,0)=7,1,0)</formula>
    </cfRule>
    <cfRule type="expression" dxfId="216" priority="251">
      <formula>IF(VLOOKUP($H193,PROFA,2,0)=8,1,0)</formula>
    </cfRule>
  </conditionalFormatting>
  <conditionalFormatting sqref="B193">
    <cfRule type="containsText" dxfId="215" priority="241" operator="containsText" text="QUEDA IGUAL">
      <formula>NOT(ISERROR(SEARCH("QUEDA IGUAL",B193)))</formula>
    </cfRule>
    <cfRule type="containsText" dxfId="214" priority="242" operator="containsText" text="NUEVA QUE SE INCLUYE">
      <formula>NOT(ISERROR(SEARCH("NUEVA QUE SE INCLUYE",B193)))</formula>
    </cfRule>
    <cfRule type="containsText" dxfId="213" priority="243" operator="containsText" text="SE DEBE ELIMINAR">
      <formula>NOT(ISERROR(SEARCH("SE DEBE ELIMINAR",B193)))</formula>
    </cfRule>
  </conditionalFormatting>
  <conditionalFormatting sqref="L194:W194">
    <cfRule type="expression" dxfId="212" priority="233" stopIfTrue="1">
      <formula>IF(AND(L$16&gt;=$J194,L$15&lt;=$K194,VLOOKUP($H194,PROFA,2,0)=1),1,0)</formula>
    </cfRule>
    <cfRule type="expression" dxfId="211" priority="234" stopIfTrue="1">
      <formula>IF(AND(L$16&gt;=$J194,L$15&lt;=$K194,VLOOKUP($H194,PROFA,2,0)=2),1,0)</formula>
    </cfRule>
    <cfRule type="expression" dxfId="210" priority="235" stopIfTrue="1">
      <formula>IF(AND(L$16&gt;=$J194,L$15&lt;=$K194,VLOOKUP($H194,PROFA,2,0)=3),1,0)</formula>
    </cfRule>
    <cfRule type="expression" dxfId="209" priority="236" stopIfTrue="1">
      <formula>IF(AND(L$16&gt;=$J194,L$15&lt;=$K194,VLOOKUP($H194,PROFA,2,0)=4),1,0)</formula>
    </cfRule>
    <cfRule type="expression" dxfId="208" priority="237" stopIfTrue="1">
      <formula>IF(AND(L$16&gt;=$J194,L$15&lt;=$K194,VLOOKUP($H194,PROFA,2,0)=5),1,0)</formula>
    </cfRule>
    <cfRule type="expression" dxfId="207" priority="238" stopIfTrue="1">
      <formula>IF(AND(L$16&gt;=$J194,L$15&lt;=$K194,VLOOKUP($H194,PROFA,2,0)=6),1,0)</formula>
    </cfRule>
    <cfRule type="expression" dxfId="206" priority="239" stopIfTrue="1">
      <formula>IF(AND(L$16&gt;=$J194,L$15&lt;=$K194,VLOOKUP($H194,PROFA,2,0)=7),1,0)</formula>
    </cfRule>
    <cfRule type="expression" dxfId="205" priority="240" stopIfTrue="1">
      <formula>IF(AND(L$16&gt;=$J194,L$15&lt;=$K194,VLOOKUP($H194,PROFA,2,0)=8),1,0)</formula>
    </cfRule>
  </conditionalFormatting>
  <conditionalFormatting sqref="H194">
    <cfRule type="expression" dxfId="204" priority="225">
      <formula>IF(VLOOKUP($H194,PROFA,2,0)=1,1,0)</formula>
    </cfRule>
    <cfRule type="expression" dxfId="203" priority="226">
      <formula>IF(VLOOKUP($H194,PROFA,2,0)=2,1,0)</formula>
    </cfRule>
    <cfRule type="expression" dxfId="202" priority="227">
      <formula>IF(VLOOKUP($H194,PROFA,2,0)=3,1,0)</formula>
    </cfRule>
    <cfRule type="expression" dxfId="201" priority="228">
      <formula>IF(VLOOKUP($H194,PROFA,2,0)=4,1,0)</formula>
    </cfRule>
    <cfRule type="expression" dxfId="200" priority="229">
      <formula>IF(VLOOKUP($H194,PROFA,2,0)=5,1,0)</formula>
    </cfRule>
    <cfRule type="expression" dxfId="199" priority="230">
      <formula>IF(VLOOKUP($H194,PROFA,2,0)=6,1,0)</formula>
    </cfRule>
    <cfRule type="expression" dxfId="198" priority="231">
      <formula>IF(VLOOKUP($H194,PROFA,2,0)=7,1,0)</formula>
    </cfRule>
    <cfRule type="expression" dxfId="197" priority="232">
      <formula>IF(VLOOKUP($H194,PROFA,2,0)=8,1,0)</formula>
    </cfRule>
  </conditionalFormatting>
  <conditionalFormatting sqref="B194">
    <cfRule type="containsText" dxfId="196" priority="222" operator="containsText" text="QUEDA IGUAL">
      <formula>NOT(ISERROR(SEARCH("QUEDA IGUAL",B194)))</formula>
    </cfRule>
    <cfRule type="containsText" dxfId="195" priority="223" operator="containsText" text="NUEVA QUE SE INCLUYE">
      <formula>NOT(ISERROR(SEARCH("NUEVA QUE SE INCLUYE",B194)))</formula>
    </cfRule>
    <cfRule type="containsText" dxfId="194" priority="224" operator="containsText" text="SE DEBE ELIMINAR">
      <formula>NOT(ISERROR(SEARCH("SE DEBE ELIMINAR",B194)))</formula>
    </cfRule>
  </conditionalFormatting>
  <conditionalFormatting sqref="L195:W195">
    <cfRule type="expression" dxfId="193" priority="214" stopIfTrue="1">
      <formula>IF(AND(L$16&gt;=$J195,L$15&lt;=$K195,VLOOKUP($H195,PROFA,2,0)=1),1,0)</formula>
    </cfRule>
    <cfRule type="expression" dxfId="192" priority="215" stopIfTrue="1">
      <formula>IF(AND(L$16&gt;=$J195,L$15&lt;=$K195,VLOOKUP($H195,PROFA,2,0)=2),1,0)</formula>
    </cfRule>
    <cfRule type="expression" dxfId="191" priority="216" stopIfTrue="1">
      <formula>IF(AND(L$16&gt;=$J195,L$15&lt;=$K195,VLOOKUP($H195,PROFA,2,0)=3),1,0)</formula>
    </cfRule>
    <cfRule type="expression" dxfId="190" priority="217" stopIfTrue="1">
      <formula>IF(AND(L$16&gt;=$J195,L$15&lt;=$K195,VLOOKUP($H195,PROFA,2,0)=4),1,0)</formula>
    </cfRule>
    <cfRule type="expression" dxfId="189" priority="218" stopIfTrue="1">
      <formula>IF(AND(L$16&gt;=$J195,L$15&lt;=$K195,VLOOKUP($H195,PROFA,2,0)=5),1,0)</formula>
    </cfRule>
    <cfRule type="expression" dxfId="188" priority="219" stopIfTrue="1">
      <formula>IF(AND(L$16&gt;=$J195,L$15&lt;=$K195,VLOOKUP($H195,PROFA,2,0)=6),1,0)</formula>
    </cfRule>
    <cfRule type="expression" dxfId="187" priority="220" stopIfTrue="1">
      <formula>IF(AND(L$16&gt;=$J195,L$15&lt;=$K195,VLOOKUP($H195,PROFA,2,0)=7),1,0)</formula>
    </cfRule>
    <cfRule type="expression" dxfId="186" priority="221" stopIfTrue="1">
      <formula>IF(AND(L$16&gt;=$J195,L$15&lt;=$K195,VLOOKUP($H195,PROFA,2,0)=8),1,0)</formula>
    </cfRule>
  </conditionalFormatting>
  <conditionalFormatting sqref="H195">
    <cfRule type="expression" dxfId="185" priority="206">
      <formula>IF(VLOOKUP($H195,PROFA,2,0)=1,1,0)</formula>
    </cfRule>
    <cfRule type="expression" dxfId="184" priority="207">
      <formula>IF(VLOOKUP($H195,PROFA,2,0)=2,1,0)</formula>
    </cfRule>
    <cfRule type="expression" dxfId="183" priority="208">
      <formula>IF(VLOOKUP($H195,PROFA,2,0)=3,1,0)</formula>
    </cfRule>
    <cfRule type="expression" dxfId="182" priority="209">
      <formula>IF(VLOOKUP($H195,PROFA,2,0)=4,1,0)</formula>
    </cfRule>
    <cfRule type="expression" dxfId="181" priority="210">
      <formula>IF(VLOOKUP($H195,PROFA,2,0)=5,1,0)</formula>
    </cfRule>
    <cfRule type="expression" dxfId="180" priority="211">
      <formula>IF(VLOOKUP($H195,PROFA,2,0)=6,1,0)</formula>
    </cfRule>
    <cfRule type="expression" dxfId="179" priority="212">
      <formula>IF(VLOOKUP($H195,PROFA,2,0)=7,1,0)</formula>
    </cfRule>
    <cfRule type="expression" dxfId="178" priority="213">
      <formula>IF(VLOOKUP($H195,PROFA,2,0)=8,1,0)</formula>
    </cfRule>
  </conditionalFormatting>
  <conditionalFormatting sqref="B195">
    <cfRule type="containsText" dxfId="177" priority="203" operator="containsText" text="QUEDA IGUAL">
      <formula>NOT(ISERROR(SEARCH("QUEDA IGUAL",B195)))</formula>
    </cfRule>
    <cfRule type="containsText" dxfId="176" priority="204" operator="containsText" text="NUEVA QUE SE INCLUYE">
      <formula>NOT(ISERROR(SEARCH("NUEVA QUE SE INCLUYE",B195)))</formula>
    </cfRule>
    <cfRule type="containsText" dxfId="175" priority="205" operator="containsText" text="SE DEBE ELIMINAR">
      <formula>NOT(ISERROR(SEARCH("SE DEBE ELIMINAR",B195)))</formula>
    </cfRule>
  </conditionalFormatting>
  <conditionalFormatting sqref="B27">
    <cfRule type="containsText" dxfId="174" priority="202" operator="containsText" text="CUMPLIDA">
      <formula>NOT(ISERROR(SEARCH("CUMPLIDA",B27)))</formula>
    </cfRule>
  </conditionalFormatting>
  <conditionalFormatting sqref="B28">
    <cfRule type="containsText" dxfId="173" priority="201" operator="containsText" text="CUMPLIDA">
      <formula>NOT(ISERROR(SEARCH("CUMPLIDA",B28)))</formula>
    </cfRule>
  </conditionalFormatting>
  <conditionalFormatting sqref="B32">
    <cfRule type="containsText" dxfId="172" priority="200" operator="containsText" text="CUMPLIDA">
      <formula>NOT(ISERROR(SEARCH("CUMPLIDA",B32)))</formula>
    </cfRule>
  </conditionalFormatting>
  <conditionalFormatting sqref="B36">
    <cfRule type="containsText" dxfId="171" priority="199" operator="containsText" text="CUMPLIDA">
      <formula>NOT(ISERROR(SEARCH("CUMPLIDA",B36)))</formula>
    </cfRule>
  </conditionalFormatting>
  <conditionalFormatting sqref="B49">
    <cfRule type="containsText" dxfId="170" priority="198" operator="containsText" text="CUMPLIDA">
      <formula>NOT(ISERROR(SEARCH("CUMPLIDA",B49)))</formula>
    </cfRule>
  </conditionalFormatting>
  <conditionalFormatting sqref="B56">
    <cfRule type="containsText" dxfId="169" priority="197" operator="containsText" text="CUMPLIDA">
      <formula>NOT(ISERROR(SEARCH("CUMPLIDA",B56)))</formula>
    </cfRule>
  </conditionalFormatting>
  <conditionalFormatting sqref="B57">
    <cfRule type="containsText" dxfId="168" priority="196" operator="containsText" text="CUMPLIDA">
      <formula>NOT(ISERROR(SEARCH("CUMPLIDA",B57)))</formula>
    </cfRule>
  </conditionalFormatting>
  <conditionalFormatting sqref="B59">
    <cfRule type="containsText" dxfId="167" priority="195" operator="containsText" text="CUMPLIDA">
      <formula>NOT(ISERROR(SEARCH("CUMPLIDA",B59)))</formula>
    </cfRule>
  </conditionalFormatting>
  <conditionalFormatting sqref="B60">
    <cfRule type="containsText" dxfId="166" priority="194" operator="containsText" text="CUMPLIDA">
      <formula>NOT(ISERROR(SEARCH("CUMPLIDA",B60)))</formula>
    </cfRule>
  </conditionalFormatting>
  <conditionalFormatting sqref="B61">
    <cfRule type="containsText" dxfId="165" priority="193" operator="containsText" text="CUMPLIDA">
      <formula>NOT(ISERROR(SEARCH("CUMPLIDA",B61)))</formula>
    </cfRule>
  </conditionalFormatting>
  <conditionalFormatting sqref="B62">
    <cfRule type="containsText" dxfId="164" priority="192" operator="containsText" text="CUMPLIDA">
      <formula>NOT(ISERROR(SEARCH("CUMPLIDA",B62)))</formula>
    </cfRule>
  </conditionalFormatting>
  <conditionalFormatting sqref="B63">
    <cfRule type="containsText" dxfId="163" priority="191" operator="containsText" text="CUMPLIDA">
      <formula>NOT(ISERROR(SEARCH("CUMPLIDA",B63)))</formula>
    </cfRule>
  </conditionalFormatting>
  <conditionalFormatting sqref="B64">
    <cfRule type="containsText" dxfId="162" priority="190" operator="containsText" text="CUMPLIDA">
      <formula>NOT(ISERROR(SEARCH("CUMPLIDA",B64)))</formula>
    </cfRule>
  </conditionalFormatting>
  <conditionalFormatting sqref="B65">
    <cfRule type="containsText" dxfId="161" priority="189" operator="containsText" text="CUMPLIDA">
      <formula>NOT(ISERROR(SEARCH("CUMPLIDA",B65)))</formula>
    </cfRule>
  </conditionalFormatting>
  <conditionalFormatting sqref="B72">
    <cfRule type="containsText" dxfId="160" priority="188" operator="containsText" text="CUMPLIDA">
      <formula>NOT(ISERROR(SEARCH("CUMPLIDA",B72)))</formula>
    </cfRule>
  </conditionalFormatting>
  <conditionalFormatting sqref="B73">
    <cfRule type="containsText" dxfId="159" priority="187" operator="containsText" text="CUMPLIDA">
      <formula>NOT(ISERROR(SEARCH("CUMPLIDA",B73)))</formula>
    </cfRule>
  </conditionalFormatting>
  <conditionalFormatting sqref="B74">
    <cfRule type="containsText" dxfId="158" priority="186" operator="containsText" text="CUMPLIDA">
      <formula>NOT(ISERROR(SEARCH("CUMPLIDA",B74)))</formula>
    </cfRule>
  </conditionalFormatting>
  <conditionalFormatting sqref="B75">
    <cfRule type="containsText" dxfId="157" priority="185" operator="containsText" text="CUMPLIDA">
      <formula>NOT(ISERROR(SEARCH("CUMPLIDA",B75)))</formula>
    </cfRule>
  </conditionalFormatting>
  <conditionalFormatting sqref="B76">
    <cfRule type="containsText" dxfId="156" priority="184" operator="containsText" text="CUMPLIDA">
      <formula>NOT(ISERROR(SEARCH("CUMPLIDA",B76)))</formula>
    </cfRule>
  </conditionalFormatting>
  <conditionalFormatting sqref="B77">
    <cfRule type="containsText" dxfId="155" priority="183" operator="containsText" text="CUMPLIDA">
      <formula>NOT(ISERROR(SEARCH("CUMPLIDA",B77)))</formula>
    </cfRule>
  </conditionalFormatting>
  <conditionalFormatting sqref="B78">
    <cfRule type="containsText" dxfId="154" priority="182" operator="containsText" text="CUMPLIDA">
      <formula>NOT(ISERROR(SEARCH("CUMPLIDA",B78)))</formula>
    </cfRule>
  </conditionalFormatting>
  <conditionalFormatting sqref="B79">
    <cfRule type="containsText" dxfId="153" priority="181" operator="containsText" text="CUMPLIDA">
      <formula>NOT(ISERROR(SEARCH("CUMPLIDA",B79)))</formula>
    </cfRule>
  </conditionalFormatting>
  <conditionalFormatting sqref="B90">
    <cfRule type="containsText" dxfId="152" priority="180" operator="containsText" text="CUMPLIDA">
      <formula>NOT(ISERROR(SEARCH("CUMPLIDA",B90)))</formula>
    </cfRule>
  </conditionalFormatting>
  <conditionalFormatting sqref="B80">
    <cfRule type="containsText" dxfId="151" priority="179" operator="containsText" text="CUMPLIDA">
      <formula>NOT(ISERROR(SEARCH("CUMPLIDA",B80)))</formula>
    </cfRule>
  </conditionalFormatting>
  <conditionalFormatting sqref="B91">
    <cfRule type="containsText" dxfId="150" priority="178" operator="containsText" text="CUMPLIDA">
      <formula>NOT(ISERROR(SEARCH("CUMPLIDA",B91)))</formula>
    </cfRule>
  </conditionalFormatting>
  <conditionalFormatting sqref="B92">
    <cfRule type="containsText" dxfId="149" priority="177" operator="containsText" text="CUMPLIDA">
      <formula>NOT(ISERROR(SEARCH("CUMPLIDA",B92)))</formula>
    </cfRule>
  </conditionalFormatting>
  <conditionalFormatting sqref="B93">
    <cfRule type="containsText" dxfId="148" priority="176" operator="containsText" text="CUMPLIDA">
      <formula>NOT(ISERROR(SEARCH("CUMPLIDA",B93)))</formula>
    </cfRule>
  </conditionalFormatting>
  <conditionalFormatting sqref="B94">
    <cfRule type="containsText" dxfId="147" priority="175" operator="containsText" text="CUMPLIDA">
      <formula>NOT(ISERROR(SEARCH("CUMPLIDA",B94)))</formula>
    </cfRule>
  </conditionalFormatting>
  <conditionalFormatting sqref="B95">
    <cfRule type="containsText" dxfId="146" priority="174" operator="containsText" text="CUMPLIDA">
      <formula>NOT(ISERROR(SEARCH("CUMPLIDA",B95)))</formula>
    </cfRule>
  </conditionalFormatting>
  <conditionalFormatting sqref="B96">
    <cfRule type="containsText" dxfId="145" priority="173" operator="containsText" text="CUMPLIDA">
      <formula>NOT(ISERROR(SEARCH("CUMPLIDA",B96)))</formula>
    </cfRule>
  </conditionalFormatting>
  <conditionalFormatting sqref="B99">
    <cfRule type="containsText" dxfId="144" priority="172" operator="containsText" text="CUMPLIDA">
      <formula>NOT(ISERROR(SEARCH("CUMPLIDA",B99)))</formula>
    </cfRule>
  </conditionalFormatting>
  <conditionalFormatting sqref="B102">
    <cfRule type="containsText" dxfId="143" priority="171" operator="containsText" text="CUMPLIDA">
      <formula>NOT(ISERROR(SEARCH("CUMPLIDA",B102)))</formula>
    </cfRule>
  </conditionalFormatting>
  <conditionalFormatting sqref="B103">
    <cfRule type="containsText" dxfId="142" priority="170" operator="containsText" text="CUMPLIDA">
      <formula>NOT(ISERROR(SEARCH("CUMPLIDA",B103)))</formula>
    </cfRule>
  </conditionalFormatting>
  <conditionalFormatting sqref="B104">
    <cfRule type="containsText" dxfId="141" priority="169" operator="containsText" text="CUMPLIDA">
      <formula>NOT(ISERROR(SEARCH("CUMPLIDA",B104)))</formula>
    </cfRule>
  </conditionalFormatting>
  <conditionalFormatting sqref="B107">
    <cfRule type="containsText" dxfId="140" priority="168" operator="containsText" text="CUMPLIDA">
      <formula>NOT(ISERROR(SEARCH("CUMPLIDA",B107)))</formula>
    </cfRule>
  </conditionalFormatting>
  <conditionalFormatting sqref="B108">
    <cfRule type="containsText" dxfId="139" priority="167" operator="containsText" text="CUMPLIDA">
      <formula>NOT(ISERROR(SEARCH("CUMPLIDA",B108)))</formula>
    </cfRule>
  </conditionalFormatting>
  <conditionalFormatting sqref="B111">
    <cfRule type="containsText" dxfId="138" priority="166" operator="containsText" text="CUMPLIDA">
      <formula>NOT(ISERROR(SEARCH("CUMPLIDA",B111)))</formula>
    </cfRule>
  </conditionalFormatting>
  <conditionalFormatting sqref="B112">
    <cfRule type="containsText" dxfId="137" priority="165" operator="containsText" text="CUMPLIDA">
      <formula>NOT(ISERROR(SEARCH("CUMPLIDA",B112)))</formula>
    </cfRule>
  </conditionalFormatting>
  <conditionalFormatting sqref="B113">
    <cfRule type="containsText" dxfId="136" priority="164" operator="containsText" text="CUMPLIDA">
      <formula>NOT(ISERROR(SEARCH("CUMPLIDA",B113)))</formula>
    </cfRule>
  </conditionalFormatting>
  <conditionalFormatting sqref="B114">
    <cfRule type="containsText" dxfId="135" priority="163" operator="containsText" text="CUMPLIDA">
      <formula>NOT(ISERROR(SEARCH("CUMPLIDA",B114)))</formula>
    </cfRule>
  </conditionalFormatting>
  <conditionalFormatting sqref="B115">
    <cfRule type="containsText" dxfId="134" priority="162" operator="containsText" text="CUMPLIDA">
      <formula>NOT(ISERROR(SEARCH("CUMPLIDA",B115)))</formula>
    </cfRule>
  </conditionalFormatting>
  <conditionalFormatting sqref="B116">
    <cfRule type="containsText" dxfId="133" priority="161" operator="containsText" text="CUMPLIDA">
      <formula>NOT(ISERROR(SEARCH("CUMPLIDA",B116)))</formula>
    </cfRule>
  </conditionalFormatting>
  <conditionalFormatting sqref="B123">
    <cfRule type="containsText" dxfId="132" priority="160" operator="containsText" text="CUMPLIDA">
      <formula>NOT(ISERROR(SEARCH("CUMPLIDA",B123)))</formula>
    </cfRule>
  </conditionalFormatting>
  <conditionalFormatting sqref="B124">
    <cfRule type="containsText" dxfId="131" priority="159" operator="containsText" text="CUMPLIDA">
      <formula>NOT(ISERROR(SEARCH("CUMPLIDA",B124)))</formula>
    </cfRule>
  </conditionalFormatting>
  <conditionalFormatting sqref="B125">
    <cfRule type="containsText" dxfId="130" priority="158" operator="containsText" text="CUMPLIDA">
      <formula>NOT(ISERROR(SEARCH("CUMPLIDA",B125)))</formula>
    </cfRule>
  </conditionalFormatting>
  <conditionalFormatting sqref="B126">
    <cfRule type="containsText" dxfId="129" priority="157" operator="containsText" text="CUMPLIDA">
      <formula>NOT(ISERROR(SEARCH("CUMPLIDA",B126)))</formula>
    </cfRule>
  </conditionalFormatting>
  <conditionalFormatting sqref="B127">
    <cfRule type="containsText" dxfId="128" priority="156" operator="containsText" text="CUMPLIDA">
      <formula>NOT(ISERROR(SEARCH("CUMPLIDA",B127)))</formula>
    </cfRule>
  </conditionalFormatting>
  <conditionalFormatting sqref="B128">
    <cfRule type="containsText" dxfId="127" priority="155" operator="containsText" text="CUMPLIDA">
      <formula>NOT(ISERROR(SEARCH("CUMPLIDA",B128)))</formula>
    </cfRule>
  </conditionalFormatting>
  <conditionalFormatting sqref="B132">
    <cfRule type="containsText" dxfId="126" priority="154" operator="containsText" text="CUMPLIDA">
      <formula>NOT(ISERROR(SEARCH("CUMPLIDA",B132)))</formula>
    </cfRule>
  </conditionalFormatting>
  <conditionalFormatting sqref="B133">
    <cfRule type="containsText" dxfId="125" priority="153" operator="containsText" text="CUMPLIDA">
      <formula>NOT(ISERROR(SEARCH("CUMPLIDA",B133)))</formula>
    </cfRule>
  </conditionalFormatting>
  <conditionalFormatting sqref="B139">
    <cfRule type="containsText" dxfId="124" priority="152" operator="containsText" text="CUMPLIDA">
      <formula>NOT(ISERROR(SEARCH("CUMPLIDA",B139)))</formula>
    </cfRule>
  </conditionalFormatting>
  <conditionalFormatting sqref="B140">
    <cfRule type="containsText" dxfId="123" priority="151" operator="containsText" text="CUMPLIDA">
      <formula>NOT(ISERROR(SEARCH("CUMPLIDA",B140)))</formula>
    </cfRule>
  </conditionalFormatting>
  <conditionalFormatting sqref="B157">
    <cfRule type="containsText" dxfId="122" priority="150" operator="containsText" text="CUMPLIDA">
      <formula>NOT(ISERROR(SEARCH("CUMPLIDA",B157)))</formula>
    </cfRule>
  </conditionalFormatting>
  <conditionalFormatting sqref="B158">
    <cfRule type="containsText" dxfId="121" priority="149" operator="containsText" text="CUMPLIDA">
      <formula>NOT(ISERROR(SEARCH("CUMPLIDA",B158)))</formula>
    </cfRule>
  </conditionalFormatting>
  <conditionalFormatting sqref="B159">
    <cfRule type="containsText" dxfId="120" priority="148" operator="containsText" text="CUMPLIDA">
      <formula>NOT(ISERROR(SEARCH("CUMPLIDA",B159)))</formula>
    </cfRule>
  </conditionalFormatting>
  <conditionalFormatting sqref="B160">
    <cfRule type="containsText" dxfId="119" priority="147" operator="containsText" text="CUMPLIDA">
      <formula>NOT(ISERROR(SEARCH("CUMPLIDA",B160)))</formula>
    </cfRule>
  </conditionalFormatting>
  <conditionalFormatting sqref="B161">
    <cfRule type="containsText" dxfId="118" priority="146" operator="containsText" text="CUMPLIDA">
      <formula>NOT(ISERROR(SEARCH("CUMPLIDA",B161)))</formula>
    </cfRule>
  </conditionalFormatting>
  <conditionalFormatting sqref="B162">
    <cfRule type="containsText" dxfId="117" priority="145" operator="containsText" text="CUMPLIDA">
      <formula>NOT(ISERROR(SEARCH("CUMPLIDA",B162)))</formula>
    </cfRule>
  </conditionalFormatting>
  <conditionalFormatting sqref="B163">
    <cfRule type="containsText" dxfId="116" priority="144" operator="containsText" text="CUMPLIDA">
      <formula>NOT(ISERROR(SEARCH("CUMPLIDA",B163)))</formula>
    </cfRule>
  </conditionalFormatting>
  <conditionalFormatting sqref="B164">
    <cfRule type="containsText" dxfId="115" priority="143" operator="containsText" text="CUMPLIDA">
      <formula>NOT(ISERROR(SEARCH("CUMPLIDA",B164)))</formula>
    </cfRule>
  </conditionalFormatting>
  <conditionalFormatting sqref="B167">
    <cfRule type="containsText" dxfId="114" priority="142" operator="containsText" text="CUMPLIDA">
      <formula>NOT(ISERROR(SEARCH("CUMPLIDA",B167)))</formula>
    </cfRule>
  </conditionalFormatting>
  <conditionalFormatting sqref="B168">
    <cfRule type="containsText" dxfId="113" priority="141" operator="containsText" text="CUMPLIDA">
      <formula>NOT(ISERROR(SEARCH("CUMPLIDA",B168)))</formula>
    </cfRule>
  </conditionalFormatting>
  <conditionalFormatting sqref="B179">
    <cfRule type="containsText" dxfId="112" priority="140" operator="containsText" text="CUMPLIDA">
      <formula>NOT(ISERROR(SEARCH("CUMPLIDA",B179)))</formula>
    </cfRule>
  </conditionalFormatting>
  <conditionalFormatting sqref="B182">
    <cfRule type="containsText" dxfId="111" priority="139" operator="containsText" text="CUMPLIDA">
      <formula>NOT(ISERROR(SEARCH("CUMPLIDA",B182)))</formula>
    </cfRule>
  </conditionalFormatting>
  <conditionalFormatting sqref="B186">
    <cfRule type="containsText" dxfId="110" priority="138" operator="containsText" text="CUMPLIDA">
      <formula>NOT(ISERROR(SEARCH("CUMPLIDA",B186)))</formula>
    </cfRule>
  </conditionalFormatting>
  <conditionalFormatting sqref="B187">
    <cfRule type="containsText" dxfId="109" priority="137" operator="containsText" text="CUMPLIDA">
      <formula>NOT(ISERROR(SEARCH("CUMPLIDA",B187)))</formula>
    </cfRule>
  </conditionalFormatting>
  <conditionalFormatting sqref="B188">
    <cfRule type="containsText" dxfId="108" priority="136" operator="containsText" text="CUMPLIDA">
      <formula>NOT(ISERROR(SEARCH("CUMPLIDA",B188)))</formula>
    </cfRule>
  </conditionalFormatting>
  <conditionalFormatting sqref="B189">
    <cfRule type="containsText" dxfId="107" priority="135" operator="containsText" text="CUMPLIDA">
      <formula>NOT(ISERROR(SEARCH("CUMPLIDA",B189)))</formula>
    </cfRule>
  </conditionalFormatting>
  <conditionalFormatting sqref="B196">
    <cfRule type="containsText" dxfId="106" priority="132" operator="containsText" text="QUEDA IGUAL">
      <formula>NOT(ISERROR(SEARCH("QUEDA IGUAL",B196)))</formula>
    </cfRule>
    <cfRule type="containsText" dxfId="105" priority="133" operator="containsText" text="NUEVA QUE SE INCLUYE">
      <formula>NOT(ISERROR(SEARCH("NUEVA QUE SE INCLUYE",B196)))</formula>
    </cfRule>
    <cfRule type="containsText" dxfId="104" priority="134" operator="containsText" text="SE DEBE ELIMINAR">
      <formula>NOT(ISERROR(SEARCH("SE DEBE ELIMINAR",B196)))</formula>
    </cfRule>
  </conditionalFormatting>
  <conditionalFormatting sqref="L196:W196">
    <cfRule type="expression" dxfId="103" priority="124" stopIfTrue="1">
      <formula>IF(AND(L$16&gt;=$J196,L$15&lt;=$K196,VLOOKUP($H196,PROFA,2,0)=1),1,0)</formula>
    </cfRule>
    <cfRule type="expression" dxfId="102" priority="125" stopIfTrue="1">
      <formula>IF(AND(L$16&gt;=$J196,L$15&lt;=$K196,VLOOKUP($H196,PROFA,2,0)=2),1,0)</formula>
    </cfRule>
    <cfRule type="expression" dxfId="101" priority="126" stopIfTrue="1">
      <formula>IF(AND(L$16&gt;=$J196,L$15&lt;=$K196,VLOOKUP($H196,PROFA,2,0)=3),1,0)</formula>
    </cfRule>
    <cfRule type="expression" dxfId="100" priority="127" stopIfTrue="1">
      <formula>IF(AND(L$16&gt;=$J196,L$15&lt;=$K196,VLOOKUP($H196,PROFA,2,0)=4),1,0)</formula>
    </cfRule>
    <cfRule type="expression" dxfId="99" priority="128" stopIfTrue="1">
      <formula>IF(AND(L$16&gt;=$J196,L$15&lt;=$K196,VLOOKUP($H196,PROFA,2,0)=5),1,0)</formula>
    </cfRule>
    <cfRule type="expression" dxfId="98" priority="129" stopIfTrue="1">
      <formula>IF(AND(L$16&gt;=$J196,L$15&lt;=$K196,VLOOKUP($H196,PROFA,2,0)=6),1,0)</formula>
    </cfRule>
    <cfRule type="expression" dxfId="97" priority="130" stopIfTrue="1">
      <formula>IF(AND(L$16&gt;=$J196,L$15&lt;=$K196,VLOOKUP($H196,PROFA,2,0)=7),1,0)</formula>
    </cfRule>
    <cfRule type="expression" dxfId="96" priority="131" stopIfTrue="1">
      <formula>IF(AND(L$16&gt;=$J196,L$15&lt;=$K196,VLOOKUP($H196,PROFA,2,0)=8),1,0)</formula>
    </cfRule>
  </conditionalFormatting>
  <conditionalFormatting sqref="H196">
    <cfRule type="expression" dxfId="95" priority="116">
      <formula>IF(VLOOKUP($H196,PROFA,2,0)=1,1,0)</formula>
    </cfRule>
    <cfRule type="expression" dxfId="94" priority="117">
      <formula>IF(VLOOKUP($H196,PROFA,2,0)=2,1,0)</formula>
    </cfRule>
    <cfRule type="expression" dxfId="93" priority="118">
      <formula>IF(VLOOKUP($H196,PROFA,2,0)=3,1,0)</formula>
    </cfRule>
    <cfRule type="expression" dxfId="92" priority="119">
      <formula>IF(VLOOKUP($H196,PROFA,2,0)=4,1,0)</formula>
    </cfRule>
    <cfRule type="expression" dxfId="91" priority="120">
      <formula>IF(VLOOKUP($H196,PROFA,2,0)=5,1,0)</formula>
    </cfRule>
    <cfRule type="expression" dxfId="90" priority="121">
      <formula>IF(VLOOKUP($H196,PROFA,2,0)=6,1,0)</formula>
    </cfRule>
    <cfRule type="expression" dxfId="89" priority="122">
      <formula>IF(VLOOKUP($H196,PROFA,2,0)=7,1,0)</formula>
    </cfRule>
    <cfRule type="expression" dxfId="88" priority="123">
      <formula>IF(VLOOKUP($H196,PROFA,2,0)=8,1,0)</formula>
    </cfRule>
  </conditionalFormatting>
  <conditionalFormatting sqref="H146">
    <cfRule type="expression" dxfId="87" priority="108">
      <formula>IF(VLOOKUP($H146,PROFA,2,0)=1,1,0)</formula>
    </cfRule>
    <cfRule type="expression" dxfId="86" priority="109">
      <formula>IF(VLOOKUP($H146,PROFA,2,0)=2,1,0)</formula>
    </cfRule>
    <cfRule type="expression" dxfId="85" priority="110">
      <formula>IF(VLOOKUP($H146,PROFA,2,0)=3,1,0)</formula>
    </cfRule>
    <cfRule type="expression" dxfId="84" priority="111">
      <formula>IF(VLOOKUP($H146,PROFA,2,0)=4,1,0)</formula>
    </cfRule>
    <cfRule type="expression" dxfId="83" priority="112">
      <formula>IF(VLOOKUP($H146,PROFA,2,0)=5,1,0)</formula>
    </cfRule>
    <cfRule type="expression" dxfId="82" priority="113">
      <formula>IF(VLOOKUP($H146,PROFA,2,0)=6,1,0)</formula>
    </cfRule>
    <cfRule type="expression" dxfId="81" priority="114">
      <formula>IF(VLOOKUP($H146,PROFA,2,0)=7,1,0)</formula>
    </cfRule>
    <cfRule type="expression" dxfId="80" priority="115">
      <formula>IF(VLOOKUP($H146,PROFA,2,0)=8,1,0)</formula>
    </cfRule>
  </conditionalFormatting>
  <conditionalFormatting sqref="H147">
    <cfRule type="expression" dxfId="79" priority="100">
      <formula>IF(VLOOKUP($H147,PROFA,2,0)=1,1,0)</formula>
    </cfRule>
    <cfRule type="expression" dxfId="78" priority="101">
      <formula>IF(VLOOKUP($H147,PROFA,2,0)=2,1,0)</formula>
    </cfRule>
    <cfRule type="expression" dxfId="77" priority="102">
      <formula>IF(VLOOKUP($H147,PROFA,2,0)=3,1,0)</formula>
    </cfRule>
    <cfRule type="expression" dxfId="76" priority="103">
      <formula>IF(VLOOKUP($H147,PROFA,2,0)=4,1,0)</formula>
    </cfRule>
    <cfRule type="expression" dxfId="75" priority="104">
      <formula>IF(VLOOKUP($H147,PROFA,2,0)=5,1,0)</formula>
    </cfRule>
    <cfRule type="expression" dxfId="74" priority="105">
      <formula>IF(VLOOKUP($H147,PROFA,2,0)=6,1,0)</formula>
    </cfRule>
    <cfRule type="expression" dxfId="73" priority="106">
      <formula>IF(VLOOKUP($H147,PROFA,2,0)=7,1,0)</formula>
    </cfRule>
    <cfRule type="expression" dxfId="72" priority="107">
      <formula>IF(VLOOKUP($H147,PROFA,2,0)=8,1,0)</formula>
    </cfRule>
  </conditionalFormatting>
  <conditionalFormatting sqref="H34">
    <cfRule type="expression" dxfId="71" priority="92">
      <formula>IF(VLOOKUP($H34,PROFA,2,0)=1,1,0)</formula>
    </cfRule>
    <cfRule type="expression" dxfId="70" priority="93">
      <formula>IF(VLOOKUP($H34,PROFA,2,0)=2,1,0)</formula>
    </cfRule>
    <cfRule type="expression" dxfId="69" priority="94">
      <formula>IF(VLOOKUP($H34,PROFA,2,0)=3,1,0)</formula>
    </cfRule>
    <cfRule type="expression" dxfId="68" priority="95">
      <formula>IF(VLOOKUP($H34,PROFA,2,0)=4,1,0)</formula>
    </cfRule>
    <cfRule type="expression" dxfId="67" priority="96">
      <formula>IF(VLOOKUP($H34,PROFA,2,0)=5,1,0)</formula>
    </cfRule>
    <cfRule type="expression" dxfId="66" priority="97">
      <formula>IF(VLOOKUP($H34,PROFA,2,0)=6,1,0)</formula>
    </cfRule>
    <cfRule type="expression" dxfId="65" priority="98">
      <formula>IF(VLOOKUP($H34,PROFA,2,0)=7,1,0)</formula>
    </cfRule>
    <cfRule type="expression" dxfId="64" priority="99">
      <formula>IF(VLOOKUP($H34,PROFA,2,0)=8,1,0)</formula>
    </cfRule>
  </conditionalFormatting>
  <conditionalFormatting sqref="H43">
    <cfRule type="expression" dxfId="63" priority="84">
      <formula>IF(VLOOKUP($H43,PROFA,2,0)=1,1,0)</formula>
    </cfRule>
    <cfRule type="expression" dxfId="62" priority="85">
      <formula>IF(VLOOKUP($H43,PROFA,2,0)=2,1,0)</formula>
    </cfRule>
    <cfRule type="expression" dxfId="61" priority="86">
      <formula>IF(VLOOKUP($H43,PROFA,2,0)=3,1,0)</formula>
    </cfRule>
    <cfRule type="expression" dxfId="60" priority="87">
      <formula>IF(VLOOKUP($H43,PROFA,2,0)=4,1,0)</formula>
    </cfRule>
    <cfRule type="expression" dxfId="59" priority="88">
      <formula>IF(VLOOKUP($H43,PROFA,2,0)=5,1,0)</formula>
    </cfRule>
    <cfRule type="expression" dxfId="58" priority="89">
      <formula>IF(VLOOKUP($H43,PROFA,2,0)=6,1,0)</formula>
    </cfRule>
    <cfRule type="expression" dxfId="57" priority="90">
      <formula>IF(VLOOKUP($H43,PROFA,2,0)=7,1,0)</formula>
    </cfRule>
    <cfRule type="expression" dxfId="56" priority="91">
      <formula>IF(VLOOKUP($H43,PROFA,2,0)=8,1,0)</formula>
    </cfRule>
  </conditionalFormatting>
  <conditionalFormatting sqref="H134">
    <cfRule type="expression" dxfId="55" priority="76">
      <formula>IF(VLOOKUP($H134,PROFA,2,0)=1,1,0)</formula>
    </cfRule>
    <cfRule type="expression" dxfId="54" priority="77">
      <formula>IF(VLOOKUP($H134,PROFA,2,0)=2,1,0)</formula>
    </cfRule>
    <cfRule type="expression" dxfId="53" priority="78">
      <formula>IF(VLOOKUP($H134,PROFA,2,0)=3,1,0)</formula>
    </cfRule>
    <cfRule type="expression" dxfId="52" priority="79">
      <formula>IF(VLOOKUP($H134,PROFA,2,0)=4,1,0)</formula>
    </cfRule>
    <cfRule type="expression" dxfId="51" priority="80">
      <formula>IF(VLOOKUP($H134,PROFA,2,0)=5,1,0)</formula>
    </cfRule>
    <cfRule type="expression" dxfId="50" priority="81">
      <formula>IF(VLOOKUP($H134,PROFA,2,0)=6,1,0)</formula>
    </cfRule>
    <cfRule type="expression" dxfId="49" priority="82">
      <formula>IF(VLOOKUP($H134,PROFA,2,0)=7,1,0)</formula>
    </cfRule>
    <cfRule type="expression" dxfId="48" priority="83">
      <formula>IF(VLOOKUP($H134,PROFA,2,0)=8,1,0)</formula>
    </cfRule>
  </conditionalFormatting>
  <conditionalFormatting sqref="H135">
    <cfRule type="expression" dxfId="47" priority="68">
      <formula>IF(VLOOKUP($H135,PROFA,2,0)=1,1,0)</formula>
    </cfRule>
    <cfRule type="expression" dxfId="46" priority="69">
      <formula>IF(VLOOKUP($H135,PROFA,2,0)=2,1,0)</formula>
    </cfRule>
    <cfRule type="expression" dxfId="45" priority="70">
      <formula>IF(VLOOKUP($H135,PROFA,2,0)=3,1,0)</formula>
    </cfRule>
    <cfRule type="expression" dxfId="44" priority="71">
      <formula>IF(VLOOKUP($H135,PROFA,2,0)=4,1,0)</formula>
    </cfRule>
    <cfRule type="expression" dxfId="43" priority="72">
      <formula>IF(VLOOKUP($H135,PROFA,2,0)=5,1,0)</formula>
    </cfRule>
    <cfRule type="expression" dxfId="42" priority="73">
      <formula>IF(VLOOKUP($H135,PROFA,2,0)=6,1,0)</formula>
    </cfRule>
    <cfRule type="expression" dxfId="41" priority="74">
      <formula>IF(VLOOKUP($H135,PROFA,2,0)=7,1,0)</formula>
    </cfRule>
    <cfRule type="expression" dxfId="40" priority="75">
      <formula>IF(VLOOKUP($H135,PROFA,2,0)=8,1,0)</formula>
    </cfRule>
  </conditionalFormatting>
  <conditionalFormatting sqref="H136">
    <cfRule type="expression" dxfId="39" priority="60">
      <formula>IF(VLOOKUP($H136,PROFA,2,0)=1,1,0)</formula>
    </cfRule>
    <cfRule type="expression" dxfId="38" priority="61">
      <formula>IF(VLOOKUP($H136,PROFA,2,0)=2,1,0)</formula>
    </cfRule>
    <cfRule type="expression" dxfId="37" priority="62">
      <formula>IF(VLOOKUP($H136,PROFA,2,0)=3,1,0)</formula>
    </cfRule>
    <cfRule type="expression" dxfId="36" priority="63">
      <formula>IF(VLOOKUP($H136,PROFA,2,0)=4,1,0)</formula>
    </cfRule>
    <cfRule type="expression" dxfId="35" priority="64">
      <formula>IF(VLOOKUP($H136,PROFA,2,0)=5,1,0)</formula>
    </cfRule>
    <cfRule type="expression" dxfId="34" priority="65">
      <formula>IF(VLOOKUP($H136,PROFA,2,0)=6,1,0)</formula>
    </cfRule>
    <cfRule type="expression" dxfId="33" priority="66">
      <formula>IF(VLOOKUP($H136,PROFA,2,0)=7,1,0)</formula>
    </cfRule>
    <cfRule type="expression" dxfId="32" priority="67">
      <formula>IF(VLOOKUP($H136,PROFA,2,0)=8,1,0)</formula>
    </cfRule>
  </conditionalFormatting>
  <conditionalFormatting sqref="H137">
    <cfRule type="expression" dxfId="31" priority="52">
      <formula>IF(VLOOKUP($H137,PROFA,2,0)=1,1,0)</formula>
    </cfRule>
    <cfRule type="expression" dxfId="30" priority="53">
      <formula>IF(VLOOKUP($H137,PROFA,2,0)=2,1,0)</formula>
    </cfRule>
    <cfRule type="expression" dxfId="29" priority="54">
      <formula>IF(VLOOKUP($H137,PROFA,2,0)=3,1,0)</formula>
    </cfRule>
    <cfRule type="expression" dxfId="28" priority="55">
      <formula>IF(VLOOKUP($H137,PROFA,2,0)=4,1,0)</formula>
    </cfRule>
    <cfRule type="expression" dxfId="27" priority="56">
      <formula>IF(VLOOKUP($H137,PROFA,2,0)=5,1,0)</formula>
    </cfRule>
    <cfRule type="expression" dxfId="26" priority="57">
      <formula>IF(VLOOKUP($H137,PROFA,2,0)=6,1,0)</formula>
    </cfRule>
    <cfRule type="expression" dxfId="25" priority="58">
      <formula>IF(VLOOKUP($H137,PROFA,2,0)=7,1,0)</formula>
    </cfRule>
    <cfRule type="expression" dxfId="24" priority="59">
      <formula>IF(VLOOKUP($H137,PROFA,2,0)=8,1,0)</formula>
    </cfRule>
  </conditionalFormatting>
  <conditionalFormatting sqref="H126">
    <cfRule type="expression" dxfId="23" priority="36">
      <formula>IF(VLOOKUP($H126,PROFA,2,0)=1,1,0)</formula>
    </cfRule>
    <cfRule type="expression" dxfId="22" priority="37">
      <formula>IF(VLOOKUP($H126,PROFA,2,0)=2,1,0)</formula>
    </cfRule>
    <cfRule type="expression" dxfId="21" priority="38">
      <formula>IF(VLOOKUP($H126,PROFA,2,0)=3,1,0)</formula>
    </cfRule>
    <cfRule type="expression" dxfId="20" priority="39">
      <formula>IF(VLOOKUP($H126,PROFA,2,0)=4,1,0)</formula>
    </cfRule>
    <cfRule type="expression" dxfId="19" priority="40">
      <formula>IF(VLOOKUP($H126,PROFA,2,0)=5,1,0)</formula>
    </cfRule>
    <cfRule type="expression" dxfId="18" priority="41">
      <formula>IF(VLOOKUP($H126,PROFA,2,0)=6,1,0)</formula>
    </cfRule>
    <cfRule type="expression" dxfId="17" priority="42">
      <formula>IF(VLOOKUP($H126,PROFA,2,0)=7,1,0)</formula>
    </cfRule>
    <cfRule type="expression" dxfId="16" priority="43">
      <formula>IF(VLOOKUP($H126,PROFA,2,0)=8,1,0)</formula>
    </cfRule>
  </conditionalFormatting>
  <conditionalFormatting sqref="H32">
    <cfRule type="expression" dxfId="15" priority="28">
      <formula>IF(VLOOKUP($H32,PROFA,2,0)=1,1,0)</formula>
    </cfRule>
    <cfRule type="expression" dxfId="14" priority="29">
      <formula>IF(VLOOKUP($H32,PROFA,2,0)=2,1,0)</formula>
    </cfRule>
    <cfRule type="expression" dxfId="13" priority="30">
      <formula>IF(VLOOKUP($H32,PROFA,2,0)=3,1,0)</formula>
    </cfRule>
    <cfRule type="expression" dxfId="12" priority="31">
      <formula>IF(VLOOKUP($H32,PROFA,2,0)=4,1,0)</formula>
    </cfRule>
    <cfRule type="expression" dxfId="11" priority="32">
      <formula>IF(VLOOKUP($H32,PROFA,2,0)=5,1,0)</formula>
    </cfRule>
    <cfRule type="expression" dxfId="10" priority="33">
      <formula>IF(VLOOKUP($H32,PROFA,2,0)=6,1,0)</formula>
    </cfRule>
    <cfRule type="expression" dxfId="9" priority="34">
      <formula>IF(VLOOKUP($H32,PROFA,2,0)=7,1,0)</formula>
    </cfRule>
    <cfRule type="expression" dxfId="8" priority="35">
      <formula>IF(VLOOKUP($H32,PROFA,2,0)=8,1,0)</formula>
    </cfRule>
  </conditionalFormatting>
  <conditionalFormatting sqref="H59">
    <cfRule type="expression" dxfId="7" priority="20">
      <formula>IF(VLOOKUP($H59,PROFA,2,0)=1,1,0)</formula>
    </cfRule>
    <cfRule type="expression" dxfId="6" priority="21">
      <formula>IF(VLOOKUP($H59,PROFA,2,0)=2,1,0)</formula>
    </cfRule>
    <cfRule type="expression" dxfId="5" priority="22">
      <formula>IF(VLOOKUP($H59,PROFA,2,0)=3,1,0)</formula>
    </cfRule>
    <cfRule type="expression" dxfId="4" priority="23">
      <formula>IF(VLOOKUP($H59,PROFA,2,0)=4,1,0)</formula>
    </cfRule>
    <cfRule type="expression" dxfId="3" priority="24">
      <formula>IF(VLOOKUP($H59,PROFA,2,0)=5,1,0)</formula>
    </cfRule>
    <cfRule type="expression" dxfId="2" priority="25">
      <formula>IF(VLOOKUP($H59,PROFA,2,0)=6,1,0)</formula>
    </cfRule>
    <cfRule type="expression" dxfId="1" priority="26">
      <formula>IF(VLOOKUP($H59,PROFA,2,0)=7,1,0)</formula>
    </cfRule>
    <cfRule type="expression" dxfId="0" priority="27">
      <formula>IF(VLOOKUP($H59,PROFA,2,0)=8,1,0)</formula>
    </cfRule>
  </conditionalFormatting>
  <dataValidations count="10">
    <dataValidation type="list" allowBlank="1" showInputMessage="1" showErrorMessage="1" sqref="AC81:AC84 AC65:AC77 AC19:AC61 AC86:AC196">
      <formula1>INDIRECT(VLOOKUP($C19,ACTA,2,0))</formula1>
    </dataValidation>
    <dataValidation type="date" allowBlank="1" showInputMessage="1" showErrorMessage="1" sqref="Z97:Z124 Z157:Z161 Z126:Z152 Z164:Z196 Z1048574:Z1048576 Z19:Z94 J19:K196">
      <formula1>43101</formula1>
      <formula2>44926</formula2>
    </dataValidation>
    <dataValidation type="list" allowBlank="1" showInputMessage="1" showErrorMessage="1" sqref="AC62:AC64 AC78:AC80 AC85">
      <formula1>INDIRECT(VLOOKUP($C59,ACTA,2,0))</formula1>
    </dataValidation>
    <dataValidation type="list" allowBlank="1" showInputMessage="1" showErrorMessage="1" sqref="C19:C196">
      <formula1>ACT</formula1>
    </dataValidation>
    <dataValidation type="list" allowBlank="1" showInputMessage="1" showErrorMessage="1" sqref="F19:F196">
      <formula1>"Misional,Apoyo,Estratégico,Seguimiento y Evaluación,Todos los Procesos"</formula1>
    </dataValidation>
    <dataValidation type="list" allowBlank="1" showInputMessage="1" showErrorMessage="1" sqref="G19:G196">
      <formula1>LIDER</formula1>
    </dataValidation>
    <dataValidation type="list" allowBlank="1" showInputMessage="1" showErrorMessage="1" sqref="H19:H196">
      <formula1>PROF</formula1>
    </dataValidation>
    <dataValidation type="decimal" allowBlank="1" showInputMessage="1" showErrorMessage="1" sqref="Y19:Y196">
      <formula1>0</formula1>
      <formula2>1</formula2>
    </dataValidation>
    <dataValidation type="list" allowBlank="1" showInputMessage="1" showErrorMessage="1" sqref="E19:E34 E40:E49 E52 E37 E55:E196">
      <formula1>PROCESO</formula1>
    </dataValidation>
    <dataValidation type="list" allowBlank="1" showInputMessage="1" showErrorMessage="1" sqref="B19:B196">
      <formula1>$BJ$19:$BJ$22</formula1>
    </dataValidation>
  </dataValidations>
  <hyperlinks>
    <hyperlink ref="AA65" r:id="rId1"/>
  </hyperlinks>
  <printOptions horizontalCentered="1"/>
  <pageMargins left="1.1811023622047245" right="0.39370078740157483" top="0.39370078740157483" bottom="0.39370078740157483" header="0.19685039370078741" footer="0.19685039370078741"/>
  <pageSetup paperSize="5" scale="75" pageOrder="overThenDown" orientation="landscape" r:id="rId2"/>
  <headerFooter>
    <oddFooter>&amp;R&amp;"Arial,Normal"&amp;6Página &amp;P de &amp;N</oddFooter>
  </headerFooter>
  <colBreaks count="1" manualBreakCount="1">
    <brk id="11" max="184" man="1"/>
  </colBreaks>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showGridLines="0" zoomScaleNormal="100" workbookViewId="0">
      <selection activeCell="E16" sqref="E16"/>
    </sheetView>
  </sheetViews>
  <sheetFormatPr baseColWidth="10" defaultRowHeight="15" x14ac:dyDescent="0.25"/>
  <cols>
    <col min="1" max="1" width="2.5703125" customWidth="1"/>
    <col min="2" max="2" width="14" customWidth="1"/>
    <col min="3" max="3" width="14.140625" customWidth="1"/>
    <col min="4" max="4" width="14.5703125" customWidth="1"/>
    <col min="5" max="5" width="84.85546875" customWidth="1"/>
    <col min="6" max="6" width="13.5703125" style="154" customWidth="1"/>
    <col min="7" max="7" width="24.28515625" style="154" customWidth="1"/>
    <col min="8" max="8" width="17.140625" style="236" customWidth="1"/>
    <col min="9" max="9" width="33.28515625" style="236" customWidth="1"/>
  </cols>
  <sheetData>
    <row r="1" spans="1:9" s="153" customFormat="1" ht="48" x14ac:dyDescent="0.25">
      <c r="A1" s="158" t="s">
        <v>415</v>
      </c>
      <c r="B1" s="158" t="s">
        <v>416</v>
      </c>
      <c r="C1" s="313" t="s">
        <v>417</v>
      </c>
      <c r="D1" s="313"/>
      <c r="E1" s="158" t="s">
        <v>418</v>
      </c>
      <c r="F1" s="158" t="s">
        <v>453</v>
      </c>
      <c r="G1" s="158" t="s">
        <v>71</v>
      </c>
      <c r="H1" s="237" t="s">
        <v>615</v>
      </c>
      <c r="I1" s="237" t="s">
        <v>624</v>
      </c>
    </row>
    <row r="2" spans="1:9" ht="84" customHeight="1" x14ac:dyDescent="0.25">
      <c r="A2" s="316">
        <v>1</v>
      </c>
      <c r="B2" s="318" t="s">
        <v>412</v>
      </c>
      <c r="C2" s="320" t="s">
        <v>617</v>
      </c>
      <c r="D2" s="320" t="s">
        <v>419</v>
      </c>
      <c r="E2" s="156" t="s">
        <v>616</v>
      </c>
      <c r="F2" s="156" t="s">
        <v>618</v>
      </c>
      <c r="G2" s="156" t="s">
        <v>620</v>
      </c>
      <c r="H2" s="156" t="s">
        <v>630</v>
      </c>
      <c r="I2" s="126" t="s">
        <v>621</v>
      </c>
    </row>
    <row r="3" spans="1:9" ht="96" x14ac:dyDescent="0.25">
      <c r="A3" s="317"/>
      <c r="B3" s="319"/>
      <c r="C3" s="321"/>
      <c r="D3" s="321"/>
      <c r="E3" s="238" t="s">
        <v>440</v>
      </c>
      <c r="F3" s="238" t="s">
        <v>171</v>
      </c>
      <c r="G3" s="238" t="s">
        <v>150</v>
      </c>
      <c r="H3" s="238" t="s">
        <v>631</v>
      </c>
      <c r="I3" s="238" t="s">
        <v>632</v>
      </c>
    </row>
    <row r="4" spans="1:9" ht="120" x14ac:dyDescent="0.25">
      <c r="A4" s="326">
        <v>2</v>
      </c>
      <c r="B4" s="318" t="s">
        <v>413</v>
      </c>
      <c r="C4" s="314" t="s">
        <v>420</v>
      </c>
      <c r="D4" s="314" t="s">
        <v>421</v>
      </c>
      <c r="E4" s="159" t="s">
        <v>442</v>
      </c>
      <c r="F4" s="159" t="s">
        <v>625</v>
      </c>
      <c r="G4" s="159" t="s">
        <v>622</v>
      </c>
      <c r="H4" s="159" t="s">
        <v>627</v>
      </c>
      <c r="I4" s="159" t="s">
        <v>623</v>
      </c>
    </row>
    <row r="5" spans="1:9" x14ac:dyDescent="0.25">
      <c r="A5" s="327"/>
      <c r="B5" s="324"/>
      <c r="C5" s="314"/>
      <c r="D5" s="314"/>
      <c r="E5" s="159" t="s">
        <v>439</v>
      </c>
      <c r="F5" s="159" t="s">
        <v>449</v>
      </c>
      <c r="G5" s="159" t="s">
        <v>445</v>
      </c>
      <c r="H5" s="159" t="s">
        <v>628</v>
      </c>
      <c r="I5" s="159" t="s">
        <v>629</v>
      </c>
    </row>
    <row r="6" spans="1:9" x14ac:dyDescent="0.25">
      <c r="A6" s="327"/>
      <c r="B6" s="324"/>
      <c r="C6" s="314"/>
      <c r="D6" s="314"/>
      <c r="E6" s="159" t="s">
        <v>619</v>
      </c>
      <c r="F6" s="159" t="s">
        <v>449</v>
      </c>
      <c r="G6" s="159" t="s">
        <v>445</v>
      </c>
      <c r="H6" s="159" t="s">
        <v>628</v>
      </c>
      <c r="I6" s="159" t="s">
        <v>629</v>
      </c>
    </row>
    <row r="7" spans="1:9" x14ac:dyDescent="0.25">
      <c r="A7" s="327"/>
      <c r="B7" s="324"/>
      <c r="C7" s="314"/>
      <c r="D7" s="314"/>
      <c r="E7" s="159" t="s">
        <v>626</v>
      </c>
      <c r="F7" s="159" t="s">
        <v>449</v>
      </c>
      <c r="G7" s="159" t="s">
        <v>445</v>
      </c>
      <c r="H7" s="159" t="s">
        <v>628</v>
      </c>
      <c r="I7" s="159" t="s">
        <v>629</v>
      </c>
    </row>
    <row r="8" spans="1:9" ht="24" x14ac:dyDescent="0.25">
      <c r="A8" s="327"/>
      <c r="B8" s="324"/>
      <c r="C8" s="314"/>
      <c r="D8" s="314"/>
      <c r="E8" s="159" t="s">
        <v>441</v>
      </c>
      <c r="F8" s="159" t="s">
        <v>451</v>
      </c>
      <c r="G8" s="159" t="s">
        <v>150</v>
      </c>
      <c r="H8" s="159"/>
      <c r="I8" s="159"/>
    </row>
    <row r="9" spans="1:9" ht="24" x14ac:dyDescent="0.25">
      <c r="A9" s="327"/>
      <c r="B9" s="324"/>
      <c r="C9" s="314"/>
      <c r="D9" s="314"/>
      <c r="E9" s="159" t="s">
        <v>443</v>
      </c>
      <c r="F9" s="159" t="s">
        <v>450</v>
      </c>
      <c r="G9" s="159" t="s">
        <v>77</v>
      </c>
      <c r="H9" s="159" t="s">
        <v>634</v>
      </c>
      <c r="I9" s="159" t="s">
        <v>633</v>
      </c>
    </row>
    <row r="10" spans="1:9" ht="63.75" x14ac:dyDescent="0.25">
      <c r="A10" s="327"/>
      <c r="B10" s="324"/>
      <c r="C10" s="249" t="s">
        <v>422</v>
      </c>
      <c r="D10" s="249" t="s">
        <v>455</v>
      </c>
      <c r="E10" s="159" t="s">
        <v>635</v>
      </c>
      <c r="F10" s="159" t="s">
        <v>176</v>
      </c>
      <c r="G10" s="159" t="s">
        <v>89</v>
      </c>
      <c r="H10" s="159" t="s">
        <v>634</v>
      </c>
      <c r="I10" s="159"/>
    </row>
    <row r="11" spans="1:9" ht="63.75" x14ac:dyDescent="0.25">
      <c r="A11" s="327"/>
      <c r="B11" s="324"/>
      <c r="C11" s="249" t="s">
        <v>422</v>
      </c>
      <c r="D11" s="249" t="s">
        <v>455</v>
      </c>
      <c r="E11" s="159" t="s">
        <v>637</v>
      </c>
      <c r="F11" s="159" t="s">
        <v>636</v>
      </c>
      <c r="G11" s="159" t="s">
        <v>89</v>
      </c>
      <c r="H11" s="159" t="s">
        <v>639</v>
      </c>
      <c r="I11" s="159" t="s">
        <v>638</v>
      </c>
    </row>
    <row r="12" spans="1:9" ht="48" x14ac:dyDescent="0.25">
      <c r="A12" s="327"/>
      <c r="B12" s="324"/>
      <c r="C12" s="249" t="s">
        <v>423</v>
      </c>
      <c r="D12" s="249" t="s">
        <v>424</v>
      </c>
      <c r="E12" s="159" t="s">
        <v>425</v>
      </c>
      <c r="F12" s="159" t="s">
        <v>450</v>
      </c>
      <c r="G12" s="159" t="s">
        <v>641</v>
      </c>
      <c r="H12" s="159" t="s">
        <v>640</v>
      </c>
      <c r="I12" s="159"/>
    </row>
    <row r="13" spans="1:9" ht="165.75" x14ac:dyDescent="0.25">
      <c r="A13" s="327"/>
      <c r="B13" s="324"/>
      <c r="C13" s="249" t="s">
        <v>426</v>
      </c>
      <c r="D13" s="249" t="s">
        <v>427</v>
      </c>
      <c r="E13" s="159" t="s">
        <v>428</v>
      </c>
      <c r="F13" s="159" t="s">
        <v>450</v>
      </c>
      <c r="G13" s="159" t="s">
        <v>641</v>
      </c>
      <c r="H13" s="159" t="s">
        <v>640</v>
      </c>
      <c r="I13" s="159"/>
    </row>
    <row r="14" spans="1:9" ht="36" x14ac:dyDescent="0.25">
      <c r="A14" s="327"/>
      <c r="B14" s="324"/>
      <c r="C14" s="322" t="s">
        <v>429</v>
      </c>
      <c r="D14" s="322" t="s">
        <v>430</v>
      </c>
      <c r="E14" s="159" t="s">
        <v>643</v>
      </c>
      <c r="F14" s="159" t="s">
        <v>450</v>
      </c>
      <c r="G14" s="159" t="s">
        <v>641</v>
      </c>
      <c r="H14" s="159" t="s">
        <v>640</v>
      </c>
      <c r="I14" s="159" t="s">
        <v>642</v>
      </c>
    </row>
    <row r="15" spans="1:9" ht="36" x14ac:dyDescent="0.25">
      <c r="A15" s="327"/>
      <c r="B15" s="324"/>
      <c r="C15" s="323"/>
      <c r="D15" s="323"/>
      <c r="E15" s="159" t="s">
        <v>644</v>
      </c>
      <c r="F15" s="159" t="s">
        <v>171</v>
      </c>
      <c r="G15" s="159" t="s">
        <v>641</v>
      </c>
      <c r="H15" s="159" t="s">
        <v>640</v>
      </c>
      <c r="I15" s="159" t="s">
        <v>642</v>
      </c>
    </row>
    <row r="16" spans="1:9" ht="72" x14ac:dyDescent="0.25">
      <c r="A16" s="327"/>
      <c r="B16" s="324"/>
      <c r="C16" s="322" t="s">
        <v>456</v>
      </c>
      <c r="D16" s="322" t="s">
        <v>431</v>
      </c>
      <c r="E16" s="159" t="s">
        <v>647</v>
      </c>
      <c r="F16" s="159" t="s">
        <v>176</v>
      </c>
      <c r="G16" s="159" t="s">
        <v>444</v>
      </c>
      <c r="H16" s="159" t="s">
        <v>634</v>
      </c>
      <c r="I16" s="159" t="s">
        <v>648</v>
      </c>
    </row>
    <row r="17" spans="1:9" ht="48" x14ac:dyDescent="0.25">
      <c r="A17" s="327"/>
      <c r="B17" s="324"/>
      <c r="C17" s="325"/>
      <c r="D17" s="325"/>
      <c r="E17" s="159" t="s">
        <v>646</v>
      </c>
      <c r="F17" s="159" t="s">
        <v>176</v>
      </c>
      <c r="G17" s="159" t="s">
        <v>444</v>
      </c>
      <c r="H17" s="159" t="s">
        <v>634</v>
      </c>
      <c r="I17" s="159" t="s">
        <v>648</v>
      </c>
    </row>
    <row r="18" spans="1:9" ht="60" x14ac:dyDescent="0.25">
      <c r="A18" s="328"/>
      <c r="B18" s="319"/>
      <c r="C18" s="323"/>
      <c r="D18" s="323"/>
      <c r="E18" s="159" t="s">
        <v>645</v>
      </c>
      <c r="F18" s="159" t="s">
        <v>176</v>
      </c>
      <c r="G18" s="159" t="s">
        <v>444</v>
      </c>
      <c r="H18" s="159" t="s">
        <v>634</v>
      </c>
      <c r="I18" s="159" t="s">
        <v>648</v>
      </c>
    </row>
    <row r="19" spans="1:9" ht="170.25" customHeight="1" x14ac:dyDescent="0.25">
      <c r="A19" s="157">
        <v>3</v>
      </c>
      <c r="B19" s="250" t="s">
        <v>414</v>
      </c>
      <c r="C19" s="250" t="s">
        <v>446</v>
      </c>
      <c r="D19" s="250"/>
      <c r="E19" s="239" t="s">
        <v>438</v>
      </c>
      <c r="F19" s="239" t="s">
        <v>454</v>
      </c>
      <c r="G19" s="239" t="s">
        <v>74</v>
      </c>
      <c r="H19" s="239"/>
      <c r="I19" s="156" t="s">
        <v>648</v>
      </c>
    </row>
    <row r="20" spans="1:9" ht="51" x14ac:dyDescent="0.25">
      <c r="A20" s="315">
        <v>4</v>
      </c>
      <c r="B20" s="314" t="s">
        <v>436</v>
      </c>
      <c r="C20" s="249" t="s">
        <v>662</v>
      </c>
      <c r="D20" s="249"/>
      <c r="E20" s="159" t="s">
        <v>433</v>
      </c>
      <c r="F20" s="159" t="s">
        <v>452</v>
      </c>
      <c r="G20" s="159" t="s">
        <v>651</v>
      </c>
      <c r="H20" s="159"/>
      <c r="I20" s="159"/>
    </row>
    <row r="21" spans="1:9" ht="38.25" x14ac:dyDescent="0.25">
      <c r="A21" s="315"/>
      <c r="B21" s="314"/>
      <c r="C21" s="249" t="s">
        <v>663</v>
      </c>
      <c r="D21" s="249"/>
      <c r="E21" s="159" t="s">
        <v>434</v>
      </c>
      <c r="F21" s="159" t="s">
        <v>452</v>
      </c>
      <c r="G21" s="159" t="s">
        <v>651</v>
      </c>
      <c r="H21" s="159"/>
      <c r="I21" s="159"/>
    </row>
    <row r="22" spans="1:9" ht="48" x14ac:dyDescent="0.25">
      <c r="A22" s="315"/>
      <c r="B22" s="314"/>
      <c r="C22" s="249" t="s">
        <v>649</v>
      </c>
      <c r="D22" s="249"/>
      <c r="E22" s="159" t="s">
        <v>650</v>
      </c>
      <c r="F22" s="159" t="s">
        <v>452</v>
      </c>
      <c r="G22" s="159" t="s">
        <v>651</v>
      </c>
      <c r="H22" s="159"/>
      <c r="I22" s="159"/>
    </row>
    <row r="23" spans="1:9" ht="38.25" x14ac:dyDescent="0.25">
      <c r="A23" s="315"/>
      <c r="B23" s="314"/>
      <c r="C23" s="249" t="s">
        <v>435</v>
      </c>
      <c r="D23" s="249"/>
      <c r="E23" s="159" t="s">
        <v>457</v>
      </c>
      <c r="F23" s="159" t="s">
        <v>452</v>
      </c>
      <c r="G23" s="159" t="s">
        <v>651</v>
      </c>
      <c r="H23" s="159"/>
      <c r="I23" s="159"/>
    </row>
    <row r="24" spans="1:9" x14ac:dyDescent="0.25">
      <c r="A24" s="160" t="s">
        <v>459</v>
      </c>
    </row>
    <row r="25" spans="1:9" x14ac:dyDescent="0.25">
      <c r="A25" s="160" t="s">
        <v>458</v>
      </c>
    </row>
    <row r="26" spans="1:9" x14ac:dyDescent="0.25">
      <c r="A26" s="160" t="s">
        <v>460</v>
      </c>
    </row>
  </sheetData>
  <autoFilter ref="A1:G26">
    <filterColumn colId="2" showButton="0"/>
  </autoFilter>
  <mergeCells count="15">
    <mergeCell ref="C1:D1"/>
    <mergeCell ref="B20:B23"/>
    <mergeCell ref="A20:A23"/>
    <mergeCell ref="D4:D9"/>
    <mergeCell ref="C4:C9"/>
    <mergeCell ref="A2:A3"/>
    <mergeCell ref="B2:B3"/>
    <mergeCell ref="C2:C3"/>
    <mergeCell ref="D2:D3"/>
    <mergeCell ref="D14:D15"/>
    <mergeCell ref="C14:C15"/>
    <mergeCell ref="B4:B18"/>
    <mergeCell ref="C16:C18"/>
    <mergeCell ref="D16:D18"/>
    <mergeCell ref="A4:A18"/>
  </mergeCells>
  <printOptions horizontalCentered="1" verticalCentered="1"/>
  <pageMargins left="0.39370078740157483" right="0.39370078740157483" top="0.39370078740157483" bottom="0.39370078740157483" header="0.19685039370078741" footer="0.19685039370078741"/>
  <pageSetup scale="67" fitToHeight="0" orientation="landscape" r:id="rId1"/>
  <headerFooter>
    <oddFooter>&amp;R&amp;"Arial,Normal"&amp;7Página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G5" sqref="G5"/>
    </sheetView>
  </sheetViews>
  <sheetFormatPr baseColWidth="10" defaultRowHeight="15" x14ac:dyDescent="0.25"/>
  <sheetData>
    <row r="1" spans="1:8" x14ac:dyDescent="0.25">
      <c r="B1" t="s">
        <v>612</v>
      </c>
    </row>
    <row r="2" spans="1:8" ht="45" customHeight="1" x14ac:dyDescent="0.25">
      <c r="A2" s="153" t="s">
        <v>611</v>
      </c>
      <c r="B2" s="254">
        <v>0.56591899131304024</v>
      </c>
      <c r="C2" s="254">
        <f>+B8-B2</f>
        <v>0.43408100868695976</v>
      </c>
      <c r="D2" s="153"/>
      <c r="E2" s="255">
        <f>+B8-B2</f>
        <v>0.43408100868695976</v>
      </c>
      <c r="F2" s="256">
        <v>1</v>
      </c>
      <c r="G2" s="253" t="s">
        <v>740</v>
      </c>
      <c r="H2" s="253" t="s">
        <v>741</v>
      </c>
    </row>
    <row r="3" spans="1:8" x14ac:dyDescent="0.25">
      <c r="A3" t="s">
        <v>605</v>
      </c>
      <c r="B3" s="128">
        <v>0.63980000000000004</v>
      </c>
      <c r="C3" s="138">
        <f>+B3-B2</f>
        <v>7.3881008686959793E-2</v>
      </c>
      <c r="D3" s="138">
        <f t="shared" ref="D3:D8" si="0">(C3*$F$2)/$E$2</f>
        <v>0.17020096988449349</v>
      </c>
      <c r="G3" s="255">
        <v>0.58529999999999993</v>
      </c>
      <c r="H3" s="257">
        <f>(G3*D3)/B3</f>
        <v>0.15570276285306975</v>
      </c>
    </row>
    <row r="4" spans="1:8" x14ac:dyDescent="0.25">
      <c r="A4" t="s">
        <v>606</v>
      </c>
      <c r="B4" s="128">
        <v>0.69775376475376494</v>
      </c>
      <c r="C4" s="138">
        <f t="shared" ref="C4:C8" si="1">+B4-B3</f>
        <v>5.7953764753764903E-2</v>
      </c>
      <c r="D4" s="138">
        <f t="shared" si="0"/>
        <v>0.13350909990065615</v>
      </c>
      <c r="G4" s="255">
        <v>0.65210000000000001</v>
      </c>
      <c r="H4" s="255">
        <f>((G4*(D4+D3))/B4)-H3</f>
        <v>0.12813567200910123</v>
      </c>
    </row>
    <row r="5" spans="1:8" x14ac:dyDescent="0.25">
      <c r="A5" t="s">
        <v>607</v>
      </c>
      <c r="B5" s="128">
        <v>0.79965700040700038</v>
      </c>
      <c r="C5" s="138">
        <f t="shared" si="1"/>
        <v>0.10190323565323545</v>
      </c>
      <c r="D5" s="138">
        <f t="shared" si="0"/>
        <v>0.23475626349441056</v>
      </c>
      <c r="G5" s="255">
        <v>0.74380000000000002</v>
      </c>
      <c r="H5" s="255">
        <f>((G5*(D5+D4+D3))/B5)-(H4+H3)</f>
        <v>0.21701537932252213</v>
      </c>
    </row>
    <row r="6" spans="1:8" x14ac:dyDescent="0.25">
      <c r="A6" t="s">
        <v>608</v>
      </c>
      <c r="B6" s="128">
        <v>0.85810734203917116</v>
      </c>
      <c r="C6" s="138">
        <f t="shared" si="1"/>
        <v>5.8450341632170777E-2</v>
      </c>
      <c r="D6" s="138">
        <f t="shared" si="0"/>
        <v>0.13465307272708307</v>
      </c>
      <c r="G6" s="255"/>
      <c r="H6" s="255"/>
    </row>
    <row r="7" spans="1:8" x14ac:dyDescent="0.25">
      <c r="A7" t="s">
        <v>609</v>
      </c>
      <c r="B7" s="128">
        <v>0.94364204110704097</v>
      </c>
      <c r="C7" s="138">
        <f t="shared" si="1"/>
        <v>8.5534699067869813E-2</v>
      </c>
      <c r="D7" s="138">
        <f t="shared" si="0"/>
        <v>0.19704777992154385</v>
      </c>
      <c r="G7" s="255"/>
      <c r="H7" s="255"/>
    </row>
    <row r="8" spans="1:8" x14ac:dyDescent="0.25">
      <c r="A8" t="s">
        <v>610</v>
      </c>
      <c r="B8" s="128">
        <v>1</v>
      </c>
      <c r="C8" s="138">
        <f t="shared" si="1"/>
        <v>5.6357958892959026E-2</v>
      </c>
      <c r="D8" s="138">
        <f t="shared" si="0"/>
        <v>0.12983281407181285</v>
      </c>
      <c r="G8" s="255"/>
      <c r="H8" s="255"/>
    </row>
    <row r="9" spans="1:8" x14ac:dyDescent="0.25">
      <c r="D9" s="138">
        <f>SUM(D3:D8)</f>
        <v>1</v>
      </c>
      <c r="F9" s="138"/>
      <c r="G9" s="255"/>
      <c r="H9" s="255">
        <f>SUM(H3:H8)</f>
        <v>0.5008538141846931</v>
      </c>
    </row>
    <row r="11" spans="1:8" x14ac:dyDescent="0.25">
      <c r="A11" t="s">
        <v>613</v>
      </c>
      <c r="B11" t="s">
        <v>614</v>
      </c>
    </row>
    <row r="15" spans="1:8" x14ac:dyDescent="0.25">
      <c r="D15" s="138"/>
      <c r="E15" s="138"/>
      <c r="G15" s="138"/>
      <c r="H15" s="138"/>
    </row>
    <row r="16" spans="1:8" x14ac:dyDescent="0.25">
      <c r="E16" s="138"/>
      <c r="G16" s="138"/>
      <c r="H16" s="138"/>
    </row>
    <row r="17" spans="7:8" x14ac:dyDescent="0.25">
      <c r="G17" s="241"/>
      <c r="H17" s="241"/>
    </row>
  </sheetData>
  <phoneticPr fontId="40"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3:E154"/>
  <sheetViews>
    <sheetView topLeftCell="A13" zoomScaleNormal="100" workbookViewId="0">
      <selection activeCell="C27" sqref="C27"/>
    </sheetView>
  </sheetViews>
  <sheetFormatPr baseColWidth="10" defaultRowHeight="15" x14ac:dyDescent="0.25"/>
  <cols>
    <col min="1" max="1" width="56" customWidth="1"/>
    <col min="2" max="3" width="34.28515625" customWidth="1"/>
  </cols>
  <sheetData>
    <row r="3" spans="1:5" x14ac:dyDescent="0.25">
      <c r="A3" s="37" t="s">
        <v>54</v>
      </c>
      <c r="B3" s="37" t="s">
        <v>6</v>
      </c>
      <c r="C3" s="37" t="s">
        <v>211</v>
      </c>
      <c r="D3" s="36"/>
      <c r="E3" s="36"/>
    </row>
    <row r="4" spans="1:5" x14ac:dyDescent="0.25">
      <c r="A4" s="39" t="s">
        <v>51</v>
      </c>
      <c r="B4" s="39" t="s">
        <v>62</v>
      </c>
      <c r="C4" s="39" t="s">
        <v>168</v>
      </c>
      <c r="D4" s="39"/>
      <c r="E4" s="40">
        <v>0.16</v>
      </c>
    </row>
    <row r="5" spans="1:5" x14ac:dyDescent="0.25">
      <c r="A5" s="41" t="s">
        <v>53</v>
      </c>
      <c r="B5" s="41" t="s">
        <v>63</v>
      </c>
      <c r="C5" s="41" t="s">
        <v>165</v>
      </c>
      <c r="D5" s="41"/>
      <c r="E5" s="42">
        <v>0.12</v>
      </c>
    </row>
    <row r="6" spans="1:5" x14ac:dyDescent="0.25">
      <c r="A6" s="41" t="s">
        <v>45</v>
      </c>
      <c r="B6" s="41" t="s">
        <v>64</v>
      </c>
      <c r="C6" s="41" t="s">
        <v>165</v>
      </c>
      <c r="D6" s="41"/>
      <c r="E6" s="42">
        <v>0.12</v>
      </c>
    </row>
    <row r="7" spans="1:5" x14ac:dyDescent="0.25">
      <c r="A7" s="43" t="s">
        <v>52</v>
      </c>
      <c r="B7" s="43" t="s">
        <v>65</v>
      </c>
      <c r="C7" s="43" t="s">
        <v>166</v>
      </c>
      <c r="D7" s="43"/>
      <c r="E7" s="44">
        <v>0.12</v>
      </c>
    </row>
    <row r="8" spans="1:5" x14ac:dyDescent="0.25">
      <c r="A8" s="39" t="s">
        <v>44</v>
      </c>
      <c r="B8" s="39" t="s">
        <v>66</v>
      </c>
      <c r="C8" s="39" t="s">
        <v>168</v>
      </c>
      <c r="D8" s="39"/>
      <c r="E8" s="40">
        <v>0.12</v>
      </c>
    </row>
    <row r="9" spans="1:5" x14ac:dyDescent="0.25">
      <c r="A9" s="45" t="s">
        <v>43</v>
      </c>
      <c r="B9" s="45" t="s">
        <v>67</v>
      </c>
      <c r="C9" s="45" t="s">
        <v>164</v>
      </c>
      <c r="D9" s="45"/>
      <c r="E9" s="46">
        <v>0.12</v>
      </c>
    </row>
    <row r="10" spans="1:5" x14ac:dyDescent="0.25">
      <c r="A10" s="47" t="s">
        <v>46</v>
      </c>
      <c r="B10" s="47" t="s">
        <v>68</v>
      </c>
      <c r="C10" s="47" t="s">
        <v>167</v>
      </c>
      <c r="D10" s="47"/>
      <c r="E10" s="48">
        <v>0.12</v>
      </c>
    </row>
    <row r="11" spans="1:5" x14ac:dyDescent="0.25">
      <c r="A11" s="39" t="s">
        <v>47</v>
      </c>
      <c r="B11" s="39" t="s">
        <v>69</v>
      </c>
      <c r="C11" s="39" t="s">
        <v>168</v>
      </c>
      <c r="D11" s="39"/>
      <c r="E11" s="40">
        <v>0.12</v>
      </c>
    </row>
    <row r="12" spans="1:5" x14ac:dyDescent="0.25">
      <c r="A12" s="36"/>
      <c r="B12" s="36"/>
      <c r="C12" s="36"/>
      <c r="D12" s="36"/>
      <c r="E12" s="38">
        <f>SUM(E4:E11)</f>
        <v>1</v>
      </c>
    </row>
    <row r="14" spans="1:5" x14ac:dyDescent="0.25">
      <c r="A14" s="7" t="s">
        <v>55</v>
      </c>
    </row>
    <row r="15" spans="1:5" ht="30" x14ac:dyDescent="0.25">
      <c r="A15" s="8" t="s">
        <v>178</v>
      </c>
    </row>
    <row r="16" spans="1:5" x14ac:dyDescent="0.25">
      <c r="A16" s="8"/>
    </row>
    <row r="18" spans="1:3" x14ac:dyDescent="0.25">
      <c r="A18" s="7" t="s">
        <v>49</v>
      </c>
      <c r="B18" t="s">
        <v>122</v>
      </c>
      <c r="C18" t="s">
        <v>123</v>
      </c>
    </row>
    <row r="19" spans="1:3" x14ac:dyDescent="0.25">
      <c r="A19" s="92" t="s">
        <v>48</v>
      </c>
      <c r="B19" s="92">
        <v>1</v>
      </c>
      <c r="C19" s="92" t="s">
        <v>172</v>
      </c>
    </row>
    <row r="20" spans="1:3" x14ac:dyDescent="0.25">
      <c r="A20" s="93" t="s">
        <v>232</v>
      </c>
      <c r="B20" s="93">
        <v>2</v>
      </c>
      <c r="C20" s="93" t="s">
        <v>174</v>
      </c>
    </row>
    <row r="21" spans="1:3" x14ac:dyDescent="0.25">
      <c r="A21" s="94" t="s">
        <v>466</v>
      </c>
      <c r="B21" s="94">
        <v>3</v>
      </c>
      <c r="C21" s="94" t="s">
        <v>121</v>
      </c>
    </row>
    <row r="22" spans="1:3" x14ac:dyDescent="0.25">
      <c r="A22" s="95" t="s">
        <v>170</v>
      </c>
      <c r="B22" s="95">
        <v>4</v>
      </c>
      <c r="C22" s="95" t="s">
        <v>175</v>
      </c>
    </row>
    <row r="23" spans="1:3" x14ac:dyDescent="0.25">
      <c r="A23" s="96" t="s">
        <v>242</v>
      </c>
      <c r="B23" s="96">
        <v>5</v>
      </c>
      <c r="C23" s="96" t="s">
        <v>176</v>
      </c>
    </row>
    <row r="24" spans="1:3" x14ac:dyDescent="0.25">
      <c r="A24" s="97" t="s">
        <v>169</v>
      </c>
      <c r="B24" s="97">
        <v>6</v>
      </c>
      <c r="C24" s="97" t="s">
        <v>173</v>
      </c>
    </row>
    <row r="25" spans="1:3" x14ac:dyDescent="0.25">
      <c r="A25" s="91" t="s">
        <v>467</v>
      </c>
      <c r="B25" s="91">
        <v>7</v>
      </c>
      <c r="C25" s="91" t="s">
        <v>171</v>
      </c>
    </row>
    <row r="26" spans="1:3" x14ac:dyDescent="0.25">
      <c r="A26" s="176" t="s">
        <v>468</v>
      </c>
      <c r="B26" s="176">
        <v>9</v>
      </c>
      <c r="C26" s="176" t="s">
        <v>452</v>
      </c>
    </row>
    <row r="27" spans="1:3" x14ac:dyDescent="0.25">
      <c r="A27" s="98" t="s">
        <v>42</v>
      </c>
      <c r="B27" s="98">
        <v>8</v>
      </c>
      <c r="C27" s="98" t="s">
        <v>233</v>
      </c>
    </row>
    <row r="28" spans="1:3" x14ac:dyDescent="0.25">
      <c r="A28" s="99" t="s">
        <v>156</v>
      </c>
      <c r="B28" s="99"/>
      <c r="C28" s="99"/>
    </row>
    <row r="29" spans="1:3" x14ac:dyDescent="0.25">
      <c r="A29" s="99" t="s">
        <v>70</v>
      </c>
      <c r="B29" s="99" t="s">
        <v>50</v>
      </c>
      <c r="C29" s="99"/>
    </row>
    <row r="32" spans="1:3" x14ac:dyDescent="0.25">
      <c r="A32" s="7" t="s">
        <v>51</v>
      </c>
      <c r="B32" s="7" t="str">
        <f>VLOOKUP(A32,ACTA,2,0)</f>
        <v>CRITERIO1</v>
      </c>
    </row>
    <row r="33" spans="1:3" x14ac:dyDescent="0.25">
      <c r="A33" t="s">
        <v>106</v>
      </c>
      <c r="B33" s="9">
        <f>C33</f>
        <v>0.06</v>
      </c>
      <c r="C33" s="9">
        <v>0.06</v>
      </c>
    </row>
    <row r="34" spans="1:3" x14ac:dyDescent="0.25">
      <c r="A34" t="s">
        <v>105</v>
      </c>
      <c r="B34" s="9">
        <f>B33+C34</f>
        <v>0.1</v>
      </c>
      <c r="C34" s="9">
        <v>0.04</v>
      </c>
    </row>
    <row r="35" spans="1:3" x14ac:dyDescent="0.25">
      <c r="A35" t="s">
        <v>104</v>
      </c>
      <c r="B35" s="9">
        <f t="shared" ref="B35:B46" si="0">B34+C35</f>
        <v>0.11</v>
      </c>
      <c r="C35" s="9">
        <v>0.01</v>
      </c>
    </row>
    <row r="36" spans="1:3" x14ac:dyDescent="0.25">
      <c r="A36" t="s">
        <v>112</v>
      </c>
      <c r="B36" s="9">
        <f t="shared" si="0"/>
        <v>0.12</v>
      </c>
      <c r="C36" s="9">
        <v>0.01</v>
      </c>
    </row>
    <row r="37" spans="1:3" x14ac:dyDescent="0.25">
      <c r="A37" t="s">
        <v>107</v>
      </c>
      <c r="B37" s="9">
        <f t="shared" si="0"/>
        <v>0.37</v>
      </c>
      <c r="C37" s="9">
        <v>0.25</v>
      </c>
    </row>
    <row r="38" spans="1:3" x14ac:dyDescent="0.25">
      <c r="A38" t="s">
        <v>108</v>
      </c>
      <c r="B38" s="9">
        <f t="shared" si="0"/>
        <v>0.62</v>
      </c>
      <c r="C38" s="9">
        <v>0.25</v>
      </c>
    </row>
    <row r="39" spans="1:3" x14ac:dyDescent="0.25">
      <c r="A39" t="s">
        <v>113</v>
      </c>
      <c r="B39" s="9">
        <f t="shared" si="0"/>
        <v>0.72</v>
      </c>
      <c r="C39" s="9">
        <v>0.1</v>
      </c>
    </row>
    <row r="40" spans="1:3" x14ac:dyDescent="0.25">
      <c r="A40" t="s">
        <v>110</v>
      </c>
      <c r="B40" s="9">
        <f t="shared" si="0"/>
        <v>0.77</v>
      </c>
      <c r="C40" s="9">
        <v>0.05</v>
      </c>
    </row>
    <row r="41" spans="1:3" x14ac:dyDescent="0.25">
      <c r="A41" t="s">
        <v>109</v>
      </c>
      <c r="B41" s="9">
        <f t="shared" si="0"/>
        <v>0.78</v>
      </c>
      <c r="C41" s="9">
        <v>0.01</v>
      </c>
    </row>
    <row r="42" spans="1:3" x14ac:dyDescent="0.25">
      <c r="A42" t="s">
        <v>111</v>
      </c>
      <c r="B42" s="9">
        <f t="shared" si="0"/>
        <v>0.83000000000000007</v>
      </c>
      <c r="C42" s="9">
        <v>0.05</v>
      </c>
    </row>
    <row r="43" spans="1:3" x14ac:dyDescent="0.25">
      <c r="A43" t="s">
        <v>114</v>
      </c>
      <c r="B43" s="9">
        <f t="shared" si="0"/>
        <v>0.88000000000000012</v>
      </c>
      <c r="C43" s="9">
        <v>0.05</v>
      </c>
    </row>
    <row r="44" spans="1:3" x14ac:dyDescent="0.25">
      <c r="A44" t="s">
        <v>115</v>
      </c>
      <c r="B44" s="9">
        <f t="shared" si="0"/>
        <v>0.94000000000000017</v>
      </c>
      <c r="C44" s="9">
        <v>0.06</v>
      </c>
    </row>
    <row r="45" spans="1:3" x14ac:dyDescent="0.25">
      <c r="A45" t="s">
        <v>116</v>
      </c>
      <c r="B45" s="9">
        <f t="shared" si="0"/>
        <v>0.95000000000000018</v>
      </c>
      <c r="C45" s="9">
        <v>0.01</v>
      </c>
    </row>
    <row r="46" spans="1:3" x14ac:dyDescent="0.25">
      <c r="A46" t="s">
        <v>190</v>
      </c>
      <c r="B46" s="9">
        <f t="shared" si="0"/>
        <v>1.0000000000000002</v>
      </c>
      <c r="C46" s="9">
        <v>0.05</v>
      </c>
    </row>
    <row r="47" spans="1:3" x14ac:dyDescent="0.25">
      <c r="C47" s="9">
        <f>SUM(C33:C46)</f>
        <v>1.0000000000000002</v>
      </c>
    </row>
    <row r="49" spans="1:3" x14ac:dyDescent="0.25">
      <c r="A49" s="7" t="s">
        <v>53</v>
      </c>
      <c r="B49" s="7" t="str">
        <f>VLOOKUP(A49,ACTA,2,0)</f>
        <v>CRITERIO2</v>
      </c>
    </row>
    <row r="50" spans="1:3" x14ac:dyDescent="0.25">
      <c r="A50" t="s">
        <v>180</v>
      </c>
      <c r="B50" s="9">
        <f>C50</f>
        <v>0.05</v>
      </c>
      <c r="C50" s="9">
        <v>0.05</v>
      </c>
    </row>
    <row r="51" spans="1:3" x14ac:dyDescent="0.25">
      <c r="A51" t="s">
        <v>179</v>
      </c>
      <c r="B51" s="9">
        <f>B50+C51</f>
        <v>0.55000000000000004</v>
      </c>
      <c r="C51" s="9">
        <v>0.5</v>
      </c>
    </row>
    <row r="52" spans="1:3" x14ac:dyDescent="0.25">
      <c r="A52" t="s">
        <v>181</v>
      </c>
      <c r="B52" s="9">
        <f>B51+C52</f>
        <v>0.95000000000000007</v>
      </c>
      <c r="C52" s="9">
        <v>0.4</v>
      </c>
    </row>
    <row r="53" spans="1:3" x14ac:dyDescent="0.25">
      <c r="A53" t="s">
        <v>182</v>
      </c>
      <c r="B53" s="9">
        <f>B52+C53</f>
        <v>1</v>
      </c>
      <c r="C53" s="9">
        <v>0.05</v>
      </c>
    </row>
    <row r="54" spans="1:3" x14ac:dyDescent="0.25">
      <c r="B54" s="9"/>
      <c r="C54" s="9">
        <f>SUM(C50:C53)</f>
        <v>1</v>
      </c>
    </row>
    <row r="55" spans="1:3" x14ac:dyDescent="0.25">
      <c r="B55" s="9"/>
    </row>
    <row r="58" spans="1:3" x14ac:dyDescent="0.25">
      <c r="A58" s="7" t="s">
        <v>45</v>
      </c>
      <c r="B58" s="7" t="str">
        <f>VLOOKUP(A58,ACTA,2,0)</f>
        <v>CRITERIO3</v>
      </c>
    </row>
    <row r="59" spans="1:3" x14ac:dyDescent="0.25">
      <c r="A59" t="s">
        <v>60</v>
      </c>
      <c r="B59" s="9">
        <f>C59</f>
        <v>0.1</v>
      </c>
      <c r="C59" s="9">
        <v>0.1</v>
      </c>
    </row>
    <row r="60" spans="1:3" x14ac:dyDescent="0.25">
      <c r="A60" t="s">
        <v>61</v>
      </c>
      <c r="B60" s="9">
        <f>B59+C60</f>
        <v>0.79999999999999993</v>
      </c>
      <c r="C60" s="9">
        <v>0.7</v>
      </c>
    </row>
    <row r="61" spans="1:3" x14ac:dyDescent="0.25">
      <c r="A61" t="s">
        <v>58</v>
      </c>
      <c r="B61" s="9">
        <f>B60+C61</f>
        <v>1</v>
      </c>
      <c r="C61" s="9">
        <v>0.2</v>
      </c>
    </row>
    <row r="62" spans="1:3" x14ac:dyDescent="0.25">
      <c r="B62" s="9"/>
      <c r="C62" s="9">
        <f>SUM(C59:C61)</f>
        <v>1</v>
      </c>
    </row>
    <row r="63" spans="1:3" x14ac:dyDescent="0.25">
      <c r="B63" s="9"/>
    </row>
    <row r="66" spans="1:3" x14ac:dyDescent="0.25">
      <c r="A66" s="7" t="s">
        <v>52</v>
      </c>
      <c r="B66" s="7" t="str">
        <f>VLOOKUP(A66,ACTA,2,0)</f>
        <v>CRITERIO4</v>
      </c>
    </row>
    <row r="67" spans="1:3" x14ac:dyDescent="0.25">
      <c r="A67" t="s">
        <v>183</v>
      </c>
      <c r="B67" s="9">
        <f>C67</f>
        <v>0.15</v>
      </c>
      <c r="C67" s="9">
        <v>0.15</v>
      </c>
    </row>
    <row r="68" spans="1:3" x14ac:dyDescent="0.25">
      <c r="A68" t="s">
        <v>184</v>
      </c>
      <c r="B68" s="9">
        <f>B67+C68</f>
        <v>0.3</v>
      </c>
      <c r="C68" s="9">
        <v>0.15</v>
      </c>
    </row>
    <row r="69" spans="1:3" x14ac:dyDescent="0.25">
      <c r="A69" t="s">
        <v>104</v>
      </c>
      <c r="B69" s="9">
        <f t="shared" ref="B69:B75" si="1">B68+C69</f>
        <v>0.31</v>
      </c>
      <c r="C69" s="9">
        <v>0.01</v>
      </c>
    </row>
    <row r="70" spans="1:3" x14ac:dyDescent="0.25">
      <c r="A70" t="s">
        <v>185</v>
      </c>
      <c r="B70" s="9">
        <f t="shared" si="1"/>
        <v>0.49</v>
      </c>
      <c r="C70" s="9">
        <v>0.18</v>
      </c>
    </row>
    <row r="71" spans="1:3" x14ac:dyDescent="0.25">
      <c r="A71" t="s">
        <v>108</v>
      </c>
      <c r="B71" s="9">
        <f t="shared" si="1"/>
        <v>0.66999999999999993</v>
      </c>
      <c r="C71" s="9">
        <v>0.18</v>
      </c>
    </row>
    <row r="72" spans="1:3" x14ac:dyDescent="0.25">
      <c r="A72" t="s">
        <v>186</v>
      </c>
      <c r="B72" s="9">
        <f t="shared" si="1"/>
        <v>0.84999999999999987</v>
      </c>
      <c r="C72" s="9">
        <v>0.18</v>
      </c>
    </row>
    <row r="73" spans="1:3" x14ac:dyDescent="0.25">
      <c r="A73" t="s">
        <v>187</v>
      </c>
      <c r="B73" s="9">
        <f t="shared" si="1"/>
        <v>0.93999999999999984</v>
      </c>
      <c r="C73" s="9">
        <v>0.09</v>
      </c>
    </row>
    <row r="74" spans="1:3" x14ac:dyDescent="0.25">
      <c r="A74" t="s">
        <v>188</v>
      </c>
      <c r="B74" s="9">
        <f t="shared" si="1"/>
        <v>0.94999999999999984</v>
      </c>
      <c r="C74" s="9">
        <v>0.01</v>
      </c>
    </row>
    <row r="75" spans="1:3" x14ac:dyDescent="0.25">
      <c r="A75" t="s">
        <v>189</v>
      </c>
      <c r="B75" s="9">
        <f t="shared" si="1"/>
        <v>0.99999999999999989</v>
      </c>
      <c r="C75" s="9">
        <v>0.05</v>
      </c>
    </row>
    <row r="76" spans="1:3" x14ac:dyDescent="0.25">
      <c r="B76" s="9"/>
      <c r="C76" s="9">
        <f>SUM(C67:C75)</f>
        <v>0.99999999999999989</v>
      </c>
    </row>
    <row r="77" spans="1:3" x14ac:dyDescent="0.25">
      <c r="B77" s="9"/>
    </row>
    <row r="80" spans="1:3" x14ac:dyDescent="0.25">
      <c r="A80" s="7" t="s">
        <v>44</v>
      </c>
      <c r="B80" s="7" t="str">
        <f>VLOOKUP(A80,ACTA,2,0)</f>
        <v>CRITERIO5</v>
      </c>
    </row>
    <row r="81" spans="1:3" x14ac:dyDescent="0.25">
      <c r="A81" t="s">
        <v>183</v>
      </c>
      <c r="B81" s="9">
        <f>C81</f>
        <v>0.15</v>
      </c>
      <c r="C81" s="9">
        <v>0.15</v>
      </c>
    </row>
    <row r="82" spans="1:3" x14ac:dyDescent="0.25">
      <c r="A82" t="s">
        <v>191</v>
      </c>
      <c r="B82" s="9">
        <f>B81+C82</f>
        <v>0.3</v>
      </c>
      <c r="C82" s="9">
        <v>0.15</v>
      </c>
    </row>
    <row r="83" spans="1:3" x14ac:dyDescent="0.25">
      <c r="A83" t="s">
        <v>104</v>
      </c>
      <c r="B83" s="9">
        <f t="shared" ref="B83:B89" si="2">B82+C83</f>
        <v>0.31</v>
      </c>
      <c r="C83" s="9">
        <v>0.01</v>
      </c>
    </row>
    <row r="84" spans="1:3" x14ac:dyDescent="0.25">
      <c r="A84" t="s">
        <v>185</v>
      </c>
      <c r="B84" s="9">
        <f t="shared" si="2"/>
        <v>0.49</v>
      </c>
      <c r="C84" s="9">
        <v>0.18</v>
      </c>
    </row>
    <row r="85" spans="1:3" x14ac:dyDescent="0.25">
      <c r="A85" t="s">
        <v>108</v>
      </c>
      <c r="B85" s="9">
        <f t="shared" si="2"/>
        <v>0.66999999999999993</v>
      </c>
      <c r="C85" s="9">
        <v>0.18</v>
      </c>
    </row>
    <row r="86" spans="1:3" x14ac:dyDescent="0.25">
      <c r="A86" t="s">
        <v>186</v>
      </c>
      <c r="B86" s="9">
        <f t="shared" si="2"/>
        <v>0.84999999999999987</v>
      </c>
      <c r="C86" s="9">
        <v>0.18</v>
      </c>
    </row>
    <row r="87" spans="1:3" x14ac:dyDescent="0.25">
      <c r="A87" t="s">
        <v>187</v>
      </c>
      <c r="B87" s="9">
        <f t="shared" si="2"/>
        <v>0.93999999999999984</v>
      </c>
      <c r="C87" s="9">
        <v>0.09</v>
      </c>
    </row>
    <row r="88" spans="1:3" x14ac:dyDescent="0.25">
      <c r="A88" t="s">
        <v>188</v>
      </c>
      <c r="B88" s="9">
        <f t="shared" si="2"/>
        <v>0.94999999999999984</v>
      </c>
      <c r="C88" s="9">
        <v>0.01</v>
      </c>
    </row>
    <row r="89" spans="1:3" x14ac:dyDescent="0.25">
      <c r="A89" t="s">
        <v>189</v>
      </c>
      <c r="B89" s="9">
        <f t="shared" si="2"/>
        <v>0.99999999999999989</v>
      </c>
      <c r="C89" s="9">
        <v>0.05</v>
      </c>
    </row>
    <row r="90" spans="1:3" x14ac:dyDescent="0.25">
      <c r="B90" s="9"/>
      <c r="C90" s="9">
        <f>SUM(C81:C89)</f>
        <v>0.99999999999999989</v>
      </c>
    </row>
    <row r="91" spans="1:3" x14ac:dyDescent="0.25">
      <c r="B91" s="9"/>
    </row>
    <row r="94" spans="1:3" x14ac:dyDescent="0.25">
      <c r="A94" s="7" t="s">
        <v>43</v>
      </c>
      <c r="B94" s="7" t="str">
        <f>VLOOKUP(A94,ACTA,2,0)</f>
        <v>CRITERIO6</v>
      </c>
    </row>
    <row r="95" spans="1:3" x14ac:dyDescent="0.25">
      <c r="A95" s="36" t="s">
        <v>192</v>
      </c>
      <c r="B95" s="9">
        <f>C95</f>
        <v>0.15</v>
      </c>
      <c r="C95" s="9">
        <v>0.15</v>
      </c>
    </row>
    <row r="96" spans="1:3" x14ac:dyDescent="0.25">
      <c r="A96" s="36" t="s">
        <v>193</v>
      </c>
      <c r="B96" s="9">
        <f>B95+C96</f>
        <v>0.3</v>
      </c>
      <c r="C96" s="9">
        <v>0.15</v>
      </c>
    </row>
    <row r="97" spans="1:3" x14ac:dyDescent="0.25">
      <c r="A97" s="36" t="s">
        <v>104</v>
      </c>
      <c r="B97" s="9">
        <f t="shared" ref="B97:B102" si="3">B96+C97</f>
        <v>0.31</v>
      </c>
      <c r="C97" s="9">
        <v>0.01</v>
      </c>
    </row>
    <row r="98" spans="1:3" x14ac:dyDescent="0.25">
      <c r="A98" s="36" t="s">
        <v>59</v>
      </c>
      <c r="B98" s="9">
        <f t="shared" si="3"/>
        <v>0.56000000000000005</v>
      </c>
      <c r="C98" s="9">
        <v>0.25</v>
      </c>
    </row>
    <row r="99" spans="1:3" x14ac:dyDescent="0.25">
      <c r="A99" s="36" t="s">
        <v>194</v>
      </c>
      <c r="B99" s="9">
        <f t="shared" si="3"/>
        <v>0.81</v>
      </c>
      <c r="C99" s="9">
        <v>0.25</v>
      </c>
    </row>
    <row r="100" spans="1:3" x14ac:dyDescent="0.25">
      <c r="A100" s="36" t="s">
        <v>187</v>
      </c>
      <c r="B100" s="9">
        <f t="shared" si="3"/>
        <v>0.9</v>
      </c>
      <c r="C100" s="9">
        <v>0.09</v>
      </c>
    </row>
    <row r="101" spans="1:3" x14ac:dyDescent="0.25">
      <c r="A101" s="36" t="s">
        <v>188</v>
      </c>
      <c r="B101" s="9">
        <f t="shared" si="3"/>
        <v>0.91</v>
      </c>
      <c r="C101" s="9">
        <v>0.01</v>
      </c>
    </row>
    <row r="102" spans="1:3" x14ac:dyDescent="0.25">
      <c r="A102" s="36" t="s">
        <v>195</v>
      </c>
      <c r="B102" s="9">
        <f t="shared" si="3"/>
        <v>1</v>
      </c>
      <c r="C102" s="9">
        <v>0.09</v>
      </c>
    </row>
    <row r="103" spans="1:3" x14ac:dyDescent="0.25">
      <c r="A103" s="36"/>
      <c r="B103" s="9"/>
      <c r="C103" s="9">
        <f>SUM(C95:C102)</f>
        <v>1</v>
      </c>
    </row>
    <row r="104" spans="1:3" x14ac:dyDescent="0.25">
      <c r="A104" s="36"/>
      <c r="B104" s="9"/>
    </row>
    <row r="107" spans="1:3" x14ac:dyDescent="0.25">
      <c r="A107" s="7" t="s">
        <v>46</v>
      </c>
      <c r="B107" s="7" t="str">
        <f>VLOOKUP(A107,ACTA,2,0)</f>
        <v>CRITERIO7</v>
      </c>
    </row>
    <row r="108" spans="1:3" x14ac:dyDescent="0.25">
      <c r="A108" t="s">
        <v>159</v>
      </c>
      <c r="B108" s="9">
        <f>C108</f>
        <v>0.1</v>
      </c>
      <c r="C108" s="9">
        <v>0.1</v>
      </c>
    </row>
    <row r="109" spans="1:3" x14ac:dyDescent="0.25">
      <c r="A109" t="s">
        <v>160</v>
      </c>
      <c r="B109" s="9">
        <f>B108+C109</f>
        <v>0.5</v>
      </c>
      <c r="C109" s="9">
        <v>0.4</v>
      </c>
    </row>
    <row r="110" spans="1:3" x14ac:dyDescent="0.25">
      <c r="A110" t="s">
        <v>161</v>
      </c>
      <c r="B110" s="9">
        <f>B109+C110</f>
        <v>0.8</v>
      </c>
      <c r="C110" s="9">
        <v>0.3</v>
      </c>
    </row>
    <row r="111" spans="1:3" x14ac:dyDescent="0.25">
      <c r="A111" t="s">
        <v>162</v>
      </c>
      <c r="B111" s="9">
        <f>B110+C111</f>
        <v>1</v>
      </c>
      <c r="C111" s="9">
        <v>0.2</v>
      </c>
    </row>
    <row r="112" spans="1:3" x14ac:dyDescent="0.25">
      <c r="B112" s="9"/>
      <c r="C112" s="9">
        <f>SUM(C108:C111)</f>
        <v>1</v>
      </c>
    </row>
    <row r="113" spans="1:3" x14ac:dyDescent="0.25">
      <c r="B113" s="9"/>
    </row>
    <row r="114" spans="1:3" x14ac:dyDescent="0.25">
      <c r="B114" s="9"/>
    </row>
    <row r="116" spans="1:3" x14ac:dyDescent="0.25">
      <c r="A116" s="7" t="s">
        <v>47</v>
      </c>
      <c r="B116" s="7" t="str">
        <f>VLOOKUP(A116,ACTA,2,0)</f>
        <v>CRITERIO8</v>
      </c>
    </row>
    <row r="117" spans="1:3" x14ac:dyDescent="0.25">
      <c r="A117" t="s">
        <v>183</v>
      </c>
      <c r="B117" s="9">
        <f>C117</f>
        <v>0.15</v>
      </c>
      <c r="C117" s="9">
        <v>0.15</v>
      </c>
    </row>
    <row r="118" spans="1:3" x14ac:dyDescent="0.25">
      <c r="A118" t="s">
        <v>196</v>
      </c>
      <c r="B118" s="9">
        <f>B117+C118</f>
        <v>0.3</v>
      </c>
      <c r="C118" s="9">
        <v>0.15</v>
      </c>
    </row>
    <row r="119" spans="1:3" x14ac:dyDescent="0.25">
      <c r="A119" t="s">
        <v>104</v>
      </c>
      <c r="B119" s="9">
        <f t="shared" ref="B119:B125" si="4">B118+C119</f>
        <v>0.31</v>
      </c>
      <c r="C119" s="9">
        <v>0.01</v>
      </c>
    </row>
    <row r="120" spans="1:3" x14ac:dyDescent="0.25">
      <c r="A120" t="s">
        <v>185</v>
      </c>
      <c r="B120" s="9">
        <f t="shared" si="4"/>
        <v>0.49</v>
      </c>
      <c r="C120" s="9">
        <v>0.18</v>
      </c>
    </row>
    <row r="121" spans="1:3" x14ac:dyDescent="0.25">
      <c r="A121" t="s">
        <v>108</v>
      </c>
      <c r="B121" s="9">
        <f t="shared" si="4"/>
        <v>0.66999999999999993</v>
      </c>
      <c r="C121" s="9">
        <v>0.18</v>
      </c>
    </row>
    <row r="122" spans="1:3" x14ac:dyDescent="0.25">
      <c r="A122" t="s">
        <v>186</v>
      </c>
      <c r="B122" s="9">
        <f t="shared" si="4"/>
        <v>0.84999999999999987</v>
      </c>
      <c r="C122" s="9">
        <v>0.18</v>
      </c>
    </row>
    <row r="123" spans="1:3" x14ac:dyDescent="0.25">
      <c r="A123" t="s">
        <v>187</v>
      </c>
      <c r="B123" s="9">
        <f t="shared" si="4"/>
        <v>0.93999999999999984</v>
      </c>
      <c r="C123" s="9">
        <v>0.09</v>
      </c>
    </row>
    <row r="124" spans="1:3" x14ac:dyDescent="0.25">
      <c r="A124" t="s">
        <v>188</v>
      </c>
      <c r="B124" s="9">
        <f t="shared" si="4"/>
        <v>0.94999999999999984</v>
      </c>
      <c r="C124" s="9">
        <v>0.01</v>
      </c>
    </row>
    <row r="125" spans="1:3" x14ac:dyDescent="0.25">
      <c r="A125" t="s">
        <v>189</v>
      </c>
      <c r="B125" s="9">
        <f t="shared" si="4"/>
        <v>0.99999999999999989</v>
      </c>
      <c r="C125" s="9">
        <v>0.05</v>
      </c>
    </row>
    <row r="126" spans="1:3" x14ac:dyDescent="0.25">
      <c r="B126" s="9"/>
      <c r="C126" s="9">
        <f>SUM(C117:C125)</f>
        <v>0.99999999999999989</v>
      </c>
    </row>
    <row r="127" spans="1:3" x14ac:dyDescent="0.25">
      <c r="B127" s="9"/>
    </row>
    <row r="137" spans="1:3" x14ac:dyDescent="0.25">
      <c r="A137" s="10" t="s">
        <v>71</v>
      </c>
      <c r="B137" s="10" t="s">
        <v>72</v>
      </c>
      <c r="C137" s="10" t="s">
        <v>73</v>
      </c>
    </row>
    <row r="138" spans="1:3" ht="22.5" customHeight="1" x14ac:dyDescent="0.25">
      <c r="A138" s="29" t="s">
        <v>74</v>
      </c>
      <c r="B138" s="29" t="s">
        <v>135</v>
      </c>
      <c r="C138" s="29" t="s">
        <v>75</v>
      </c>
    </row>
    <row r="139" spans="1:3" ht="22.5" customHeight="1" x14ac:dyDescent="0.25">
      <c r="A139" s="29" t="s">
        <v>136</v>
      </c>
      <c r="B139" s="29" t="s">
        <v>76</v>
      </c>
      <c r="C139" s="29" t="s">
        <v>137</v>
      </c>
    </row>
    <row r="140" spans="1:3" ht="22.5" customHeight="1" x14ac:dyDescent="0.25">
      <c r="A140" s="29" t="s">
        <v>138</v>
      </c>
      <c r="B140" s="29" t="s">
        <v>140</v>
      </c>
      <c r="C140" s="29" t="s">
        <v>139</v>
      </c>
    </row>
    <row r="141" spans="1:3" ht="22.5" customHeight="1" x14ac:dyDescent="0.25">
      <c r="A141" s="29" t="s">
        <v>77</v>
      </c>
      <c r="B141" s="29" t="s">
        <v>78</v>
      </c>
      <c r="C141" s="29" t="s">
        <v>79</v>
      </c>
    </row>
    <row r="142" spans="1:3" ht="22.5" customHeight="1" x14ac:dyDescent="0.25">
      <c r="A142" s="29" t="s">
        <v>80</v>
      </c>
      <c r="B142" s="29" t="s">
        <v>142</v>
      </c>
      <c r="C142" s="29" t="s">
        <v>141</v>
      </c>
    </row>
    <row r="143" spans="1:3" ht="22.5" customHeight="1" x14ac:dyDescent="0.25">
      <c r="A143" s="11" t="s">
        <v>81</v>
      </c>
      <c r="B143" s="12" t="s">
        <v>144</v>
      </c>
      <c r="C143" s="13" t="s">
        <v>143</v>
      </c>
    </row>
    <row r="144" spans="1:3" ht="22.5" customHeight="1" x14ac:dyDescent="0.25">
      <c r="A144" s="11" t="s">
        <v>82</v>
      </c>
      <c r="B144" s="12" t="s">
        <v>146</v>
      </c>
      <c r="C144" s="13" t="s">
        <v>145</v>
      </c>
    </row>
    <row r="145" spans="1:3" ht="22.5" customHeight="1" x14ac:dyDescent="0.25">
      <c r="A145" s="11" t="s">
        <v>83</v>
      </c>
      <c r="B145" s="12" t="s">
        <v>148</v>
      </c>
      <c r="C145" s="13" t="s">
        <v>147</v>
      </c>
    </row>
    <row r="146" spans="1:3" ht="22.5" customHeight="1" x14ac:dyDescent="0.25">
      <c r="A146" s="11" t="s">
        <v>84</v>
      </c>
      <c r="B146" s="12" t="s">
        <v>85</v>
      </c>
      <c r="C146" s="13" t="s">
        <v>86</v>
      </c>
    </row>
    <row r="147" spans="1:3" ht="22.5" customHeight="1" x14ac:dyDescent="0.25">
      <c r="A147" s="11" t="s">
        <v>149</v>
      </c>
      <c r="B147" s="14" t="s">
        <v>197</v>
      </c>
      <c r="C147" s="13" t="s">
        <v>87</v>
      </c>
    </row>
    <row r="148" spans="1:3" ht="22.5" customHeight="1" x14ac:dyDescent="0.25">
      <c r="A148" s="15" t="s">
        <v>88</v>
      </c>
      <c r="B148" s="16" t="s">
        <v>78</v>
      </c>
      <c r="C148" s="16" t="s">
        <v>79</v>
      </c>
    </row>
    <row r="149" spans="1:3" ht="22.5" customHeight="1" x14ac:dyDescent="0.25">
      <c r="A149" s="15" t="s">
        <v>89</v>
      </c>
      <c r="B149" s="17" t="s">
        <v>78</v>
      </c>
      <c r="C149" s="16" t="s">
        <v>79</v>
      </c>
    </row>
    <row r="150" spans="1:3" ht="22.5" customHeight="1" x14ac:dyDescent="0.25">
      <c r="A150" s="15" t="s">
        <v>90</v>
      </c>
      <c r="B150" s="18" t="s">
        <v>152</v>
      </c>
      <c r="C150" s="16" t="s">
        <v>151</v>
      </c>
    </row>
    <row r="151" spans="1:3" ht="22.5" customHeight="1" x14ac:dyDescent="0.25">
      <c r="A151" s="15" t="s">
        <v>150</v>
      </c>
      <c r="B151" s="16" t="s">
        <v>197</v>
      </c>
      <c r="C151" s="16" t="s">
        <v>87</v>
      </c>
    </row>
    <row r="152" spans="1:3" ht="22.5" customHeight="1" x14ac:dyDescent="0.25">
      <c r="A152" s="19" t="s">
        <v>91</v>
      </c>
      <c r="B152" s="20" t="s">
        <v>154</v>
      </c>
      <c r="C152" s="21" t="s">
        <v>153</v>
      </c>
    </row>
    <row r="153" spans="1:3" ht="22.5" customHeight="1" x14ac:dyDescent="0.25">
      <c r="A153" s="19" t="s">
        <v>92</v>
      </c>
      <c r="B153" s="22" t="s">
        <v>197</v>
      </c>
      <c r="C153" s="21" t="s">
        <v>87</v>
      </c>
    </row>
    <row r="154" spans="1:3" ht="22.5" customHeight="1" x14ac:dyDescent="0.25">
      <c r="A154" s="15" t="s">
        <v>101</v>
      </c>
      <c r="B154" s="15" t="s">
        <v>102</v>
      </c>
      <c r="C154" s="15" t="s">
        <v>198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26</vt:i4>
      </vt:variant>
    </vt:vector>
  </HeadingPairs>
  <TitlesOfParts>
    <vt:vector size="31" baseType="lpstr">
      <vt:lpstr>Dinámicas</vt:lpstr>
      <vt:lpstr>PAA 2020 Versión 2</vt:lpstr>
      <vt:lpstr>Desglose actividades nuevas</vt:lpstr>
      <vt:lpstr>Para seg al PI 7696</vt:lpstr>
      <vt:lpstr>Listas Desplegables</vt:lpstr>
      <vt:lpstr>ACT</vt:lpstr>
      <vt:lpstr>ACTA</vt:lpstr>
      <vt:lpstr>'PAA 2020 Versión 2'!Área_de_impresión</vt:lpstr>
      <vt:lpstr>CRITERIO1</vt:lpstr>
      <vt:lpstr>CRITERIO1A</vt:lpstr>
      <vt:lpstr>CRITERIO2</vt:lpstr>
      <vt:lpstr>CRITERIO2A</vt:lpstr>
      <vt:lpstr>CRITERIO3</vt:lpstr>
      <vt:lpstr>CRITERIO3A</vt:lpstr>
      <vt:lpstr>CRITERIO4</vt:lpstr>
      <vt:lpstr>CRITERIO4A</vt:lpstr>
      <vt:lpstr>CRITERIO5</vt:lpstr>
      <vt:lpstr>CRITERIO5A</vt:lpstr>
      <vt:lpstr>CRITERIO6</vt:lpstr>
      <vt:lpstr>CRITERIO6A</vt:lpstr>
      <vt:lpstr>CRITERIO7</vt:lpstr>
      <vt:lpstr>CRITERIO7A</vt:lpstr>
      <vt:lpstr>CRITERIO8</vt:lpstr>
      <vt:lpstr>CRITERIO8A</vt:lpstr>
      <vt:lpstr>LIDER</vt:lpstr>
      <vt:lpstr>PROCESO</vt:lpstr>
      <vt:lpstr>PROCESO2</vt:lpstr>
      <vt:lpstr>PROF</vt:lpstr>
      <vt:lpstr>PROFA</vt:lpstr>
      <vt:lpstr>'Desglose actividades nuevas'!Títulos_a_imprimir</vt:lpstr>
      <vt:lpstr>'PAA 2020 Versión 2'!Títulos_a_imprimir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JONNATHAN ANDRES LARA HERRERA</dc:creator>
  <cp:lastModifiedBy>Manuel Andres Farias Pinzon</cp:lastModifiedBy>
  <cp:lastPrinted>2020-08-27T19:31:24Z</cp:lastPrinted>
  <dcterms:created xsi:type="dcterms:W3CDTF">2018-02-07T23:53:02Z</dcterms:created>
  <dcterms:modified xsi:type="dcterms:W3CDTF">2020-10-27T18:24:54Z</dcterms:modified>
</cp:coreProperties>
</file>