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2021\28.03 PAA\"/>
    </mc:Choice>
  </mc:AlternateContent>
  <bookViews>
    <workbookView xWindow="0" yWindow="0" windowWidth="28800" windowHeight="12330" tabRatio="676" activeTab="4"/>
  </bookViews>
  <sheets>
    <sheet name="Dinámicas" sheetId="3" r:id="rId1"/>
    <sheet name="Hoja1" sheetId="12" state="hidden" r:id="rId2"/>
    <sheet name="PAA 2021 Versión 3" sheetId="1" r:id="rId3"/>
    <sheet name="Hoja2" sheetId="13" r:id="rId4"/>
    <sheet name="Hoja3" sheetId="14" r:id="rId5"/>
    <sheet name="Para seg PI 7696 - Indicador" sheetId="10" r:id="rId6"/>
    <sheet name="Listas Desplegables" sheetId="2" state="hidden" r:id="rId7"/>
  </sheets>
  <definedNames>
    <definedName name="_xlnm._FilterDatabase" localSheetId="2" hidden="1">'PAA 2021 Versión 3'!$A$18:$FO$229</definedName>
    <definedName name="ACT" localSheetId="5">#REF!</definedName>
    <definedName name="ACT">'Listas Desplegables'!$A$4:$A$12</definedName>
    <definedName name="ACTA" localSheetId="5">#REF!</definedName>
    <definedName name="ACTA">'Listas Desplegables'!$A$4:$B$12</definedName>
    <definedName name="_xlnm.Print_Area" localSheetId="2">'PAA 2021 Versión 3'!$A$1:$AC$235</definedName>
    <definedName name="CRITERIO1">'Listas Desplegables'!$A$34:$A$48</definedName>
    <definedName name="CRITERIO1A">'Listas Desplegables'!$A$34:$B$48</definedName>
    <definedName name="CRITERIO2">'Listas Desplegables'!$A$51:$A$56</definedName>
    <definedName name="CRITERIO2A">'Listas Desplegables'!$A$51:$B$56</definedName>
    <definedName name="CRITERIO3">'Listas Desplegables'!$A$60:$A$64</definedName>
    <definedName name="CRITERIO3A">'Listas Desplegables'!$A$60:$B$64</definedName>
    <definedName name="CRITERIO4">'Listas Desplegables'!$A$68:$A$77</definedName>
    <definedName name="CRITERIO4A">'Listas Desplegables'!$A$68:$B$77</definedName>
    <definedName name="CRITERIO5">'Listas Desplegables'!$A$82:$A$92</definedName>
    <definedName name="CRITERIO5A">'Listas Desplegables'!$A$82:$B$92</definedName>
    <definedName name="CRITERIO6">'Listas Desplegables'!$A$96:$A$105</definedName>
    <definedName name="CRITERIO6A">'Listas Desplegables'!$A$96:$B$105</definedName>
    <definedName name="CRITERIO7">'Listas Desplegables'!$A$109:$A$114</definedName>
    <definedName name="CRITERIO7A">'Listas Desplegables'!$A$109:$B$114</definedName>
    <definedName name="CRITERIO8">'Listas Desplegables'!$A$118:$A$130</definedName>
    <definedName name="CRITERIO8A">'Listas Desplegables'!$A$118:$B$130</definedName>
    <definedName name="LIDER" localSheetId="5">#REF!</definedName>
    <definedName name="LIDER">'Listas Desplegables'!$A$15:$A$16</definedName>
    <definedName name="PROCESO" localSheetId="5">#REF!</definedName>
    <definedName name="PROCESO">'Listas Desplegables'!$A$139:$A$157</definedName>
    <definedName name="PROCESO2" localSheetId="5">#REF!</definedName>
    <definedName name="PROCESO2">'Listas Desplegables'!$A$139:$C$157</definedName>
    <definedName name="PROF" localSheetId="5">#REF!</definedName>
    <definedName name="PROF">'Listas Desplegables'!$A$19:$A$27</definedName>
    <definedName name="PROFA" localSheetId="5">#REF!</definedName>
    <definedName name="PROFA">'Listas Desplegables'!$A$19:$B$27</definedName>
    <definedName name="_xlnm.Print_Titles" localSheetId="2">'PAA 2021 Versión 3'!$17:$18</definedName>
  </definedNames>
  <calcPr calcId="162913"/>
  <pivotCaches>
    <pivotCache cacheId="6" r:id="rId8"/>
    <pivotCache cacheId="14"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10" l="1"/>
  <c r="AC206" i="1" l="1"/>
  <c r="AC205" i="1"/>
  <c r="AD206" i="1" l="1"/>
  <c r="AE206" i="1"/>
  <c r="AF206" i="1"/>
  <c r="AD205" i="1"/>
  <c r="AE205" i="1"/>
  <c r="AF205" i="1"/>
  <c r="Q32" i="10"/>
  <c r="Q31" i="10"/>
  <c r="AG205" i="1" l="1"/>
  <c r="AH205" i="1" s="1"/>
  <c r="AG206" i="1"/>
  <c r="AH206" i="1" s="1"/>
  <c r="Q30" i="10"/>
  <c r="AF164" i="1" l="1"/>
  <c r="Q29" i="10" l="1"/>
  <c r="Q24" i="10"/>
  <c r="Q3" i="10" l="1"/>
  <c r="Q4" i="10" s="1"/>
  <c r="Q5" i="10" s="1"/>
  <c r="Q6" i="10" s="1"/>
  <c r="Q7" i="10" s="1"/>
  <c r="Q8" i="10" s="1"/>
  <c r="Q9" i="10" s="1"/>
  <c r="Q10" i="10" s="1"/>
  <c r="Q11" i="10" s="1"/>
  <c r="Q12" i="10" s="1"/>
  <c r="Q13" i="10" s="1"/>
  <c r="Q14" i="10" s="1"/>
  <c r="N36" i="10"/>
  <c r="O26" i="10" s="1"/>
  <c r="Q28" i="10"/>
  <c r="Q27" i="10"/>
  <c r="Q26" i="10"/>
  <c r="Q25" i="10"/>
  <c r="P15" i="10"/>
  <c r="O25" i="10" l="1"/>
  <c r="O24" i="10"/>
  <c r="P24" i="10" s="1"/>
  <c r="P25" i="10" s="1"/>
  <c r="P26" i="10" s="1"/>
  <c r="O35" i="10"/>
  <c r="O34" i="10"/>
  <c r="O33" i="10"/>
  <c r="O36" i="10"/>
  <c r="O31" i="10"/>
  <c r="O30" i="10"/>
  <c r="O28" i="10"/>
  <c r="O32" i="10"/>
  <c r="O29" i="10"/>
  <c r="O27" i="10"/>
  <c r="P27" i="10" l="1"/>
  <c r="P28" i="10" s="1"/>
  <c r="P29" i="10" s="1"/>
  <c r="P30" i="10" s="1"/>
  <c r="P31" i="10" s="1"/>
  <c r="P32" i="10" s="1"/>
  <c r="P33" i="10" s="1"/>
  <c r="P34" i="10" s="1"/>
  <c r="P35" i="10" s="1"/>
  <c r="G229" i="1"/>
  <c r="G93" i="1" l="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89" i="1"/>
  <c r="AE189" i="1"/>
  <c r="AD189" i="1"/>
  <c r="AF188" i="1"/>
  <c r="AE188" i="1"/>
  <c r="AD188" i="1"/>
  <c r="AF187" i="1"/>
  <c r="AE187" i="1"/>
  <c r="AD187" i="1"/>
  <c r="AF186" i="1"/>
  <c r="AE186" i="1"/>
  <c r="AD186"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7" i="1"/>
  <c r="AE167" i="1"/>
  <c r="AD167" i="1"/>
  <c r="AF166" i="1"/>
  <c r="AE166" i="1"/>
  <c r="AD166" i="1"/>
  <c r="AF165" i="1"/>
  <c r="AE165" i="1"/>
  <c r="AD165" i="1"/>
  <c r="AE164" i="1"/>
  <c r="AD164" i="1"/>
  <c r="AF163" i="1"/>
  <c r="AE163" i="1"/>
  <c r="AD163" i="1"/>
  <c r="AF162" i="1"/>
  <c r="AE162" i="1"/>
  <c r="AD162" i="1"/>
  <c r="AF161" i="1"/>
  <c r="AE161" i="1"/>
  <c r="AD161" i="1"/>
  <c r="AF160" i="1"/>
  <c r="AE160" i="1"/>
  <c r="AD160" i="1"/>
  <c r="AF154" i="1"/>
  <c r="AE154" i="1"/>
  <c r="AD154" i="1"/>
  <c r="AF153" i="1"/>
  <c r="AE153" i="1"/>
  <c r="AD153" i="1"/>
  <c r="AF94" i="1"/>
  <c r="AE94" i="1"/>
  <c r="AD94" i="1"/>
  <c r="AF121" i="1"/>
  <c r="AE121" i="1"/>
  <c r="AD121" i="1"/>
  <c r="AF92" i="1"/>
  <c r="AE92" i="1"/>
  <c r="AD92" i="1"/>
  <c r="AF66" i="1"/>
  <c r="AE66" i="1"/>
  <c r="AD66" i="1"/>
  <c r="AF65" i="1"/>
  <c r="AE65" i="1"/>
  <c r="AD65" i="1"/>
  <c r="AF41" i="1"/>
  <c r="AE41" i="1"/>
  <c r="AD41" i="1"/>
  <c r="AF40" i="1"/>
  <c r="AE40" i="1"/>
  <c r="AD40" i="1"/>
  <c r="AF39" i="1"/>
  <c r="AE39" i="1"/>
  <c r="AD39" i="1"/>
  <c r="AF38" i="1"/>
  <c r="AE38" i="1"/>
  <c r="AD38" i="1"/>
  <c r="AF37" i="1"/>
  <c r="AE37" i="1"/>
  <c r="AD37" i="1"/>
  <c r="AF36" i="1"/>
  <c r="AE36" i="1"/>
  <c r="AD36" i="1"/>
  <c r="AF35" i="1"/>
  <c r="AE35" i="1"/>
  <c r="AD35" i="1"/>
  <c r="AF34" i="1"/>
  <c r="AE34" i="1"/>
  <c r="AD34" i="1"/>
  <c r="AF33" i="1"/>
  <c r="AE33" i="1"/>
  <c r="AD33" i="1"/>
  <c r="AB229" i="1"/>
  <c r="AG154" i="1" l="1"/>
  <c r="AH154" i="1" s="1"/>
  <c r="AG162" i="1"/>
  <c r="AH162" i="1" s="1"/>
  <c r="AC229" i="1"/>
  <c r="AG170" i="1"/>
  <c r="AH170" i="1" s="1"/>
  <c r="AG186" i="1"/>
  <c r="AH186" i="1" s="1"/>
  <c r="AG182" i="1"/>
  <c r="AH182" i="1" s="1"/>
  <c r="AG194" i="1"/>
  <c r="AH194" i="1" s="1"/>
  <c r="AG202" i="1"/>
  <c r="AH202" i="1" s="1"/>
  <c r="AG121" i="1"/>
  <c r="AH121" i="1" s="1"/>
  <c r="AG199" i="1"/>
  <c r="AH199" i="1" s="1"/>
  <c r="AG175" i="1"/>
  <c r="AH175" i="1" s="1"/>
  <c r="AG179" i="1"/>
  <c r="AH179" i="1" s="1"/>
  <c r="AG167" i="1"/>
  <c r="AH167" i="1" s="1"/>
  <c r="AG191" i="1"/>
  <c r="AH191" i="1" s="1"/>
  <c r="AG165" i="1"/>
  <c r="AH165" i="1" s="1"/>
  <c r="AG173" i="1"/>
  <c r="AH173" i="1" s="1"/>
  <c r="AG189" i="1"/>
  <c r="AH189" i="1" s="1"/>
  <c r="AG185" i="1"/>
  <c r="AH185" i="1" s="1"/>
  <c r="AG197" i="1"/>
  <c r="AH197" i="1" s="1"/>
  <c r="AG39" i="1"/>
  <c r="AH39" i="1" s="1"/>
  <c r="AG65" i="1"/>
  <c r="AH65" i="1" s="1"/>
  <c r="AG35" i="1"/>
  <c r="AH35" i="1" s="1"/>
  <c r="AG164" i="1"/>
  <c r="AH164" i="1" s="1"/>
  <c r="AG172" i="1"/>
  <c r="AH172" i="1" s="1"/>
  <c r="AG188" i="1"/>
  <c r="AH188" i="1" s="1"/>
  <c r="AG184" i="1"/>
  <c r="AH184" i="1" s="1"/>
  <c r="AG196" i="1"/>
  <c r="AH196" i="1" s="1"/>
  <c r="AG204" i="1"/>
  <c r="AH204" i="1" s="1"/>
  <c r="AG160" i="1"/>
  <c r="AH160" i="1" s="1"/>
  <c r="AG176" i="1"/>
  <c r="AH176" i="1" s="1"/>
  <c r="AG180" i="1"/>
  <c r="AH180" i="1" s="1"/>
  <c r="AG192" i="1"/>
  <c r="AH192" i="1" s="1"/>
  <c r="AG200" i="1"/>
  <c r="AH200" i="1" s="1"/>
  <c r="AG163" i="1"/>
  <c r="AH163" i="1" s="1"/>
  <c r="AG171" i="1"/>
  <c r="AH171" i="1" s="1"/>
  <c r="AG187" i="1"/>
  <c r="AH187" i="1" s="1"/>
  <c r="AG183" i="1"/>
  <c r="AH183" i="1" s="1"/>
  <c r="AG195" i="1"/>
  <c r="AH195" i="1" s="1"/>
  <c r="AG203" i="1"/>
  <c r="AH203" i="1" s="1"/>
  <c r="AG33" i="1"/>
  <c r="AH33" i="1" s="1"/>
  <c r="AG37" i="1"/>
  <c r="AH37" i="1" s="1"/>
  <c r="AG38" i="1"/>
  <c r="AH38" i="1" s="1"/>
  <c r="AG40" i="1"/>
  <c r="AH40" i="1" s="1"/>
  <c r="AG94" i="1"/>
  <c r="AH94" i="1" s="1"/>
  <c r="AG153" i="1"/>
  <c r="AH153" i="1" s="1"/>
  <c r="AG161" i="1"/>
  <c r="AH161" i="1" s="1"/>
  <c r="AG169" i="1"/>
  <c r="AH169" i="1" s="1"/>
  <c r="AG177" i="1"/>
  <c r="AH177" i="1" s="1"/>
  <c r="AG181" i="1"/>
  <c r="AH181" i="1" s="1"/>
  <c r="AG193" i="1"/>
  <c r="AH193" i="1" s="1"/>
  <c r="AG201" i="1"/>
  <c r="AH201" i="1" s="1"/>
  <c r="AG34" i="1"/>
  <c r="AH34" i="1" s="1"/>
  <c r="AG92" i="1"/>
  <c r="AH92" i="1" s="1"/>
  <c r="AG41" i="1"/>
  <c r="AH41" i="1" s="1"/>
  <c r="AG36" i="1"/>
  <c r="AH36" i="1" s="1"/>
  <c r="AG66" i="1"/>
  <c r="AH66" i="1" s="1"/>
  <c r="AG166" i="1"/>
  <c r="AH166" i="1" s="1"/>
  <c r="AG174" i="1"/>
  <c r="AH174" i="1" s="1"/>
  <c r="AG178" i="1"/>
  <c r="AH178" i="1" s="1"/>
  <c r="AG190" i="1"/>
  <c r="AH190" i="1" s="1"/>
  <c r="AG198" i="1"/>
  <c r="AH198" i="1" s="1"/>
  <c r="J27" i="10" l="1"/>
  <c r="J28" i="10"/>
  <c r="J26" i="10"/>
  <c r="W230" i="1" l="1"/>
  <c r="AF91" i="1" l="1"/>
  <c r="AE91" i="1"/>
  <c r="AD91" i="1"/>
  <c r="AG91" i="1" l="1"/>
  <c r="AH91" i="1" s="1"/>
  <c r="AH230" i="1" s="1"/>
  <c r="J25" i="10" l="1"/>
  <c r="G36" i="10"/>
  <c r="H29" i="10" s="1"/>
  <c r="J24" i="10"/>
  <c r="H36" i="10" l="1"/>
  <c r="H30" i="10"/>
  <c r="H24" i="10"/>
  <c r="I24" i="10" s="1"/>
  <c r="H32" i="10"/>
  <c r="H31" i="10"/>
  <c r="H33" i="10"/>
  <c r="H34" i="10"/>
  <c r="H25" i="10"/>
  <c r="I25" i="10" s="1"/>
  <c r="I26" i="10" s="1"/>
  <c r="I27" i="10" s="1"/>
  <c r="H26" i="10"/>
  <c r="H27" i="10"/>
  <c r="H35" i="10"/>
  <c r="H28" i="10"/>
  <c r="I28" i="10" l="1"/>
  <c r="I29" i="10" s="1"/>
  <c r="I30" i="10" s="1"/>
  <c r="I31" i="10" s="1"/>
  <c r="I32" i="10" s="1"/>
  <c r="I33" i="10" s="1"/>
  <c r="I34" i="10" s="1"/>
  <c r="I35" i="10" s="1"/>
  <c r="L3" i="10"/>
  <c r="L4" i="10" s="1"/>
  <c r="L5" i="10" s="1"/>
  <c r="L6" i="10" s="1"/>
  <c r="L7" i="10" s="1"/>
  <c r="L8" i="10" s="1"/>
  <c r="L9" i="10" s="1"/>
  <c r="L10" i="10" s="1"/>
  <c r="L11" i="10" s="1"/>
  <c r="L12" i="10" s="1"/>
  <c r="L13" i="10" s="1"/>
  <c r="L14" i="10" s="1"/>
  <c r="G90" i="1" l="1"/>
  <c r="G210" i="1"/>
  <c r="G209" i="1"/>
  <c r="G213" i="1"/>
  <c r="G119" i="1"/>
  <c r="G211" i="1"/>
  <c r="G117" i="1"/>
  <c r="G208" i="1"/>
  <c r="G212" i="1"/>
  <c r="AB213" i="1"/>
  <c r="AB208" i="1"/>
  <c r="AB212" i="1"/>
  <c r="AB210" i="1"/>
  <c r="AB186" i="1"/>
  <c r="AB209" i="1"/>
  <c r="AB211" i="1"/>
  <c r="AB189" i="1"/>
  <c r="AI186" i="1" l="1"/>
  <c r="AI189" i="1"/>
  <c r="AC186" i="1"/>
  <c r="AC210" i="1"/>
  <c r="AC209" i="1"/>
  <c r="AC213" i="1"/>
  <c r="AC189" i="1"/>
  <c r="AC211" i="1"/>
  <c r="AC208" i="1"/>
  <c r="AC212" i="1"/>
  <c r="G159" i="1"/>
  <c r="G202" i="1"/>
  <c r="G225" i="1"/>
  <c r="G80" i="1"/>
  <c r="AB225" i="1"/>
  <c r="AC225" i="1" l="1"/>
  <c r="G101" i="1"/>
  <c r="G204" i="1"/>
  <c r="G81" i="1"/>
  <c r="AB204" i="1"/>
  <c r="AB202" i="1"/>
  <c r="AI204" i="1" l="1"/>
  <c r="AI202" i="1"/>
  <c r="AC202" i="1"/>
  <c r="AC204" i="1"/>
  <c r="B36" i="10"/>
  <c r="C35" i="10" s="1"/>
  <c r="E24" i="10"/>
  <c r="C4" i="10"/>
  <c r="C5" i="10" s="1"/>
  <c r="C6" i="10" s="1"/>
  <c r="C7" i="10" s="1"/>
  <c r="C8" i="10" s="1"/>
  <c r="C9" i="10" s="1"/>
  <c r="C10" i="10" s="1"/>
  <c r="C11" i="10" s="1"/>
  <c r="C12" i="10" s="1"/>
  <c r="C13" i="10" s="1"/>
  <c r="C14" i="10" s="1"/>
  <c r="G3" i="10"/>
  <c r="G4" i="10" s="1"/>
  <c r="G5" i="10" s="1"/>
  <c r="G6" i="10" s="1"/>
  <c r="G7" i="10" s="1"/>
  <c r="G8" i="10" s="1"/>
  <c r="G9" i="10" s="1"/>
  <c r="G10" i="10" s="1"/>
  <c r="G11" i="10" s="1"/>
  <c r="G12" i="10" s="1"/>
  <c r="G13" i="10" s="1"/>
  <c r="G14" i="10" s="1"/>
  <c r="AF252" i="1"/>
  <c r="AF242" i="1"/>
  <c r="AF255" i="1" l="1"/>
  <c r="C24" i="10"/>
  <c r="D24" i="10" s="1"/>
  <c r="C28" i="10"/>
  <c r="C32" i="10"/>
  <c r="C36" i="10"/>
  <c r="C25" i="10"/>
  <c r="C29" i="10"/>
  <c r="C33" i="10"/>
  <c r="C26" i="10"/>
  <c r="C30" i="10"/>
  <c r="C34" i="10"/>
  <c r="C27" i="10"/>
  <c r="C31" i="10"/>
  <c r="D25" i="10" l="1"/>
  <c r="D26" i="10" s="1"/>
  <c r="D27" i="10" s="1"/>
  <c r="D28" i="10" s="1"/>
  <c r="D29" i="10" s="1"/>
  <c r="D30" i="10" s="1"/>
  <c r="D31" i="10" s="1"/>
  <c r="D32" i="10" s="1"/>
  <c r="D33" i="10" s="1"/>
  <c r="D34" i="10" s="1"/>
  <c r="D35" i="10" s="1"/>
  <c r="B29" i="3" l="1"/>
  <c r="D21" i="3"/>
  <c r="D22" i="3"/>
  <c r="D23" i="3"/>
  <c r="D24" i="3"/>
  <c r="D25" i="3"/>
  <c r="D26" i="3"/>
  <c r="D27" i="3"/>
  <c r="D28" i="3"/>
  <c r="C29" i="3"/>
  <c r="G203" i="1"/>
  <c r="G197" i="1"/>
  <c r="G199" i="1"/>
  <c r="G201" i="1"/>
  <c r="G200" i="1"/>
  <c r="G198" i="1"/>
  <c r="G196" i="1"/>
  <c r="G194" i="1"/>
  <c r="G195" i="1"/>
  <c r="G181" i="1"/>
  <c r="G190" i="1"/>
  <c r="G191" i="1"/>
  <c r="G192" i="1"/>
  <c r="G185" i="1"/>
  <c r="G183" i="1"/>
  <c r="G184" i="1"/>
  <c r="G182" i="1"/>
  <c r="G179" i="1"/>
  <c r="G180" i="1"/>
  <c r="G178" i="1"/>
  <c r="G173" i="1"/>
  <c r="G176" i="1"/>
  <c r="G193" i="1"/>
  <c r="G177" i="1"/>
  <c r="G175" i="1"/>
  <c r="G174" i="1"/>
  <c r="G172" i="1"/>
  <c r="G171" i="1"/>
  <c r="G228" i="1"/>
  <c r="G170" i="1"/>
  <c r="G169" i="1"/>
  <c r="G165" i="1"/>
  <c r="G167" i="1"/>
  <c r="G166" i="1"/>
  <c r="G164" i="1"/>
  <c r="G163" i="1"/>
  <c r="G162" i="1"/>
  <c r="G161" i="1"/>
  <c r="G150" i="1"/>
  <c r="G160" i="1"/>
  <c r="G155" i="1"/>
  <c r="G157" i="1"/>
  <c r="G156" i="1"/>
  <c r="G154" i="1"/>
  <c r="G152" i="1"/>
  <c r="G151" i="1"/>
  <c r="G168" i="1"/>
  <c r="G137" i="1"/>
  <c r="G149" i="1"/>
  <c r="G147" i="1"/>
  <c r="G141" i="1"/>
  <c r="G145" i="1"/>
  <c r="G158" i="1"/>
  <c r="G146" i="1"/>
  <c r="G144" i="1"/>
  <c r="G143" i="1"/>
  <c r="G142" i="1"/>
  <c r="G139" i="1"/>
  <c r="G140" i="1"/>
  <c r="G138" i="1"/>
  <c r="G217" i="1"/>
  <c r="G216" i="1"/>
  <c r="G218" i="1"/>
  <c r="G133" i="1"/>
  <c r="G132" i="1"/>
  <c r="G134" i="1"/>
  <c r="G220" i="1"/>
  <c r="G219" i="1"/>
  <c r="G148" i="1"/>
  <c r="G127" i="1"/>
  <c r="G125" i="1"/>
  <c r="G124" i="1"/>
  <c r="G126" i="1"/>
  <c r="G123" i="1"/>
  <c r="G122" i="1"/>
  <c r="G153" i="1"/>
  <c r="G131" i="1"/>
  <c r="G120" i="1"/>
  <c r="G136" i="1"/>
  <c r="G135" i="1"/>
  <c r="G114" i="1"/>
  <c r="G116" i="1"/>
  <c r="G214" i="1"/>
  <c r="G118" i="1"/>
  <c r="G115" i="1"/>
  <c r="G207" i="1"/>
  <c r="G113" i="1"/>
  <c r="G112" i="1"/>
  <c r="G111" i="1"/>
  <c r="G110" i="1"/>
  <c r="G222" i="1"/>
  <c r="G109" i="1"/>
  <c r="G130" i="1"/>
  <c r="G215" i="1"/>
  <c r="G129" i="1"/>
  <c r="G102" i="1"/>
  <c r="G128" i="1"/>
  <c r="G105" i="1"/>
  <c r="G107" i="1"/>
  <c r="G104" i="1"/>
  <c r="G106" i="1"/>
  <c r="G103" i="1"/>
  <c r="G221" i="1"/>
  <c r="G100" i="1"/>
  <c r="G99" i="1"/>
  <c r="G96" i="1"/>
  <c r="G94" i="1"/>
  <c r="G121" i="1"/>
  <c r="G97" i="1"/>
  <c r="G227" i="1"/>
  <c r="G92" i="1"/>
  <c r="G226" i="1"/>
  <c r="G91" i="1"/>
  <c r="G89" i="1"/>
  <c r="G88" i="1"/>
  <c r="G85" i="1"/>
  <c r="G84" i="1"/>
  <c r="G108" i="1"/>
  <c r="G76" i="1"/>
  <c r="G78" i="1"/>
  <c r="G77" i="1"/>
  <c r="G83" i="1"/>
  <c r="G95" i="1"/>
  <c r="G74" i="1"/>
  <c r="G73" i="1"/>
  <c r="G72" i="1"/>
  <c r="G71" i="1"/>
  <c r="G87" i="1"/>
  <c r="G98" i="1"/>
  <c r="G82" i="1"/>
  <c r="G86" i="1"/>
  <c r="G70" i="1"/>
  <c r="G69" i="1"/>
  <c r="G67" i="1"/>
  <c r="G68" i="1"/>
  <c r="G224" i="1"/>
  <c r="G79" i="1"/>
  <c r="G75" i="1"/>
  <c r="G64" i="1"/>
  <c r="G63" i="1"/>
  <c r="G62" i="1"/>
  <c r="G61" i="1"/>
  <c r="G60" i="1"/>
  <c r="G54" i="1"/>
  <c r="G58" i="1"/>
  <c r="G59" i="1"/>
  <c r="G57" i="1"/>
  <c r="G56" i="1"/>
  <c r="G55" i="1"/>
  <c r="G53" i="1"/>
  <c r="G52" i="1"/>
  <c r="G50" i="1"/>
  <c r="G51" i="1"/>
  <c r="G49" i="1"/>
  <c r="G47" i="1"/>
  <c r="G48" i="1"/>
  <c r="G46" i="1"/>
  <c r="G44" i="1"/>
  <c r="G45" i="1"/>
  <c r="G43" i="1"/>
  <c r="G42" i="1"/>
  <c r="G66" i="1"/>
  <c r="G41" i="1"/>
  <c r="G37" i="1"/>
  <c r="G65" i="1"/>
  <c r="G40" i="1"/>
  <c r="G36" i="1"/>
  <c r="G26" i="1"/>
  <c r="G25" i="1"/>
  <c r="G35" i="1"/>
  <c r="G31" i="1"/>
  <c r="G30" i="1"/>
  <c r="G39" i="1"/>
  <c r="G34" i="1"/>
  <c r="G223" i="1"/>
  <c r="G32" i="1"/>
  <c r="G28" i="1"/>
  <c r="G27" i="1"/>
  <c r="G29" i="1"/>
  <c r="G38" i="1"/>
  <c r="G33" i="1"/>
  <c r="G24" i="1"/>
  <c r="G22" i="1"/>
  <c r="G23" i="1"/>
  <c r="G21" i="1"/>
  <c r="G19" i="1"/>
  <c r="AB217" i="1"/>
  <c r="AB184" i="1"/>
  <c r="AB218" i="1"/>
  <c r="AB178" i="1"/>
  <c r="AB215" i="1"/>
  <c r="AB185" i="1"/>
  <c r="AB219" i="1"/>
  <c r="AB227" i="1"/>
  <c r="AB187" i="1"/>
  <c r="AB220" i="1"/>
  <c r="AB216" i="1"/>
  <c r="AB198" i="1"/>
  <c r="AB226" i="1"/>
  <c r="AB224" i="1"/>
  <c r="AB188" i="1"/>
  <c r="AB214" i="1"/>
  <c r="AI188" i="1" l="1"/>
  <c r="AI178" i="1"/>
  <c r="AI185" i="1"/>
  <c r="AI184" i="1"/>
  <c r="AI198" i="1"/>
  <c r="AI187" i="1"/>
  <c r="D29" i="3"/>
  <c r="AC188" i="1"/>
  <c r="AC219" i="1"/>
  <c r="AC220" i="1"/>
  <c r="AC217" i="1"/>
  <c r="AC216" i="1"/>
  <c r="AC187" i="1"/>
  <c r="AC214" i="1"/>
  <c r="AC215" i="1"/>
  <c r="AC198" i="1"/>
  <c r="AC185" i="1"/>
  <c r="AC184" i="1"/>
  <c r="AC178" i="1"/>
  <c r="AC218" i="1"/>
  <c r="AC224" i="1"/>
  <c r="AC227" i="1"/>
  <c r="AC226" i="1"/>
  <c r="G20" i="1" l="1"/>
  <c r="AB203" i="1"/>
  <c r="AI203" i="1" l="1"/>
  <c r="AC203" i="1"/>
  <c r="AB196" i="1"/>
  <c r="AI196" i="1" l="1"/>
  <c r="AC196" i="1"/>
  <c r="AB182" i="1"/>
  <c r="AB183" i="1"/>
  <c r="AI183" i="1" l="1"/>
  <c r="AC183" i="1"/>
  <c r="AI182" i="1"/>
  <c r="AC182" i="1"/>
  <c r="K16" i="1" l="1"/>
  <c r="B109" i="2"/>
  <c r="B110" i="2" s="1"/>
  <c r="U16" i="1"/>
  <c r="T16" i="1"/>
  <c r="S16" i="1"/>
  <c r="R16" i="1"/>
  <c r="Q16" i="1"/>
  <c r="P16" i="1"/>
  <c r="O16" i="1"/>
  <c r="N16" i="1"/>
  <c r="M16" i="1"/>
  <c r="L16" i="1"/>
  <c r="J16" i="1"/>
  <c r="K15" i="1"/>
  <c r="R15" i="1"/>
  <c r="N15" i="1"/>
  <c r="O15" i="1"/>
  <c r="E12" i="2"/>
  <c r="C127" i="2"/>
  <c r="B118" i="2"/>
  <c r="B119" i="2" s="1"/>
  <c r="B120" i="2" s="1"/>
  <c r="B121" i="2" s="1"/>
  <c r="B122" i="2" s="1"/>
  <c r="C113" i="2"/>
  <c r="C104" i="2"/>
  <c r="B96" i="2"/>
  <c r="B97" i="2" s="1"/>
  <c r="B98" i="2" s="1"/>
  <c r="B99" i="2" s="1"/>
  <c r="B100" i="2" s="1"/>
  <c r="C91" i="2"/>
  <c r="B82" i="2"/>
  <c r="C77" i="2"/>
  <c r="B68" i="2"/>
  <c r="B69" i="2" s="1"/>
  <c r="B70" i="2" s="1"/>
  <c r="B71" i="2" s="1"/>
  <c r="B72" i="2" s="1"/>
  <c r="B73" i="2" s="1"/>
  <c r="B74" i="2" s="1"/>
  <c r="B75" i="2" s="1"/>
  <c r="B76" i="2" s="1"/>
  <c r="C63" i="2"/>
  <c r="B60" i="2"/>
  <c r="B61" i="2" s="1"/>
  <c r="C55" i="2"/>
  <c r="B51" i="2"/>
  <c r="B52" i="2" s="1"/>
  <c r="C48" i="2"/>
  <c r="B34" i="2"/>
  <c r="U15" i="1"/>
  <c r="T15" i="1"/>
  <c r="S15" i="1"/>
  <c r="Q15" i="1"/>
  <c r="P15" i="1"/>
  <c r="M15" i="1"/>
  <c r="L15" i="1"/>
  <c r="B117" i="2"/>
  <c r="B108" i="2"/>
  <c r="B95" i="2"/>
  <c r="B81" i="2"/>
  <c r="B67" i="2"/>
  <c r="B59" i="2"/>
  <c r="B50" i="2"/>
  <c r="B33" i="2"/>
  <c r="AB38" i="1"/>
  <c r="AB23" i="1"/>
  <c r="AI38" i="1" l="1"/>
  <c r="B111" i="2"/>
  <c r="B112" i="2" s="1"/>
  <c r="B53" i="2"/>
  <c r="B83" i="2"/>
  <c r="B84" i="2" s="1"/>
  <c r="B85" i="2" s="1"/>
  <c r="B86" i="2" s="1"/>
  <c r="B87" i="2" s="1"/>
  <c r="B88" i="2" s="1"/>
  <c r="B89" i="2" s="1"/>
  <c r="B90" i="2" s="1"/>
  <c r="AC23" i="1"/>
  <c r="B101" i="2"/>
  <c r="B62" i="2"/>
  <c r="B35" i="2"/>
  <c r="B36" i="2" s="1"/>
  <c r="B37" i="2" s="1"/>
  <c r="B38" i="2" s="1"/>
  <c r="B123" i="2"/>
  <c r="AB54" i="1"/>
  <c r="AB152" i="1"/>
  <c r="AB92" i="1"/>
  <c r="AB126" i="1"/>
  <c r="AB100" i="1"/>
  <c r="AB143" i="1"/>
  <c r="AB121" i="1"/>
  <c r="AB91" i="1"/>
  <c r="AB74" i="1"/>
  <c r="AB27" i="1"/>
  <c r="AB101" i="1"/>
  <c r="AB34" i="1"/>
  <c r="AB115" i="1"/>
  <c r="AB73" i="1"/>
  <c r="AB61" i="1"/>
  <c r="AB112" i="1"/>
  <c r="AB170" i="1"/>
  <c r="AB35" i="1"/>
  <c r="AB42" i="1"/>
  <c r="AB151" i="1"/>
  <c r="AC170" i="1" l="1"/>
  <c r="AI170" i="1"/>
  <c r="AB122" i="1"/>
  <c r="AB26" i="1"/>
  <c r="AB154" i="1"/>
  <c r="AB64" i="1"/>
  <c r="AB29" i="1"/>
  <c r="AI92" i="1" l="1"/>
  <c r="AC92" i="1"/>
  <c r="AC91" i="1"/>
  <c r="AI91" i="1"/>
  <c r="AC121" i="1"/>
  <c r="AI121" i="1"/>
  <c r="AC154" i="1"/>
  <c r="AI154" i="1"/>
  <c r="B124" i="2"/>
  <c r="AC143" i="1"/>
  <c r="AI34" i="1"/>
  <c r="AI35" i="1"/>
  <c r="AC101" i="1"/>
  <c r="AC152" i="1"/>
  <c r="AC100" i="1"/>
  <c r="AC126" i="1"/>
  <c r="AC112" i="1"/>
  <c r="AC151" i="1"/>
  <c r="AC122" i="1"/>
  <c r="B54" i="2"/>
  <c r="AC74" i="1"/>
  <c r="AC61" i="1"/>
  <c r="AC27" i="1"/>
  <c r="AC73" i="1"/>
  <c r="AC54" i="1"/>
  <c r="AC29" i="1"/>
  <c r="AC26" i="1"/>
  <c r="B102" i="2"/>
  <c r="B103" i="2" s="1"/>
  <c r="B39" i="2"/>
  <c r="AC42" i="1"/>
  <c r="AB113" i="1"/>
  <c r="AB24" i="1"/>
  <c r="AB83" i="1"/>
  <c r="AB123" i="1"/>
  <c r="AB164" i="1"/>
  <c r="AB163" i="1"/>
  <c r="AB33" i="1"/>
  <c r="AB78" i="1"/>
  <c r="AB37" i="1"/>
  <c r="AB71" i="1"/>
  <c r="AB172" i="1"/>
  <c r="AB60" i="1"/>
  <c r="AB36" i="1"/>
  <c r="AB65" i="1"/>
  <c r="AB94" i="1"/>
  <c r="AB139" i="1"/>
  <c r="AB75" i="1"/>
  <c r="AB81" i="1"/>
  <c r="AB159" i="1"/>
  <c r="AI36" i="1" l="1"/>
  <c r="AC60" i="1"/>
  <c r="AI33" i="1"/>
  <c r="AC33" i="1"/>
  <c r="AC159" i="1"/>
  <c r="AC113" i="1"/>
  <c r="AI94" i="1"/>
  <c r="AC94" i="1"/>
  <c r="AI37" i="1"/>
  <c r="AC123" i="1"/>
  <c r="AI172" i="1"/>
  <c r="AC172" i="1"/>
  <c r="AC75" i="1"/>
  <c r="AC83" i="1"/>
  <c r="AC164" i="1"/>
  <c r="AI164" i="1"/>
  <c r="AI65" i="1"/>
  <c r="AC65" i="1"/>
  <c r="AC163" i="1"/>
  <c r="AI163" i="1"/>
  <c r="AC139" i="1"/>
  <c r="AB80" i="1"/>
  <c r="AB107" i="1"/>
  <c r="AB66" i="1"/>
  <c r="AB47" i="1"/>
  <c r="AI66" i="1" l="1"/>
  <c r="AC66" i="1"/>
  <c r="B125" i="2"/>
  <c r="B126" i="2" s="1"/>
  <c r="AC107" i="1"/>
  <c r="AB90" i="1"/>
  <c r="AB166" i="1"/>
  <c r="AB176" i="1"/>
  <c r="AB160" i="1"/>
  <c r="AB177" i="1"/>
  <c r="AB141" i="1"/>
  <c r="AB22" i="1"/>
  <c r="AB96" i="1"/>
  <c r="AB93" i="1"/>
  <c r="AB132" i="1"/>
  <c r="AB32" i="1"/>
  <c r="AB84" i="1"/>
  <c r="AB142" i="1"/>
  <c r="AB52" i="1"/>
  <c r="AB146" i="1"/>
  <c r="AB167" i="1"/>
  <c r="AB114" i="1"/>
  <c r="AB63" i="1"/>
  <c r="AB102" i="1"/>
  <c r="AB155" i="1"/>
  <c r="AB43" i="1"/>
  <c r="AB223" i="1"/>
  <c r="AB41" i="1"/>
  <c r="AB59" i="1"/>
  <c r="AB199" i="1"/>
  <c r="AB128" i="1"/>
  <c r="AB82" i="1"/>
  <c r="AB153" i="1"/>
  <c r="AB62" i="1"/>
  <c r="AB21" i="1"/>
  <c r="AB179" i="1"/>
  <c r="AB67" i="1"/>
  <c r="AB40" i="1"/>
  <c r="AB197" i="1"/>
  <c r="AB31" i="1"/>
  <c r="AB79" i="1"/>
  <c r="AB110" i="1"/>
  <c r="AB156" i="1"/>
  <c r="AB68" i="1"/>
  <c r="AB133" i="1"/>
  <c r="AB46" i="1"/>
  <c r="AB193" i="1"/>
  <c r="AB20" i="1"/>
  <c r="AB85" i="1"/>
  <c r="AB134" i="1"/>
  <c r="AB70" i="1"/>
  <c r="AC93" i="1" l="1"/>
  <c r="AC90" i="1"/>
  <c r="AC128" i="1"/>
  <c r="AC80" i="1"/>
  <c r="AC81" i="1"/>
  <c r="AI193" i="1"/>
  <c r="AI176" i="1"/>
  <c r="AI153" i="1"/>
  <c r="AI160" i="1"/>
  <c r="AI199" i="1"/>
  <c r="AI166" i="1"/>
  <c r="AI167" i="1"/>
  <c r="AI179" i="1"/>
  <c r="AI41" i="1"/>
  <c r="AI40" i="1"/>
  <c r="AI177" i="1"/>
  <c r="AI197" i="1"/>
  <c r="AC70" i="1"/>
  <c r="AC24" i="1"/>
  <c r="AC20" i="1"/>
  <c r="B40" i="2"/>
  <c r="B41" i="2" s="1"/>
  <c r="B42" i="2" s="1"/>
  <c r="B43" i="2" s="1"/>
  <c r="AC67" i="1"/>
  <c r="AC40" i="1"/>
  <c r="AC102" i="1"/>
  <c r="AC96" i="1"/>
  <c r="AC64" i="1"/>
  <c r="AC63" i="1"/>
  <c r="AC32" i="1"/>
  <c r="AC84" i="1"/>
  <c r="AC59" i="1"/>
  <c r="AC133" i="1"/>
  <c r="AC79" i="1"/>
  <c r="AC223" i="1"/>
  <c r="AC176" i="1"/>
  <c r="AC34" i="1"/>
  <c r="AC197" i="1"/>
  <c r="AC78" i="1"/>
  <c r="AC47" i="1"/>
  <c r="AC82" i="1"/>
  <c r="AC43" i="1"/>
  <c r="AC22" i="1"/>
  <c r="AC68" i="1"/>
  <c r="AC156" i="1"/>
  <c r="AC155" i="1"/>
  <c r="AC142" i="1"/>
  <c r="AC31" i="1"/>
  <c r="AC177" i="1"/>
  <c r="AC21" i="1"/>
  <c r="AC146" i="1"/>
  <c r="AC134" i="1"/>
  <c r="AC167" i="1"/>
  <c r="AC114" i="1"/>
  <c r="AC85" i="1"/>
  <c r="AC179" i="1"/>
  <c r="AC62" i="1"/>
  <c r="AC41" i="1"/>
  <c r="AC46" i="1"/>
  <c r="AC110" i="1"/>
  <c r="AC52" i="1"/>
  <c r="AC166" i="1"/>
  <c r="AC193" i="1"/>
  <c r="AC153" i="1"/>
  <c r="AC160" i="1"/>
  <c r="AC199" i="1"/>
  <c r="AC132" i="1"/>
  <c r="AC141" i="1"/>
  <c r="AB173" i="1"/>
  <c r="AB148" i="1"/>
  <c r="AB145" i="1"/>
  <c r="AB106" i="1"/>
  <c r="AB180" i="1"/>
  <c r="AC148" i="1" l="1"/>
  <c r="AB99" i="1"/>
  <c r="AB116" i="1"/>
  <c r="AB174" i="1"/>
  <c r="AB111" i="1"/>
  <c r="AB192" i="1"/>
  <c r="AB137" i="1"/>
  <c r="AB127" i="1"/>
  <c r="AB190" i="1"/>
  <c r="AB161" i="1"/>
  <c r="AB25" i="1"/>
  <c r="AB157" i="1"/>
  <c r="AB56" i="1"/>
  <c r="AB105" i="1"/>
  <c r="AB28" i="1"/>
  <c r="AB171" i="1"/>
  <c r="AB124" i="1"/>
  <c r="AB19" i="1"/>
  <c r="AB222" i="1"/>
  <c r="AB48" i="1"/>
  <c r="AB104" i="1"/>
  <c r="AB169" i="1"/>
  <c r="AB201" i="1"/>
  <c r="AB191" i="1"/>
  <c r="AB69" i="1"/>
  <c r="AB109" i="1"/>
  <c r="AB76" i="1"/>
  <c r="AB39" i="1"/>
  <c r="AB144" i="1"/>
  <c r="AB58" i="1"/>
  <c r="AB138" i="1"/>
  <c r="AB181" i="1"/>
  <c r="AB150" i="1"/>
  <c r="AB77" i="1"/>
  <c r="AB53" i="1"/>
  <c r="AB165" i="1"/>
  <c r="AB45" i="1"/>
  <c r="AB140" i="1"/>
  <c r="AB51" i="1"/>
  <c r="AB194" i="1"/>
  <c r="AB221" i="1"/>
  <c r="AB195" i="1"/>
  <c r="AB200" i="1"/>
  <c r="AB207" i="1"/>
  <c r="AB103" i="1"/>
  <c r="AB120" i="1"/>
  <c r="AB44" i="1"/>
  <c r="AB175" i="1"/>
  <c r="AB162" i="1"/>
  <c r="AB72" i="1"/>
  <c r="AB55" i="1"/>
  <c r="AB50" i="1"/>
  <c r="AB125" i="1"/>
  <c r="B44" i="2" l="1"/>
  <c r="B45" i="2" s="1"/>
  <c r="B46" i="2" s="1"/>
  <c r="B47" i="2" s="1"/>
  <c r="AI162" i="1"/>
  <c r="AI175" i="1"/>
  <c r="AI173" i="1"/>
  <c r="AI161" i="1"/>
  <c r="AI180" i="1"/>
  <c r="AI174" i="1"/>
  <c r="AI191" i="1"/>
  <c r="AI190" i="1"/>
  <c r="AI171" i="1"/>
  <c r="AI194" i="1"/>
  <c r="AI181" i="1"/>
  <c r="AI165" i="1"/>
  <c r="AI192" i="1"/>
  <c r="AI169" i="1"/>
  <c r="AI201" i="1"/>
  <c r="AI200" i="1"/>
  <c r="AI195" i="1"/>
  <c r="AI39" i="1"/>
  <c r="AC194" i="1"/>
  <c r="AC69" i="1"/>
  <c r="AC165" i="1"/>
  <c r="AC195" i="1"/>
  <c r="AC19" i="1"/>
  <c r="AC72" i="1"/>
  <c r="AC162" i="1"/>
  <c r="AC45" i="1"/>
  <c r="AC56" i="1"/>
  <c r="AC221" i="1"/>
  <c r="AC192" i="1"/>
  <c r="AC125" i="1"/>
  <c r="AC76" i="1"/>
  <c r="AC103" i="1"/>
  <c r="AC25" i="1"/>
  <c r="AC124" i="1"/>
  <c r="AC145" i="1"/>
  <c r="AC51" i="1"/>
  <c r="AC169" i="1"/>
  <c r="AC48" i="1"/>
  <c r="AC171" i="1"/>
  <c r="AC55" i="1"/>
  <c r="AC99" i="1"/>
  <c r="AC161" i="1"/>
  <c r="AC120" i="1"/>
  <c r="AC190" i="1"/>
  <c r="AC39" i="1"/>
  <c r="AC150" i="1"/>
  <c r="AC137" i="1"/>
  <c r="AC140" i="1"/>
  <c r="AC71" i="1"/>
  <c r="AC175" i="1"/>
  <c r="AC106" i="1"/>
  <c r="AC174" i="1"/>
  <c r="AC111" i="1"/>
  <c r="AC173" i="1"/>
  <c r="AC207" i="1"/>
  <c r="AC222" i="1"/>
  <c r="AC116" i="1"/>
  <c r="AC105" i="1"/>
  <c r="AC104" i="1"/>
  <c r="AC144" i="1"/>
  <c r="AC58" i="1"/>
  <c r="AC36" i="1"/>
  <c r="AC180" i="1"/>
  <c r="AC200" i="1"/>
  <c r="AC115" i="1"/>
  <c r="AC181" i="1"/>
  <c r="AC37" i="1"/>
  <c r="AC157" i="1"/>
  <c r="AC77" i="1"/>
  <c r="AC191" i="1"/>
  <c r="AC53" i="1"/>
  <c r="AC201" i="1"/>
  <c r="AC127" i="1"/>
  <c r="AC35" i="1"/>
  <c r="AC28" i="1"/>
  <c r="AC50" i="1"/>
  <c r="AC44" i="1"/>
  <c r="AC138" i="1"/>
  <c r="AC109" i="1"/>
  <c r="AB30" i="1"/>
  <c r="AB228" i="1"/>
  <c r="AB149" i="1"/>
  <c r="AB57" i="1"/>
  <c r="AB108" i="1"/>
  <c r="AC149" i="1" l="1"/>
  <c r="AC57" i="1"/>
  <c r="AB118" i="1"/>
  <c r="AB117" i="1"/>
  <c r="AB158" i="1"/>
  <c r="AB119" i="1"/>
  <c r="AC119" i="1" l="1"/>
  <c r="AC108" i="1"/>
  <c r="AC118" i="1"/>
  <c r="AC117" i="1"/>
  <c r="AC158" i="1"/>
  <c r="AB49" i="1"/>
  <c r="AB89" i="1"/>
  <c r="AB87" i="1"/>
  <c r="AB147" i="1"/>
  <c r="AB98" i="1"/>
  <c r="AB130" i="1"/>
  <c r="AB95" i="1"/>
  <c r="AB88" i="1"/>
  <c r="AB86" i="1"/>
  <c r="AB97" i="1"/>
  <c r="AC89" i="1" l="1"/>
  <c r="AC95" i="1"/>
  <c r="AC98" i="1"/>
  <c r="AC86" i="1"/>
  <c r="AC97" i="1"/>
  <c r="AC88" i="1"/>
  <c r="AC87" i="1"/>
  <c r="AC130" i="1"/>
  <c r="AC147" i="1"/>
  <c r="AC49" i="1"/>
  <c r="AC228" i="1"/>
  <c r="AC38" i="1"/>
  <c r="AC30" i="1"/>
  <c r="AB129" i="1"/>
  <c r="AB136" i="1"/>
  <c r="AB135" i="1"/>
  <c r="AB131" i="1"/>
  <c r="AB230" i="1" l="1"/>
  <c r="AC129" i="1"/>
  <c r="AC135" i="1"/>
  <c r="AC131" i="1"/>
  <c r="AC136" i="1"/>
  <c r="AC230" i="1"/>
</calcChain>
</file>

<file path=xl/comments1.xml><?xml version="1.0" encoding="utf-8"?>
<comments xmlns="http://schemas.openxmlformats.org/spreadsheetml/2006/main">
  <authors>
    <author>Hewlett-Packard Company</author>
    <author>Ivonne Andrea Torres Cruz</author>
    <author>Manuel Andres Farias Pinzon</author>
  </authors>
  <commentList>
    <comment ref="I43" authorId="0" shapeId="0">
      <text>
        <r>
          <rPr>
            <b/>
            <sz val="9"/>
            <color indexed="81"/>
            <rFont val="Tahoma"/>
            <family val="2"/>
          </rPr>
          <t>IATC:</t>
        </r>
        <r>
          <rPr>
            <sz val="9"/>
            <color indexed="81"/>
            <rFont val="Tahoma"/>
            <family val="2"/>
          </rPr>
          <t xml:space="preserve">
Debido a que no fue posible contar con la información en el tiempo previsto y que posteriormente el profesional se dedicó a la cuenta mensual y anual de la contraloría y luego al informe de evaluación del sistema de control interno contable, es necesario reprogramar el informe del 22Feb al 26Feb</t>
        </r>
      </text>
    </comment>
    <comment ref="I45" authorId="0" shapeId="0">
      <text>
        <r>
          <rPr>
            <b/>
            <sz val="9"/>
            <color indexed="81"/>
            <rFont val="Tahoma"/>
            <family val="2"/>
          </rPr>
          <t>IATC:</t>
        </r>
        <r>
          <rPr>
            <sz val="9"/>
            <color indexed="81"/>
            <rFont val="Tahoma"/>
            <family val="2"/>
          </rPr>
          <t xml:space="preserve">
Debido a que a la contratista se le terminó el contrato el 18Ene y que está en proceso de contratación y que primero es necesario realizar el seguimiento al PM por procesos, la evaluación se corre del 19Feb al 26Mar</t>
        </r>
      </text>
    </comment>
    <comment ref="I49" authorId="0" shapeId="0">
      <text>
        <r>
          <rPr>
            <b/>
            <sz val="9"/>
            <color rgb="FF000000"/>
            <rFont val="Tahoma"/>
            <family val="2"/>
          </rPr>
          <t>IATC:</t>
        </r>
        <r>
          <rPr>
            <sz val="9"/>
            <color rgb="FF000000"/>
            <rFont val="Tahoma"/>
            <family val="2"/>
          </rPr>
          <t xml:space="preserve"> Se corrió la fecha del 09Feb al 12Mar en razón a que el contrato de Marcela se inició el 09Feb y se retrasó la evaluación del sistema de control interno contable</t>
        </r>
      </text>
    </comment>
    <comment ref="I50"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I51"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H68" authorId="0" shapeId="0">
      <text>
        <r>
          <rPr>
            <b/>
            <sz val="9"/>
            <color indexed="81"/>
            <rFont val="Tahoma"/>
            <family val="2"/>
          </rPr>
          <t>IATC:</t>
        </r>
        <r>
          <rPr>
            <sz val="9"/>
            <color indexed="81"/>
            <rFont val="Tahoma"/>
            <family val="2"/>
          </rPr>
          <t xml:space="preserve"> Se corrió la fecha del 03Feb al 10Feb en razón a que el contrato de Carlos Andrés se inició el 10Feb y se dio inicio a la etapa de planeación del trabajo el 10Feb</t>
        </r>
      </text>
    </comment>
    <comment ref="I68" authorId="0" shapeId="0">
      <text>
        <r>
          <rPr>
            <b/>
            <sz val="9"/>
            <color indexed="81"/>
            <rFont val="Tahoma"/>
            <family val="2"/>
          </rPr>
          <t>IATC:</t>
        </r>
        <r>
          <rPr>
            <sz val="9"/>
            <color indexed="81"/>
            <rFont val="Tahoma"/>
            <family val="2"/>
          </rPr>
          <t xml:space="preserve"> Se corrió la fecha del 22Feb al 24Feb en razón a que el contrato de Carlos Andrés se inició el 10Feb y el trabajo de campo no se inició el 10Feb, sino el 16Feb</t>
        </r>
      </text>
    </comment>
    <comment ref="H69" authorId="0" shapeId="0">
      <text>
        <r>
          <rPr>
            <b/>
            <sz val="9"/>
            <color indexed="81"/>
            <rFont val="Tahoma"/>
            <family val="2"/>
          </rPr>
          <t>IATC:</t>
        </r>
        <r>
          <rPr>
            <sz val="9"/>
            <color indexed="81"/>
            <rFont val="Tahoma"/>
            <family val="2"/>
          </rPr>
          <t xml:space="preserve"> Se corrió la fecha del 03Feb al 10Feb en razón a que el contrato de Marcela se inició el 09Feb y se dio inicio a la etapa de planeación del trabajo el 10Feb</t>
        </r>
      </text>
    </comment>
    <comment ref="I69" authorId="0" shapeId="0">
      <text>
        <r>
          <rPr>
            <b/>
            <sz val="9"/>
            <color rgb="FF000000"/>
            <rFont val="Tahoma"/>
            <family val="2"/>
          </rPr>
          <t>IATC:</t>
        </r>
        <r>
          <rPr>
            <sz val="9"/>
            <color rgb="FF000000"/>
            <rFont val="Tahoma"/>
            <family val="2"/>
          </rPr>
          <t xml:space="preserve"> Se corrió la fecha del 22Feb al 24Feb en razón a que el contrato de Marcela se inició el 09Feb y el trabajo de campo no se inició el 10Feb, sino el 16Feb</t>
        </r>
      </text>
    </comment>
    <comment ref="H75" authorId="0" shapeId="0">
      <text>
        <r>
          <rPr>
            <b/>
            <sz val="9"/>
            <color indexed="81"/>
            <rFont val="Tahoma"/>
            <family val="2"/>
          </rPr>
          <t xml:space="preserve">IATC: </t>
        </r>
        <r>
          <rPr>
            <sz val="9"/>
            <color indexed="81"/>
            <rFont val="Tahoma"/>
            <family val="2"/>
          </rPr>
          <t>Con la Circular 100-003 del 05Feb2021 el DAFP modificó las fechas de reporte del furag del 22Feb al 23Mar, sin embargo, el aplicativo no está abierto y modificaron de nuevo las fechas del 25Feb al 25Mar</t>
        </r>
      </text>
    </comment>
    <comment ref="I75" authorId="0" shapeId="0">
      <text>
        <r>
          <rPr>
            <b/>
            <sz val="9"/>
            <color indexed="81"/>
            <rFont val="Tahoma"/>
            <family val="2"/>
          </rPr>
          <t>IATC:</t>
        </r>
        <r>
          <rPr>
            <sz val="9"/>
            <color indexed="81"/>
            <rFont val="Tahoma"/>
            <family val="2"/>
          </rPr>
          <t xml:space="preserve"> Con la Circular 100-003 del 05Feb2021 el DAFP modificó las fechas de reporte del furag del 22Feb al 23Mar, sin embargo, el aplicativo no está abierto y modificaron de nuevo las fechas del 25Feb al 25Mar</t>
        </r>
      </text>
    </comment>
    <comment ref="H79" authorId="0" shapeId="0">
      <text>
        <r>
          <rPr>
            <b/>
            <sz val="9"/>
            <color indexed="81"/>
            <rFont val="Tahoma"/>
            <family val="2"/>
          </rPr>
          <t xml:space="preserve">IATC: </t>
        </r>
        <r>
          <rPr>
            <sz val="9"/>
            <color indexed="81"/>
            <rFont val="Tahoma"/>
            <family val="2"/>
          </rPr>
          <t>Ya que la contratista se quedó sin contrato desde el 29Ene y que inició contrato el 01Mar, se reprograma la fecha de inicio del 01Feb al 02Mar</t>
        </r>
      </text>
    </comment>
    <comment ref="I79" authorId="0" shapeId="0">
      <text>
        <r>
          <rPr>
            <b/>
            <sz val="9"/>
            <color indexed="81"/>
            <rFont val="Tahoma"/>
            <family val="2"/>
          </rPr>
          <t xml:space="preserve">IATC: </t>
        </r>
        <r>
          <rPr>
            <sz val="9"/>
            <color indexed="81"/>
            <rFont val="Tahoma"/>
            <family val="2"/>
          </rPr>
          <t>Ya que la contratista se quedó sin contrato desde el 29Ene y que inició contrato el 01Mar, se reprograma la fecha de finalización del 12Feb al 17Mar</t>
        </r>
      </text>
    </comment>
    <comment ref="I80" authorId="0" shapeId="0">
      <text>
        <r>
          <rPr>
            <b/>
            <sz val="9"/>
            <color indexed="81"/>
            <rFont val="Tahoma"/>
            <family val="2"/>
          </rPr>
          <t>IATC:</t>
        </r>
        <r>
          <rPr>
            <sz val="9"/>
            <color indexed="81"/>
            <rFont val="Tahoma"/>
            <family val="2"/>
          </rPr>
          <t xml:space="preserve"> Actividad nueva</t>
        </r>
      </text>
    </comment>
    <comment ref="I81" authorId="0" shapeId="0">
      <text>
        <r>
          <rPr>
            <b/>
            <sz val="9"/>
            <color indexed="81"/>
            <rFont val="Tahoma"/>
            <family val="2"/>
          </rPr>
          <t>IATC:</t>
        </r>
        <r>
          <rPr>
            <sz val="9"/>
            <color indexed="81"/>
            <rFont val="Tahoma"/>
            <family val="2"/>
          </rPr>
          <t xml:space="preserve"> Actividad nueva cuya fecha de finalización se reprogramó del 26-Mar al 09-Abr</t>
        </r>
      </text>
    </comment>
    <comment ref="H82" authorId="0" shapeId="0">
      <text>
        <r>
          <rPr>
            <b/>
            <sz val="9"/>
            <color indexed="81"/>
            <rFont val="Tahoma"/>
            <family val="2"/>
          </rPr>
          <t xml:space="preserve">IATC: </t>
        </r>
        <r>
          <rPr>
            <sz val="9"/>
            <color indexed="81"/>
            <rFont val="Tahoma"/>
            <family val="2"/>
          </rPr>
          <t>Debido a que la contratista quedó sin contrato el 28Ene y que inició contrato el 01Mar, se reprograma la fecha de inicio de la actividad del 15Feb al 02Mar, sin reprogramar la fecha de terminación que permanece igual</t>
        </r>
      </text>
    </comment>
    <comment ref="H86" authorId="0" shapeId="0">
      <text>
        <r>
          <rPr>
            <b/>
            <sz val="9"/>
            <color indexed="81"/>
            <rFont val="Tahoma"/>
            <family val="2"/>
          </rPr>
          <t>IATC:</t>
        </r>
        <r>
          <rPr>
            <sz val="9"/>
            <color indexed="81"/>
            <rFont val="Tahoma"/>
            <family val="2"/>
          </rPr>
          <t xml:space="preserve"> Debido a que la contratista inició contrato el 01Mar, la actividad se reprograma iniciando el 15Mar y no el 15Feb y finalizando el 25Mar y no el 26Feb como estabe previsto inicialmente</t>
        </r>
      </text>
    </comment>
    <comment ref="I86" authorId="0" shapeId="0">
      <text>
        <r>
          <rPr>
            <b/>
            <sz val="9"/>
            <color indexed="81"/>
            <rFont val="Tahoma"/>
            <family val="2"/>
          </rPr>
          <t>IATC:</t>
        </r>
        <r>
          <rPr>
            <sz val="9"/>
            <color indexed="81"/>
            <rFont val="Tahoma"/>
            <family val="2"/>
          </rPr>
          <t xml:space="preserve"> Debido a que la contratista inciió contrato el 01Mar, la actividad se reprograma iniciando el 15Mar y no el 15Feb y finalizando el 25Mar y no el 26Feb como estabe previsto inicialmente</t>
        </r>
      </text>
    </comment>
    <comment ref="H87"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I87"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H88"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9"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90"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I90"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H93" authorId="1" shapeId="0">
      <text>
        <r>
          <rPr>
            <b/>
            <sz val="9"/>
            <color indexed="81"/>
            <rFont val="Tahoma"/>
            <family val="2"/>
          </rPr>
          <t>IATC:</t>
        </r>
        <r>
          <rPr>
            <sz val="9"/>
            <color indexed="81"/>
            <rFont val="Tahoma"/>
            <family val="2"/>
          </rPr>
          <t xml:space="preserve">
Actividad nueva</t>
        </r>
      </text>
    </comment>
    <comment ref="I93" authorId="1" shapeId="0">
      <text>
        <r>
          <rPr>
            <b/>
            <sz val="9"/>
            <color indexed="81"/>
            <rFont val="Tahoma"/>
            <family val="2"/>
          </rPr>
          <t>IATC:</t>
        </r>
        <r>
          <rPr>
            <sz val="9"/>
            <color indexed="81"/>
            <rFont val="Tahoma"/>
            <family val="2"/>
          </rPr>
          <t xml:space="preserve">
Actividad nueva</t>
        </r>
      </text>
    </comment>
    <comment ref="B95" authorId="1" shapeId="0">
      <text>
        <r>
          <rPr>
            <b/>
            <sz val="9"/>
            <color indexed="81"/>
            <rFont val="Tahoma"/>
            <family val="2"/>
          </rPr>
          <t xml:space="preserve">IATC: </t>
        </r>
        <r>
          <rPr>
            <sz val="9"/>
            <color indexed="81"/>
            <rFont val="Tahoma"/>
            <family val="2"/>
          </rPr>
          <t>Se modificó la actividad incluyendo solamente el cierre de la caja menor, ya que al 09Mar no se había constituido la caja menor del 2021</t>
        </r>
      </text>
    </comment>
    <comment ref="H95"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I95"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H97"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I97"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H98"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inicio de la actividad del 22Feb al 26Mar</t>
        </r>
      </text>
    </comment>
    <comment ref="I98"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finalización de la actividad del 29Mar al 03May</t>
        </r>
      </text>
    </comment>
    <comment ref="H101" authorId="1" shapeId="0">
      <text>
        <r>
          <rPr>
            <b/>
            <sz val="9"/>
            <color indexed="81"/>
            <rFont val="Tahoma"/>
            <family val="2"/>
          </rPr>
          <t>IATC:</t>
        </r>
        <r>
          <rPr>
            <sz val="9"/>
            <color indexed="81"/>
            <rFont val="Tahoma"/>
            <family val="2"/>
          </rPr>
          <t xml:space="preserve">
Actividad nueva</t>
        </r>
      </text>
    </comment>
    <comment ref="I101" authorId="0" shapeId="0">
      <text>
        <r>
          <rPr>
            <b/>
            <sz val="9"/>
            <color indexed="81"/>
            <rFont val="Tahoma"/>
            <family val="2"/>
          </rPr>
          <t>IATC:</t>
        </r>
        <r>
          <rPr>
            <sz val="9"/>
            <color indexed="81"/>
            <rFont val="Tahoma"/>
            <family val="2"/>
          </rPr>
          <t xml:space="preserve"> Actividad nueva</t>
        </r>
      </text>
    </comment>
    <comment ref="X101" authorId="0" shapeId="0">
      <text>
        <r>
          <rPr>
            <b/>
            <sz val="9"/>
            <color indexed="81"/>
            <rFont val="Tahoma"/>
            <family val="2"/>
          </rPr>
          <t>IATC:</t>
        </r>
        <r>
          <rPr>
            <sz val="9"/>
            <color indexed="81"/>
            <rFont val="Tahoma"/>
            <family val="2"/>
          </rPr>
          <t xml:space="preserve"> Actividad nueva</t>
        </r>
      </text>
    </comment>
    <comment ref="H108"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I108"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B117" authorId="1" shapeId="0">
      <text>
        <r>
          <rPr>
            <b/>
            <sz val="9"/>
            <color indexed="81"/>
            <rFont val="Tahoma"/>
            <family val="2"/>
          </rPr>
          <t xml:space="preserve">IATC:
</t>
        </r>
        <r>
          <rPr>
            <sz val="9"/>
            <color indexed="81"/>
            <rFont val="Tahoma"/>
            <family val="2"/>
          </rPr>
          <t>Se modifica la acción pasando de: "Auditoría Proceso de Gestión del Talento Humano Cobro de las Incapacidades reportadas por los funcionarios del proceso de Urbanizaciones y Titulación", uniéndola con la aplicación de las políticas contables</t>
        </r>
      </text>
    </comment>
    <comment ref="I117" authorId="1" shapeId="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B118" authorId="1" shapeId="0">
      <text>
        <r>
          <rPr>
            <b/>
            <sz val="9"/>
            <color indexed="81"/>
            <rFont val="Tahoma"/>
            <family val="2"/>
          </rPr>
          <t>IATC:</t>
        </r>
        <r>
          <rPr>
            <sz val="9"/>
            <color indexed="81"/>
            <rFont val="Tahoma"/>
            <family val="2"/>
          </rPr>
          <t xml:space="preserve">
Se modifica la acción pasando de: "Auditoría a la aplicación de las políticas contables por parte de los procesos de Gestión Financiera y de Urbanizaciones y Titulación", incluyendo el tema de la gestión de cobro de las incapacidades</t>
        </r>
      </text>
    </comment>
    <comment ref="I118" authorId="1" shapeId="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B119" authorId="1" shapeId="0">
      <text>
        <r>
          <rPr>
            <b/>
            <sz val="9"/>
            <color indexed="81"/>
            <rFont val="Tahoma"/>
            <family val="2"/>
          </rPr>
          <t>IATC:</t>
        </r>
        <r>
          <rPr>
            <sz val="9"/>
            <color indexed="81"/>
            <rFont val="Tahoma"/>
            <family val="2"/>
          </rPr>
          <t xml:space="preserve">
Se modifica la acción pasando de: "Auditoría a la aplicación de las políticas contables por parte de los procesos de Gestión Financiera y de Urbanizaciones y Titulación", incluyendo el tema de la gestión de cobro de las incapacidades</t>
        </r>
      </text>
    </comment>
    <comment ref="I119" authorId="1" shapeId="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I126" authorId="1" shapeId="0">
      <text>
        <r>
          <rPr>
            <b/>
            <sz val="9"/>
            <color indexed="81"/>
            <rFont val="Tahoma"/>
            <family val="2"/>
          </rPr>
          <t>Ivonne Andrea Torres Cruz:</t>
        </r>
        <r>
          <rPr>
            <sz val="9"/>
            <color indexed="81"/>
            <rFont val="Tahoma"/>
            <family val="2"/>
          </rPr>
          <t xml:space="preserve">
Se reprograma su finalización del 31Ago al 15Jul, anticipándola para que empate con la actividad de "Diseñar, preparar, aplicar, tabular y realizar informe con oportunidades de mejora de la implementación y aplicación del estatuto interno del auditor y del código de ética del auditor"</t>
        </r>
      </text>
    </comment>
    <comment ref="H128" authorId="1" shapeId="0">
      <text>
        <r>
          <rPr>
            <b/>
            <sz val="9"/>
            <color indexed="81"/>
            <rFont val="Tahoma"/>
            <family val="2"/>
          </rPr>
          <t>IATC:</t>
        </r>
        <r>
          <rPr>
            <sz val="9"/>
            <color indexed="81"/>
            <rFont val="Tahoma"/>
            <family val="2"/>
          </rPr>
          <t xml:space="preserve">
Actividad reprogramada porque la tercera sesión se modificó del 25Mar al 08Abr.
No se hizo comité en mayo y se tiene programada la sesión para el 22Jun, por lo que el comité debe reprogramarse, además de incluir más tiempo desde la planeación hasta la suscripción y publicación del acta respectiva. LA experiencia muestra que la planeación debe ser 15 días antes de la sesión y hasta 21 días después de llevado a cabo el comité para tener el acta suscrita y publicada en la carpeta de calidad.
Se reprograma de nuevo fecha de inicio del 03May al 08Jun</t>
        </r>
      </text>
    </comment>
    <comment ref="I128" authorId="1" shapeId="0">
      <text>
        <r>
          <rPr>
            <b/>
            <sz val="9"/>
            <color indexed="81"/>
            <rFont val="Tahoma"/>
            <family val="2"/>
          </rPr>
          <t>IATC:</t>
        </r>
        <r>
          <rPr>
            <sz val="9"/>
            <color indexed="81"/>
            <rFont val="Tahoma"/>
            <family val="2"/>
          </rPr>
          <t xml:space="preserve">
Actividad reprogramada porque la tercera sesión se modificó del 25Mar al 08Abr.
No se hizo comité en mayo y se tiene programada la sesión para el 22Jun, por lo que el comité debe reprogramarse, además de incluir más tiempo desde la planeación hasta la suscripción y publicación del acta respectiva. La experiencia muestra que la planeación debe ser 15 días antes de la sesión y hasta 21 días después de llevado a cabo el comité para tener el acta suscrita y publicada en la carpeta de calidad.
Se reprograma la fecha de finalización del 03Jun al 13Jul.</t>
        </r>
      </text>
    </comment>
    <comment ref="H129" authorId="0" shapeId="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14May al 09Jun y finalización del 15Jun al 25Jun.</t>
        </r>
      </text>
    </comment>
    <comment ref="I129" authorId="0" shapeId="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14May al 09Jun y finalización del 15Jun al 25Jun.</t>
        </r>
      </text>
    </comment>
    <comment ref="H130" authorId="0" shapeId="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03May al 09Jun y finalización del 08Jun al 16Jul.
Debido a que la contratista quedó sin contrato el 18ene y que está en proceso de contratación, se reprograma el inicio de la auditoría del 12Abr al 04May y de igual manera se reprograma la fecha de finalización del 14May al 09Jun</t>
        </r>
      </text>
    </comment>
    <comment ref="I130" authorId="0" shapeId="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03May al 09Jun y finalización del 08Jun al 16Jul.
Debido a que la contratista quedó sin contrato el 18ene y que está en proceso de contratación, se reprograma el inicio de la auditoría del 12Abr al 04May y de igual manera se reprograma la fecha de finalización del 14May al 09Jun</t>
        </r>
      </text>
    </comment>
    <comment ref="H131"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31"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32" authorId="1" shapeId="0">
      <text>
        <r>
          <rPr>
            <b/>
            <sz val="9"/>
            <color indexed="81"/>
            <rFont val="Tahoma"/>
            <family val="2"/>
          </rPr>
          <t xml:space="preserve">IATC: </t>
        </r>
        <r>
          <rPr>
            <sz val="9"/>
            <color indexed="81"/>
            <rFont val="Tahoma"/>
            <family val="2"/>
          </rPr>
          <t>Se reprograma su finalización del 02Jul al 09Jul, ya que, aunque la planeación inició antes del 15Jun, solamente se pudieron consolidar las matrices de los planes de mejoramiento hasta el 18 de junio, fecha en la cual se solicitó el debido seguimiento. Ya que, ha resultado eficaz y efectivo, pedir la información, analizarla, luego hacer el análisis y tener resultados preliminares para socializar o solicitar aclaraciones o nuevas evidencias, el tiempo se incrementa más o menos en una semana.</t>
        </r>
      </text>
    </comment>
    <comment ref="I133" authorId="1" shapeId="0">
      <text>
        <r>
          <rPr>
            <b/>
            <sz val="9"/>
            <color indexed="81"/>
            <rFont val="Tahoma"/>
            <family val="2"/>
          </rPr>
          <t xml:space="preserve">IATC: </t>
        </r>
        <r>
          <rPr>
            <sz val="9"/>
            <color indexed="81"/>
            <rFont val="Tahoma"/>
            <family val="2"/>
          </rPr>
          <t>Se reprograma su finalización del 02Jul al 09Jul, ya que, aunque la planeación inició antes del 15Jun, solamente se pudieron consolidar las matrices de los planes de mejoramiento hasta el 18 de junio, fecha en la cual se solicitó el debido seguimiento. Ya que, ha resultado eficaz y efectivo, pedir la información, analizarla, luego hacer el análisis y tener resultados preliminares para socializar o solicitar aclaraciones o nuevas evidencias, el tiempo se incrementa más o menos en una semana.</t>
        </r>
      </text>
    </comment>
    <comment ref="H137" authorId="1" shapeId="0">
      <text>
        <r>
          <rPr>
            <b/>
            <sz val="9"/>
            <color indexed="81"/>
            <rFont val="Tahoma"/>
            <family val="2"/>
          </rPr>
          <t>IATC:</t>
        </r>
        <r>
          <rPr>
            <sz val="9"/>
            <color indexed="81"/>
            <rFont val="Tahoma"/>
            <family val="2"/>
          </rPr>
          <t xml:space="preserve">
Se tiene porevisto realizar el comité el 07Jul, por lo que se reprograma la fecha de inicio del 19Jul al 25Jun y la fecha de finalización del 30jul al 28Jul</t>
        </r>
      </text>
    </comment>
    <comment ref="I137" authorId="1" shapeId="0">
      <text>
        <r>
          <rPr>
            <b/>
            <sz val="9"/>
            <color indexed="81"/>
            <rFont val="Tahoma"/>
            <family val="2"/>
          </rPr>
          <t>IATC:</t>
        </r>
        <r>
          <rPr>
            <sz val="9"/>
            <color indexed="81"/>
            <rFont val="Tahoma"/>
            <family val="2"/>
          </rPr>
          <t xml:space="preserve">
Se tiene porevisto realizar el comité el 07Jul, por lo que se reprograma la fecha de inicio del 19Jul al 25Jun y la fecha de finalización del 30jul al 28Jul</t>
        </r>
      </text>
    </comment>
    <comment ref="H148" authorId="1" shapeId="0">
      <text>
        <r>
          <rPr>
            <b/>
            <sz val="9"/>
            <color indexed="81"/>
            <rFont val="Tahoma"/>
            <family val="2"/>
          </rPr>
          <t>IATC:</t>
        </r>
        <r>
          <rPr>
            <sz val="9"/>
            <color indexed="81"/>
            <rFont val="Tahoma"/>
            <family val="2"/>
          </rPr>
          <t xml:space="preserve">
Se reprograma el inicio del 08Jun al 12Jul y la finalización del 25Jun al 26Jul, porque el seguimiento al PM se entregará el 09Jul</t>
        </r>
      </text>
    </comment>
    <comment ref="I148" authorId="1" shapeId="0">
      <text>
        <r>
          <rPr>
            <b/>
            <sz val="9"/>
            <color indexed="81"/>
            <rFont val="Tahoma"/>
            <family val="2"/>
          </rPr>
          <t>IATC:</t>
        </r>
        <r>
          <rPr>
            <sz val="9"/>
            <color indexed="81"/>
            <rFont val="Tahoma"/>
            <family val="2"/>
          </rPr>
          <t xml:space="preserve">
Se reprograma el inicio del 08Jun al 12Jul y la finalización del 25Jun al 26Jul, porque el seguimiento al PM se entregará el 09Jul</t>
        </r>
      </text>
    </comment>
    <comment ref="H150" authorId="1" shapeId="0">
      <text>
        <r>
          <rPr>
            <b/>
            <sz val="9"/>
            <color indexed="81"/>
            <rFont val="Tahoma"/>
            <family val="2"/>
          </rPr>
          <t>IATC:</t>
        </r>
        <r>
          <rPr>
            <sz val="9"/>
            <color indexed="81"/>
            <rFont val="Tahoma"/>
            <family val="2"/>
          </rPr>
          <t xml:space="preserve">
Se tiene porevisto realizar el comité el 10Ago, por lo que se reprograma la fecha de inicio del 17Ago al 26Jul y la fecha de finalización del 31Ago al 20Ago</t>
        </r>
      </text>
    </comment>
    <comment ref="I150" authorId="1" shapeId="0">
      <text>
        <r>
          <rPr>
            <b/>
            <sz val="9"/>
            <color indexed="81"/>
            <rFont val="Tahoma"/>
            <family val="2"/>
          </rPr>
          <t>IATC:</t>
        </r>
        <r>
          <rPr>
            <sz val="9"/>
            <color indexed="81"/>
            <rFont val="Tahoma"/>
            <family val="2"/>
          </rPr>
          <t xml:space="preserve">
Se tiene porevisto realizar el comité el 10Ago, por lo que se reprograma la fecha de inicio del 17Ago al 26Jul y la fecha de finalización del 31Ago al 20Ago</t>
        </r>
      </text>
    </comment>
    <comment ref="H158" authorId="1" shapeId="0">
      <text>
        <r>
          <rPr>
            <b/>
            <sz val="9"/>
            <color indexed="81"/>
            <rFont val="Tahoma"/>
            <family val="2"/>
          </rPr>
          <t>IATC:</t>
        </r>
        <r>
          <rPr>
            <sz val="9"/>
            <color indexed="81"/>
            <rFont val="Tahoma"/>
            <family val="2"/>
          </rPr>
          <t xml:space="preserve"> Reprogramado inicio del 01Jul al 02Ago y finalización del 28Jul al 20Ago.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
</t>
        </r>
      </text>
    </comment>
    <comment ref="I158" authorId="1" shapeId="0">
      <text>
        <r>
          <rPr>
            <b/>
            <sz val="9"/>
            <color indexed="81"/>
            <rFont val="Tahoma"/>
            <family val="2"/>
          </rPr>
          <t>IATC:</t>
        </r>
        <r>
          <rPr>
            <sz val="9"/>
            <color indexed="81"/>
            <rFont val="Tahoma"/>
            <family val="2"/>
          </rPr>
          <t xml:space="preserve"> Reprogramado inicio del 01Jul al 02Ago y finalización del 28Jul al 20Ago.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
</t>
        </r>
      </text>
    </comment>
    <comment ref="I159" authorId="0" shapeId="0">
      <text>
        <r>
          <rPr>
            <b/>
            <sz val="9"/>
            <color indexed="81"/>
            <rFont val="Tahoma"/>
            <family val="2"/>
          </rPr>
          <t>IATC:</t>
        </r>
        <r>
          <rPr>
            <sz val="9"/>
            <color indexed="81"/>
            <rFont val="Tahoma"/>
            <family val="2"/>
          </rPr>
          <t xml:space="preserve"> Actividad nueva</t>
        </r>
      </text>
    </comment>
    <comment ref="H169" authorId="1" shapeId="0">
      <text>
        <r>
          <rPr>
            <b/>
            <sz val="9"/>
            <color indexed="81"/>
            <rFont val="Tahoma"/>
            <family val="2"/>
          </rPr>
          <t>IATC:</t>
        </r>
        <r>
          <rPr>
            <sz val="9"/>
            <color indexed="81"/>
            <rFont val="Tahoma"/>
            <family val="2"/>
          </rPr>
          <t xml:space="preserve">
Se reprograma el inicio del 01Sep al 15Sep y la finalización del 10Sep al 21Sep, porque la metodología del seguimiento al PAAC se modificó y así mismo su seguimiento</t>
        </r>
      </text>
    </comment>
    <comment ref="I169" authorId="1" shapeId="0">
      <text>
        <r>
          <rPr>
            <b/>
            <sz val="9"/>
            <color indexed="81"/>
            <rFont val="Tahoma"/>
            <family val="2"/>
          </rPr>
          <t>IATC:</t>
        </r>
        <r>
          <rPr>
            <sz val="9"/>
            <color indexed="81"/>
            <rFont val="Tahoma"/>
            <family val="2"/>
          </rPr>
          <t xml:space="preserve">
Se reprograma el inicio del 01Sep al 15Sep y la finalización del 10Sep al 30Sep, porque la metodología del seguimiento al PAAC se modificó y así mismo su seguimiento</t>
        </r>
      </text>
    </comment>
    <comment ref="H179" authorId="1" shapeId="0">
      <text>
        <r>
          <rPr>
            <b/>
            <sz val="9"/>
            <color indexed="81"/>
            <rFont val="Tahoma"/>
            <family val="2"/>
          </rPr>
          <t>IATC:</t>
        </r>
        <r>
          <rPr>
            <sz val="9"/>
            <color indexed="81"/>
            <rFont val="Tahoma"/>
            <family val="2"/>
          </rPr>
          <t xml:space="preserve">
Se tiene previsto realizar el comité el 20Oct, por lo que se reprograma la fecha de inicio del 19Oct al 06Oct y la fecha de finalización del 29Oct al 09Nov</t>
        </r>
      </text>
    </comment>
    <comment ref="I179" authorId="1" shapeId="0">
      <text>
        <r>
          <rPr>
            <b/>
            <sz val="9"/>
            <color indexed="81"/>
            <rFont val="Tahoma"/>
            <family val="2"/>
          </rPr>
          <t>IATC:</t>
        </r>
        <r>
          <rPr>
            <sz val="9"/>
            <color indexed="81"/>
            <rFont val="Tahoma"/>
            <family val="2"/>
          </rPr>
          <t xml:space="preserve">
Se tiene previsto realizar el comité el 20Oct, por lo que se reprograma la fecha de inicio del 19Oct al 06Oct y la fecha de finalización del 29Oct al 09Nov</t>
        </r>
      </text>
    </comment>
    <comment ref="I181" authorId="1" shapeId="0">
      <text>
        <r>
          <rPr>
            <b/>
            <sz val="9"/>
            <color indexed="81"/>
            <rFont val="Tahoma"/>
            <family val="2"/>
          </rPr>
          <t>IATC:</t>
        </r>
        <r>
          <rPr>
            <sz val="9"/>
            <color indexed="81"/>
            <rFont val="Tahoma"/>
            <family val="2"/>
          </rPr>
          <t xml:space="preserve">
Debido a que los resultados se presentarán en el CICCI de la tercera semana Dic, es necesario adelantar la actividad del 10Nov al 10Dic y finalizar 10Dic.
</t>
        </r>
      </text>
    </comment>
    <comment ref="X181" authorId="1" shapeId="0">
      <text>
        <r>
          <rPr>
            <b/>
            <sz val="9"/>
            <color indexed="81"/>
            <rFont val="Tahoma"/>
            <family val="2"/>
          </rPr>
          <t>IATC:</t>
        </r>
        <r>
          <rPr>
            <sz val="9"/>
            <color indexed="81"/>
            <rFont val="Tahoma"/>
            <family val="2"/>
          </rPr>
          <t xml:space="preserve">
Debido a que los resultados se presentarán en el CICCI de la tercera semana Dic, es necesario adelantar la actividad del 10Nov al 10Dic y finalizar 10Dic.
</t>
        </r>
      </text>
    </comment>
    <comment ref="H193" authorId="1" shapeId="0">
      <text>
        <r>
          <rPr>
            <b/>
            <sz val="9"/>
            <color indexed="81"/>
            <rFont val="Tahoma"/>
            <family val="2"/>
          </rPr>
          <t>IATC:</t>
        </r>
        <r>
          <rPr>
            <sz val="9"/>
            <color indexed="81"/>
            <rFont val="Tahoma"/>
            <family val="2"/>
          </rPr>
          <t xml:space="preserve"> Reprogramado inicio del 01Oct al 02Nov y finalización del 28Oct al 26Nov.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t>
        </r>
      </text>
    </comment>
    <comment ref="I193" authorId="1" shapeId="0">
      <text>
        <r>
          <rPr>
            <b/>
            <sz val="9"/>
            <color indexed="81"/>
            <rFont val="Tahoma"/>
            <family val="2"/>
          </rPr>
          <t>IATC:</t>
        </r>
        <r>
          <rPr>
            <sz val="9"/>
            <color indexed="81"/>
            <rFont val="Tahoma"/>
            <family val="2"/>
          </rPr>
          <t xml:space="preserve"> Reprogramado inicio del 01Oct al 02Nov y finalización del 28Oct al 26Nov.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t>
        </r>
      </text>
    </comment>
    <comment ref="H197" authorId="1" shapeId="0">
      <text>
        <r>
          <rPr>
            <b/>
            <sz val="9"/>
            <color indexed="81"/>
            <rFont val="Tahoma"/>
            <family val="2"/>
          </rPr>
          <t>IATC:</t>
        </r>
        <r>
          <rPr>
            <sz val="9"/>
            <color indexed="81"/>
            <rFont val="Tahoma"/>
            <family val="2"/>
          </rPr>
          <t xml:space="preserve">
Se tiene previsto realizar el comité el 07Dic, por lo que se reprograma la fecha de inicio del 06Dic al 24Nov y la fecha de finalización 22Dic no se modificaría</t>
        </r>
      </text>
    </comment>
    <comment ref="F201" authorId="1" shapeId="0">
      <text>
        <r>
          <rPr>
            <b/>
            <sz val="9"/>
            <color indexed="81"/>
            <rFont val="Tahoma"/>
            <family val="2"/>
          </rPr>
          <t>Ivonne Andrea Torres Cruz:</t>
        </r>
        <r>
          <rPr>
            <sz val="9"/>
            <color indexed="81"/>
            <rFont val="Tahoma"/>
            <family val="2"/>
          </rPr>
          <t xml:space="preserve">
</t>
        </r>
      </text>
    </comment>
    <comment ref="I202" authorId="0" shapeId="0">
      <text>
        <r>
          <rPr>
            <b/>
            <sz val="9"/>
            <color indexed="81"/>
            <rFont val="Tahoma"/>
            <family val="2"/>
          </rPr>
          <t>IATC:</t>
        </r>
        <r>
          <rPr>
            <sz val="9"/>
            <color indexed="81"/>
            <rFont val="Tahoma"/>
            <family val="2"/>
          </rPr>
          <t xml:space="preserve"> Actividad nueva</t>
        </r>
      </text>
    </comment>
    <comment ref="X202" authorId="0" shapeId="0">
      <text>
        <r>
          <rPr>
            <b/>
            <sz val="9"/>
            <color indexed="81"/>
            <rFont val="Tahoma"/>
            <family val="2"/>
          </rPr>
          <t>IATC:</t>
        </r>
        <r>
          <rPr>
            <sz val="9"/>
            <color indexed="81"/>
            <rFont val="Tahoma"/>
            <family val="2"/>
          </rPr>
          <t xml:space="preserve"> Actividad nueva</t>
        </r>
      </text>
    </comment>
    <comment ref="B207"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7"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inicio a la actividad, adicionalmente en razón al retiro a partir del 23Ago de la Asesora de Control Interno es necesario culminar la mayor cantidad de actividades previstas para no dejar actividades en curso, salvo las expresamente necesarias</t>
        </r>
      </text>
    </comment>
    <comment ref="I207"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08"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8"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08"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9"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09"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0"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0"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B211" authorId="1" shapeId="0">
      <text>
        <r>
          <rPr>
            <b/>
            <sz val="9"/>
            <color indexed="81"/>
            <rFont val="Tahoma"/>
            <family val="2"/>
          </rPr>
          <t xml:space="preserve">IATC:
</t>
        </r>
        <r>
          <rPr>
            <sz val="9"/>
            <color indexed="81"/>
            <rFont val="Tahoma"/>
            <family val="2"/>
          </rPr>
          <t>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1"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1"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12" authorId="1" shapeId="0">
      <text>
        <r>
          <rPr>
            <b/>
            <sz val="9"/>
            <color indexed="81"/>
            <rFont val="Tahoma"/>
            <family val="2"/>
          </rPr>
          <t xml:space="preserve">IATC:
</t>
        </r>
        <r>
          <rPr>
            <sz val="9"/>
            <color indexed="81"/>
            <rFont val="Tahoma"/>
            <family val="2"/>
          </rPr>
          <t>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2"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2"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3"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3"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B214"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4"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4" authorId="1" shapeId="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15" authorId="1" shapeId="0">
      <text>
        <r>
          <rPr>
            <b/>
            <sz val="9"/>
            <color indexed="81"/>
            <rFont val="Tahoma"/>
            <family val="2"/>
          </rPr>
          <t>IATC:</t>
        </r>
        <r>
          <rPr>
            <sz val="9"/>
            <color indexed="81"/>
            <rFont val="Tahoma"/>
            <family val="2"/>
          </rPr>
          <t xml:space="preserve">
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H215" authorId="1" shapeId="0">
      <text>
        <r>
          <rPr>
            <b/>
            <sz val="9"/>
            <color indexed="81"/>
            <rFont val="Tahoma"/>
            <family val="2"/>
          </rPr>
          <t xml:space="preserve">IATC:
</t>
        </r>
        <r>
          <rPr>
            <sz val="9"/>
            <color indexed="81"/>
            <rFont val="Tahoma"/>
            <family val="2"/>
          </rPr>
          <t>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I215" authorId="1" shapeId="0">
      <text>
        <r>
          <rPr>
            <b/>
            <sz val="9"/>
            <color indexed="81"/>
            <rFont val="Tahoma"/>
            <family val="2"/>
          </rPr>
          <t xml:space="preserve">IATC:
</t>
        </r>
        <r>
          <rPr>
            <sz val="9"/>
            <color indexed="81"/>
            <rFont val="Tahoma"/>
            <family val="2"/>
          </rPr>
          <t>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H216"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6"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7"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7"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8" authorId="0"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
Debido a que la contratista quedó sin contrato el 18ene y que está en proceso de contratación, se reprograma el inicio de la auditoría del 24Jun al 19Jul y de igual manera se reprograma la fecha de finalización del 30Jul al 24Ago</t>
        </r>
      </text>
    </comment>
    <comment ref="I218" authorId="0"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
Debido a que la contratista quedó sin contrato el 18ene y que está en proceso de contratación, se reprograma el inicio de la auditoría del 24Jun al 19Jul y de igual manera se reprograma la fecha de finalización del 30Jul al 24Ago</t>
        </r>
      </text>
    </comment>
    <comment ref="H219" authorId="0"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9" authorId="0"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20"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20" authorId="1" shapeId="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21" authorId="0" shapeId="0">
      <text>
        <r>
          <rPr>
            <b/>
            <sz val="9"/>
            <color indexed="81"/>
            <rFont val="Tahoma"/>
            <family val="2"/>
          </rPr>
          <t>IATC:</t>
        </r>
        <r>
          <rPr>
            <sz val="9"/>
            <color indexed="81"/>
            <rFont val="Tahoma"/>
            <family val="2"/>
          </rPr>
          <t xml:space="preserve"> Después de haber realizado la planeación de la auditoría, en la reunión de apertura y posteriormente con un memorando, el proceso indicó que no podía recibir la auditoría en razón a que se encuentra actualizando los documentos del proceso y que recibe la auditoría a partir del 01Sep. Esta ctividad debe eliminarse, ya que en esa época ya hay programadas otras actividades del PAA.
Debido a que la contratista inició contrato el 01Mar, la actividad se reprograma iniciando el 21Abr y no el 30Mar y finalizando el 30Abr y no el 14Abr como estaba previsto inicialmente.</t>
        </r>
      </text>
    </comment>
    <comment ref="I221" authorId="0" shapeId="0">
      <text>
        <r>
          <rPr>
            <b/>
            <sz val="9"/>
            <color indexed="81"/>
            <rFont val="Tahoma"/>
            <family val="2"/>
          </rPr>
          <t>IATC:</t>
        </r>
        <r>
          <rPr>
            <sz val="9"/>
            <color indexed="81"/>
            <rFont val="Tahoma"/>
            <family val="2"/>
          </rPr>
          <t xml:space="preserve"> Después de haber realizado la planeación de la auditoría, en la reunión de apertura y posteriormente con un memorando, el proceso indicó que no podía recibir la auditoría en razón a que se encuentra actualizando los documentos del proceso y que recibe la auditoría a partir del 01Sep. Esta ctividad debe eliminarse, ya que en esa época ya hay programadas otras actividades del PAA.
Debido a que la contratista inició contrato el 01Mar, la actividad se reprograma iniciando el 21Abr y no el 30Mar y finalizando el 30Abr y no el 14Abr como estaba previsto inicialmente.</t>
        </r>
      </text>
    </comment>
    <comment ref="B222" authorId="1" shapeId="0">
      <text>
        <r>
          <rPr>
            <b/>
            <sz val="9"/>
            <color indexed="81"/>
            <rFont val="Tahoma"/>
            <family val="2"/>
          </rPr>
          <t xml:space="preserve">IATC: </t>
        </r>
        <r>
          <rPr>
            <sz val="9"/>
            <color indexed="81"/>
            <rFont val="Tahoma"/>
            <family val="2"/>
          </rPr>
          <t>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H222" authorId="1" shapeId="0">
      <text>
        <r>
          <rPr>
            <b/>
            <sz val="9"/>
            <color indexed="81"/>
            <rFont val="Tahoma"/>
            <family val="2"/>
          </rPr>
          <t>IATC:</t>
        </r>
        <r>
          <rPr>
            <sz val="9"/>
            <color indexed="81"/>
            <rFont val="Tahoma"/>
            <family val="2"/>
          </rPr>
          <t xml:space="preserve"> 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I222" authorId="1" shapeId="0">
      <text>
        <r>
          <rPr>
            <b/>
            <sz val="9"/>
            <color indexed="81"/>
            <rFont val="Tahoma"/>
            <family val="2"/>
          </rPr>
          <t>IATC:</t>
        </r>
        <r>
          <rPr>
            <sz val="9"/>
            <color indexed="81"/>
            <rFont val="Tahoma"/>
            <family val="2"/>
          </rPr>
          <t xml:space="preserve"> 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H224"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24"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25" authorId="0" shapeId="0">
      <text>
        <r>
          <rPr>
            <b/>
            <sz val="9"/>
            <color indexed="81"/>
            <rFont val="Tahoma"/>
            <family val="2"/>
          </rPr>
          <t>IATC:</t>
        </r>
        <r>
          <rPr>
            <sz val="9"/>
            <color indexed="81"/>
            <rFont val="Tahoma"/>
            <family val="2"/>
          </rPr>
          <t xml:space="preserve"> Actividad nueva</t>
        </r>
      </text>
    </comment>
    <comment ref="H226" authorId="1" shapeId="0">
      <text>
        <r>
          <rPr>
            <b/>
            <sz val="9"/>
            <color indexed="81"/>
            <rFont val="Tahoma"/>
            <family val="2"/>
          </rPr>
          <t>IATC:</t>
        </r>
        <r>
          <rPr>
            <sz val="9"/>
            <color indexed="81"/>
            <rFont val="Tahoma"/>
            <family val="2"/>
          </rPr>
          <t xml:space="preserve">
Se elimina, ya que no existe auditor para que realice la actividad</t>
        </r>
      </text>
    </comment>
    <comment ref="I226" authorId="1" shapeId="0">
      <text>
        <r>
          <rPr>
            <b/>
            <sz val="9"/>
            <color indexed="81"/>
            <rFont val="Tahoma"/>
            <family val="2"/>
          </rPr>
          <t>IATC:</t>
        </r>
        <r>
          <rPr>
            <sz val="9"/>
            <color indexed="81"/>
            <rFont val="Tahoma"/>
            <family val="2"/>
          </rPr>
          <t xml:space="preserve">
Se elimina, ya que no existe auditor para que realice la actividad</t>
        </r>
      </text>
    </comment>
    <comment ref="H227" authorId="1" shapeId="0">
      <text>
        <r>
          <rPr>
            <b/>
            <sz val="9"/>
            <color indexed="81"/>
            <rFont val="Tahoma"/>
            <family val="2"/>
          </rPr>
          <t>IATC:</t>
        </r>
        <r>
          <rPr>
            <sz val="9"/>
            <color indexed="81"/>
            <rFont val="Tahoma"/>
            <family val="2"/>
          </rPr>
          <t xml:space="preserve">
Actividad que se elimina porque solamente es realizada por los auditores y Joan es profesional del SIG y de las herramientas de gestión del área</t>
        </r>
      </text>
    </comment>
    <comment ref="I227" authorId="1" shapeId="0">
      <text>
        <r>
          <rPr>
            <b/>
            <sz val="9"/>
            <color indexed="81"/>
            <rFont val="Tahoma"/>
            <family val="2"/>
          </rPr>
          <t>IATC:</t>
        </r>
        <r>
          <rPr>
            <sz val="9"/>
            <color indexed="81"/>
            <rFont val="Tahoma"/>
            <family val="2"/>
          </rPr>
          <t xml:space="preserve">
Actividad que se elimina porque solamente es realizada por los auditores y Joan es profesional del SIG y de las herramientas de gestión del área</t>
        </r>
      </text>
    </comment>
    <comment ref="H228" authorId="1" shapeId="0">
      <text>
        <r>
          <rPr>
            <b/>
            <sz val="9"/>
            <color indexed="81"/>
            <rFont val="Tahoma"/>
            <family val="2"/>
          </rPr>
          <t>IATC:</t>
        </r>
        <r>
          <rPr>
            <sz val="9"/>
            <color indexed="81"/>
            <rFont val="Tahoma"/>
            <family val="2"/>
          </rPr>
          <t xml:space="preserve">
Se elimina porque no existe el plan de sostenibilidad de MIG para el año 2021, lo anterior, de acuerdo con lo informado por la OAP con memo 202111300025153 del 20Abr</t>
        </r>
      </text>
    </comment>
    <comment ref="I228" authorId="1" shapeId="0">
      <text>
        <r>
          <rPr>
            <b/>
            <sz val="9"/>
            <color indexed="81"/>
            <rFont val="Tahoma"/>
            <family val="2"/>
          </rPr>
          <t>IATC:</t>
        </r>
        <r>
          <rPr>
            <sz val="9"/>
            <color indexed="81"/>
            <rFont val="Tahoma"/>
            <family val="2"/>
          </rPr>
          <t xml:space="preserve">
Se elimina porque no existe el plan de sostenibilidad de MIG para el año 2021, lo anterior, de acuerdo con lo informado por la OAP con memo 202111300025153 del 20Abr</t>
        </r>
      </text>
    </comment>
    <comment ref="H229" authorId="0" shapeId="0">
      <text>
        <r>
          <rPr>
            <b/>
            <sz val="9"/>
            <color indexed="81"/>
            <rFont val="Tahoma"/>
            <family val="2"/>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9" authorId="0" shapeId="0">
      <text>
        <r>
          <rPr>
            <b/>
            <sz val="9"/>
            <color indexed="81"/>
            <rFont val="Tahoma"/>
            <family val="2"/>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Y246" authorId="2" shapeId="0">
      <text>
        <r>
          <rPr>
            <b/>
            <sz val="9"/>
            <color indexed="81"/>
            <rFont val="Tahoma"/>
            <family val="2"/>
          </rPr>
          <t>total del "Aporte al Avance del  PAA"
Se suma el avance de la cumplida (columna AB) más el avance de las que están en desarrollo (columna AB)</t>
        </r>
      </text>
    </comment>
  </commentList>
</comments>
</file>

<file path=xl/sharedStrings.xml><?xml version="1.0" encoding="utf-8"?>
<sst xmlns="http://schemas.openxmlformats.org/spreadsheetml/2006/main" count="2808" uniqueCount="727">
  <si>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</si>
  <si>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</si>
  <si>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</si>
  <si>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</si>
  <si>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</si>
  <si>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</si>
  <si>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</si>
  <si>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</si>
  <si>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</si>
  <si>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</si>
  <si>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</si>
  <si>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</si>
  <si>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</si>
  <si>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</si>
  <si>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</si>
  <si>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</si>
  <si>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</si>
  <si>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</si>
  <si>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</si>
  <si>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</si>
  <si>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</si>
  <si>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</si>
  <si>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</si>
  <si>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</si>
  <si>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</si>
  <si>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</si>
  <si>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</si>
  <si>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</si>
  <si>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</si>
  <si>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</si>
  <si>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</si>
  <si>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</si>
  <si>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</si>
  <si>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</si>
  <si>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</si>
  <si>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</si>
  <si>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</si>
  <si>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</si>
  <si>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</si>
  <si>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</si>
  <si>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</si>
  <si>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</si>
  <si>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</si>
  <si>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</si>
  <si>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</si>
  <si>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</si>
  <si>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</si>
  <si>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</si>
  <si>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</si>
  <si>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</si>
  <si>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</si>
  <si>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</si>
  <si>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</si>
  <si>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</si>
  <si>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</si>
  <si>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</si>
  <si>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</si>
  <si>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</si>
  <si>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</si>
  <si>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</si>
  <si>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</si>
  <si>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</si>
  <si>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</si>
  <si>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</si>
  <si>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</si>
  <si>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</si>
  <si>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</si>
  <si>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</si>
  <si>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</si>
  <si>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</si>
  <si>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</si>
  <si>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</si>
  <si>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</si>
  <si>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</si>
  <si>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</si>
  <si>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</si>
  <si>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</si>
  <si>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</si>
  <si>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</si>
  <si>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</si>
  <si>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</si>
  <si>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</si>
  <si>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</si>
  <si>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</si>
  <si>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</si>
  <si>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</si>
  <si>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</si>
  <si>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</si>
  <si>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</si>
  <si>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</si>
  <si>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</si>
  <si>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</si>
  <si>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</si>
  <si>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</si>
  <si>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Directiva 003 de 2013 Alcaldía Mayor de Bogotá</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</si>
  <si>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</si>
  <si>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</si>
  <si>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</si>
  <si>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</si>
  <si>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</si>
  <si>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</si>
  <si>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</si>
  <si>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</si>
  <si>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</si>
  <si>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</si>
  <si>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</si>
  <si>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</si>
  <si>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</si>
  <si>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</si>
  <si>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</si>
  <si>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</si>
  <si>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</si>
  <si>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</si>
  <si>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</si>
  <si>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</si>
  <si>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Informe PQR's - Ley 1474 de 2011</t>
  </si>
  <si>
    <t>Codigo Color</t>
  </si>
  <si>
    <t>Rol</t>
  </si>
  <si>
    <t>Cantidad personas que conforman la entidad</t>
  </si>
  <si>
    <t>N° Aux Administrativos</t>
  </si>
  <si>
    <t>N° de Técnicos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</si>
  <si>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</si>
  <si>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</si>
  <si>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</si>
  <si>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</si>
  <si>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</si>
  <si>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</si>
  <si>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</si>
  <si>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</si>
  <si>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</si>
  <si>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</si>
  <si>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</si>
  <si>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</si>
  <si>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</si>
  <si>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</si>
  <si>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</si>
  <si>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</si>
  <si>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</si>
  <si>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</si>
  <si>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</si>
  <si>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</si>
  <si>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</si>
  <si>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</si>
  <si>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</si>
  <si>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</si>
  <si>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</si>
  <si>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Todos</t>
  </si>
  <si>
    <t>Asesora de Control Interno - Código 105 - Grado 01</t>
  </si>
  <si>
    <t>Recepción de solicitud</t>
  </si>
  <si>
    <t>Reparto de solicitud</t>
  </si>
  <si>
    <t>Revisión de respuesta y soportes</t>
  </si>
  <si>
    <t>Entrega a ente de control y copia en Control Interno</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</si>
  <si>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</si>
  <si>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</si>
  <si>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</si>
  <si>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</si>
  <si>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</si>
  <si>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</si>
  <si>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</si>
  <si>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</si>
  <si>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</si>
  <si>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Auxiliar</t>
  </si>
  <si>
    <t>Abogado</t>
  </si>
  <si>
    <t>Técnico</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</si>
  <si>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</si>
  <si>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</si>
  <si>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</si>
  <si>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</si>
  <si>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</si>
  <si>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</si>
  <si>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</si>
  <si>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</si>
  <si>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</si>
  <si>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</si>
  <si>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</si>
  <si>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</si>
  <si>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</si>
  <si>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</si>
  <si>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</si>
  <si>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</si>
  <si>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</si>
  <si>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</si>
  <si>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</si>
  <si>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</si>
  <si>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</si>
  <si>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Seguimiento al plan de implementación del MIPG</t>
  </si>
  <si>
    <t>diferencia</t>
  </si>
  <si>
    <t>Total general</t>
  </si>
  <si>
    <t>Suma de Aporte al Avance del  PAA</t>
  </si>
  <si>
    <t>Suma de Ponderación</t>
  </si>
  <si>
    <t>roles Dec 648 de 2017</t>
  </si>
  <si>
    <t>Asesoría en la formulación de planes de mejoramiento internos y en la modificación de las acciones ya propuestas</t>
  </si>
  <si>
    <t>Valores</t>
  </si>
  <si>
    <t>Rótulos de fila</t>
  </si>
  <si>
    <t>Reporte</t>
  </si>
  <si>
    <t>Elizabeth Sáenz Sáenz</t>
  </si>
  <si>
    <t>Asesora de Control Interno</t>
  </si>
  <si>
    <t>Acta de Reunión - Comité Institucional de Coordinación de Control Interno</t>
  </si>
  <si>
    <t>Andrés Farias Pinzón</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</si>
  <si>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</si>
  <si>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</si>
  <si>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</si>
  <si>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Revisión y mantenimiento al botón de transparencia - Ley 1712 de 2014 numeral 7 a cargo de control interno</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</si>
  <si>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</si>
  <si>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</si>
  <si>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Diseñar, preparar, aplicar, tabular y realizar informe con oportunidades de mejora de la implementación y aplicación del estatuto interno del auditor y del código de ética del auditor</t>
  </si>
  <si>
    <t>Memorandos y/o Oficios</t>
  </si>
  <si>
    <t>Matriz</t>
  </si>
  <si>
    <t>Auditoría Proceso de Mejoramiento de Barrios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</si>
  <si>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</si>
  <si>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</si>
  <si>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Informe cuenta anual SIVICOF. Cargue del informe de control interno contable - CBN - 1019</t>
  </si>
  <si>
    <t>Eficacia</t>
  </si>
  <si>
    <t>Etiquetas de fila</t>
  </si>
  <si>
    <t>%</t>
  </si>
  <si>
    <t>NUEVA QUE SE INCLUYE</t>
  </si>
  <si>
    <t>SE DEBE ELIMINAR</t>
  </si>
  <si>
    <t>CUMPLIDA</t>
  </si>
  <si>
    <t>Administrador</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</si>
  <si>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</si>
  <si>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</si>
  <si>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Joan Gaitán Ferrer</t>
  </si>
  <si>
    <t>Carlos Vargas Hernández</t>
  </si>
  <si>
    <t>Auditoría Proceso de Urbanizaciones y Titulación
Decreto 371 de 2010 - Artículo 3 - de los procesos de atención al ciudadano, los sistemas de información y atención de las peticiones, quejas, reclamos y sugerencias de los ciudadanos, en el distrito capital</t>
  </si>
  <si>
    <t>SE ELIMINA</t>
  </si>
  <si>
    <t>TERMINA MES</t>
  </si>
  <si>
    <t>lo que debería llevar</t>
  </si>
  <si>
    <t>julio</t>
  </si>
  <si>
    <t>agosto</t>
  </si>
  <si>
    <t>septiembre</t>
  </si>
  <si>
    <t>octubre</t>
  </si>
  <si>
    <t>noviembre</t>
  </si>
  <si>
    <t>diciembre</t>
  </si>
  <si>
    <t>junio</t>
  </si>
  <si>
    <t>prog</t>
  </si>
  <si>
    <t>Prog =</t>
  </si>
  <si>
    <t>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t>
  </si>
  <si>
    <t>66 funcionarios + 395 contratistas = 461 personas
(son datos estimados al 31Dic2020)</t>
  </si>
  <si>
    <t>Personas en la Asesoría de Control Interno</t>
  </si>
  <si>
    <t>N° Profesionales Universitarios</t>
  </si>
  <si>
    <t>N° Profesionales Especializados</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</si>
  <si>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
5. Requisitos legales (normas y estándares)
6. Resultado de las auditorías externas e internas 2020
7. Estado del Plan de Desarrollo</t>
  </si>
  <si>
    <t>Auditor 6</t>
  </si>
  <si>
    <t>Ingeniero 2</t>
  </si>
  <si>
    <t>Ingeniero 1</t>
  </si>
  <si>
    <t>Kelly Serrano Rincón</t>
  </si>
  <si>
    <t>Contador</t>
  </si>
  <si>
    <t>enero</t>
  </si>
  <si>
    <t>febrero</t>
  </si>
  <si>
    <t>marzo</t>
  </si>
  <si>
    <t>abril</t>
  </si>
  <si>
    <t>mayo</t>
  </si>
  <si>
    <t>Prog acumulado</t>
  </si>
  <si>
    <t>días</t>
  </si>
  <si>
    <t>Informe de seguimiento a la Sostenibilidad Contable - Resolución DDC-00003 del 05 de diciembre de 2018 - corte al 30Sep2020</t>
  </si>
  <si>
    <t>Evaluación Matriz de riesgos de corrupción y por proceso 2020. Decreto 124 de 2016</t>
  </si>
  <si>
    <t>Evaluación Plan Anticorrupción y de Atención al Ciudadano 2020. Decreto 124 de 2016</t>
  </si>
  <si>
    <t>Memorando 202111200000873 con el cual se hizo entrega del informe.
Informe publicado el 12Ene21 en la página web.</t>
  </si>
  <si>
    <t>Se recopiló la información, se elaboró el reporte y se remitió por correo electrónico. Se ubicó en la carpeta compartida en el servidor y se solicitó la publicación en la página web</t>
  </si>
  <si>
    <t>Evaluación independiente del estado del Sistema de Control Interno. Artículo 9 Ley 1474 de 2011, modificado por el Artículo 156 del Decreto Nacional 2106 de 2019. Circular Externa 100-006 de 2019. Elaborado según metodología del DAFP</t>
  </si>
  <si>
    <t>Verificación de la oportunidad en la entrega de las herramientas de gestión de la CVP: Seguimiento a la Gestión por Procesos - Indicadores de Gestión, PAAC y mapa de riesgos</t>
  </si>
  <si>
    <t>Informe de seguimiento a la Sostenibilidad Contable - Resolución DDC-00003 del 05 de diciembre de 2018 - corte al 31Dic2020</t>
  </si>
  <si>
    <t>Informe de seguimiento a la Sostenibilidad Contable - Resolución DDC-00003 del 05 de diciembre de 2018 - corte al 31Mar2021</t>
  </si>
  <si>
    <t>Informe de seguimiento a la Sostenibilidad Contable - Resolución DDC-00003 del 05 de diciembre de 2018 - corte al 30Jun2021</t>
  </si>
  <si>
    <t>Informe de seguimiento a la Sostenibilidad Contable - Resolución DDC-00003 del 05 de diciembre de 2018 - corte al 30Sep2021</t>
  </si>
  <si>
    <t>Dar respuesta a derechos de petición, solicitudes de información de partes interesadas y emitir conceptos y pronunciamienos de competencia de la Asesoría de Control Interno</t>
  </si>
  <si>
    <t>Se revisó y ajustó el nomograma según las nuevas normas o modificatorias y se entregó cono oportunidad a la OAP</t>
  </si>
  <si>
    <t>1. Ruta seguimiento PAA 2020 con corte a 31Dic2020: \\10.216.160.201\control interno\2020\PAA
2. Matriz 208-CI-Ft-04 PAA 2020 V2.0 Seg2020 (Corte 31Dic2020) diligenciada</t>
  </si>
  <si>
    <t>Se realizó el último seguimiento del PAA del 2020 dando cumplimiento al 99,54% a sus actividades pactadas por cada uno de sus integrantes. También se solicitó su publicación en la página web</t>
  </si>
  <si>
    <t>Seguimiento al Plan de Acción de Gestión - Plan Anual de Auditorías - FUSS - Parágrafo 1, Artículo 38 - Decreto 807 de 2019</t>
  </si>
  <si>
    <t>Formulación Plan Anual de Auditorías - Parágrafo 1 Artículo 38 - Decreto 807 de 2019</t>
  </si>
  <si>
    <t>Seguimiento a la Gestión por Procesos - Indicadores de Gestión - Plan Anual de Auditorías - FUSS - Parágrafo 1, Artículo 38 - Decreto 807 de 2019</t>
  </si>
  <si>
    <t>Diseñar el plan de acción de Comité Institucional de Coordinación de Control Interno - CICCI 2021 y entregarlo a los miembros del comité para su revisión y posterior aprobación</t>
  </si>
  <si>
    <t>Informe entregado con el memorando 202111200000603 del 06Ene2021. Se encuentra en la ruta: \\10.216.160.201\control interno\2020\02.01 ACTAS COMITE C. I\08. Informe cumplimiento PT CICCI</t>
  </si>
  <si>
    <t xml:space="preserve">Con base en el plan de trabajo del comité, se elaboró y comunicó el informe de los resultados obtenidos en el seguimiento al Plan de Trabajo del Comité Institucional de Coordinación de Control Interno para la vigencia 2020. El informe está publicado en la página web
</t>
  </si>
  <si>
    <t>Elaborar informe de cumplimiento del plan de trabajo del Comité Institucional de Coordinación de Control Interno - CICCI 2020 para entregar a los miembros del comité</t>
  </si>
  <si>
    <t>Elaborar Informe cuenta anual SIVICOF: CB-0402S - Plan de mejoramiento - Seguimiento Entidad</t>
  </si>
  <si>
    <t>Elaborar Informe cuenta anual SIVICOF: CBN-1015 - Informe de Austeridad en el Gasto</t>
  </si>
  <si>
    <t>Elaborar Informe cuenta anual SIVICOF: CBN-1016 - Informe sobre Detrimentos Patrimoniales</t>
  </si>
  <si>
    <t>Elaborar Informe cuenta anual SIVICOF: CBN-1107 - Plan de Contingencia Institucional</t>
  </si>
  <si>
    <t>Elaborar Informe cuenta anual SIVICOF: CBN-1021 - Informe de Auditoría Externa</t>
  </si>
  <si>
    <t>Informe PQR's - Ley 1474 de 2011 - Decreto 371 de 2010 - segundo semestre 2020
Auditoría Especial de la prestación del Servicio al Ciudadano en el marco de la situación de calamidad pública en Bogotá, D.C. ordenada en el Decreto 087 del 2020 de la Alcaldía Mayor de Bogotá. Radicado 2020IE8609 del 19 de octubre de 2020</t>
  </si>
  <si>
    <t>Realizar los trámites pertinentes para lograr el cierre de los expedientes contractuales de los contratistas supervisados por control interno, cuya garantía ya haya vencido</t>
  </si>
  <si>
    <t>Participación e intervención en los comités:
Instancia técnica de inventarios de bienes inmuebles
Instancia técnica de inventarios de bienes muebles
Comité técnico de sostenibilidad contable
Comité de conciliación
Comité financiero
Comité directivo
Comité de gestión y desempeño
Comité distrital de auditoría</t>
  </si>
  <si>
    <t>Realizar seguimiento al Comité Institucional de Coordinación de Control Interno - CICCI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</si>
  <si>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Elaborar el informe de la Oficina de Control Interno vigencia 2020 - documento CBN 1038</t>
  </si>
  <si>
    <t>Elaborar el informe de la Oficina de Control Interno vigencia 2021 - documento CBN 1038</t>
  </si>
  <si>
    <t>Seguimiento al Plan de Mejoramiento Externo - literal i; Artículo 2.2.21.4.9 del Decreto 1083 de 2015 y Artículo 10 de la Resolución reglamentaria 036 de 2019, expedida por la Contraloría de Bogotá</t>
  </si>
  <si>
    <t>Seguimiento al Plan de Mejoramiento Interno - Artículo 5 del Decreto 371 de 2010</t>
  </si>
  <si>
    <t>Formulación de la Gestión por Procesos - Indicadores de Gestión - FUSS - Proceso Evaluación de la Gestión</t>
  </si>
  <si>
    <t>Revisión y formulación 2021 del Plan Anticorrucpión y de Atención al Ciudadano y Mapa de Riesgos por proceso y de corrupción - proceso de Evaluación de la Gestión</t>
  </si>
  <si>
    <t>Control Interno Contable CBN - 1019 durante la vigencia 2020. Resolución 193 de 2016 de la CGN; Resolución Reglamentaria 11 de 2014 de la Contraloría de Bogotá, modificada por la Resolución Reglamentaria 23 de 2016.</t>
  </si>
  <si>
    <t>Subir al CHIP el informe de Evaluación del Sistema de Control Interno Contable CBN - 1019</t>
  </si>
  <si>
    <t>Reporte SIRECI - Circular Externa N° DDP-000022 del 31 de diciembre del 2020:
1. Obras inconclusas o sin uso.
2. Procesos penales por delitos contra la administración pública o que afecten los intereses patrimoniales del Estado.
3. Sistema General de Participaciones y demás transferencias de origen nacional.
4. Sistema General de Regalías, (Consolida información de las entidades designadas como ejecutoras de estos recursos - Secretaria Distrital de Planeación).
5. Planes de mejoramiento.</t>
  </si>
  <si>
    <t>Atención Auditoría de Desempeño 1: Cód 60: Proyecto La Arboleda Santa Teresita - Contrato de obra civil CPS -PCVN--3-1-30589-045/2015, suscrito con la Fiduciaria Bogotá y Odicco Ltda.</t>
  </si>
  <si>
    <t>Atención Auditoría de Desempeño 2: Cód 64: Evaluación del convenio Nº 044 de 2014 suscrito entre la Caja de la Vivienda Popular con el Fondo de Desarrollo Local de Usme, por valor de $7.472.160.000.</t>
  </si>
  <si>
    <t>Correo electrónico</t>
  </si>
  <si>
    <t>Seguimiento a los procesos judiciales - SIPROJ - del 01Ene2020 al 28Feb2021</t>
  </si>
  <si>
    <t>Auditoría Proceso de Urbanizaciones y Titulación
Revisión de Riesgos</t>
  </si>
  <si>
    <t>Auditoría Proceso de Mejoramiento de Vivienda
Revisión de Riesgos</t>
  </si>
  <si>
    <t>Auditoría Proceso de Mejoramiento de Barrios
Revisión de Riesgos</t>
  </si>
  <si>
    <t>Auditoría Proceso de Reasentamientos Humanos
Revisión de Riesgos</t>
  </si>
  <si>
    <t>Revisar la formulación de las actividades del PAAC en el primer seguimiento y generar las alertas respectivas.</t>
  </si>
  <si>
    <t>Realizar las actividades de monitoreo y seguimiento a la estrategia de racionalización propuesta a través de SUIT</t>
  </si>
  <si>
    <t>Auditoría Proceso de Mejoramiento de Vivienda
Decreto 371 de 2010 - Artículo 2 - de los procesos de contratación en el distrito capital</t>
  </si>
  <si>
    <t>Seguimiento al Comité de Conciliación del 01Ene2020 al 30Jun2021</t>
  </si>
  <si>
    <t>Evaluar el proceso de Rendición de Cuentas (Audiencia Pública u otra alternativa)</t>
  </si>
  <si>
    <t>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t>
  </si>
  <si>
    <t>Realizar una charla individual con los procesos para comunicar puntualmente las deficiencias y llegar a acuerdos para la mejora de la información en términos de plazos, diseño y formato.</t>
  </si>
  <si>
    <t>Revisión del informe de gestión judicial, según los términos del Artículo 30 de la Resolución 104 de 2018</t>
  </si>
  <si>
    <t>Evaluación del desempeño institucional a través del Furag según lineamientos del DAFP</t>
  </si>
  <si>
    <t>Certificado</t>
  </si>
  <si>
    <t>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t>
  </si>
  <si>
    <t>Acta</t>
  </si>
  <si>
    <t>Presentación</t>
  </si>
  <si>
    <t>Piezas comunicativas y presentación</t>
  </si>
  <si>
    <t>Correo electrónico - Oficios</t>
  </si>
  <si>
    <t>Auditoría Proceso de Urbanizaciones y Titulación
Cumplimiento metas del PDD y Proyecto de inversión - Presupuesto - FUSS - Plan Anual de Adquisidores - Indicadores</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</si>
  <si>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</si>
  <si>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Mejoramiento de Barrios
Cumplimiento metas del PDD y Proyecto de inversión - Presupuesto - FUSS - Plan Anual de Adquisidores - Indicadores</t>
  </si>
  <si>
    <t>Auditoría Proceso de Mejoramiento de Vivienda
Decreto 371 de 2010 - Artículo 3 - de los procesos de atención al ciudadano, los sistemas de información y atención de las peticiones, quejas, reclamos y sugerencias de los ciudadanos, en el distrito capital</t>
  </si>
  <si>
    <t>Auditoría Proceso de Mejoramiento de Vivienda
Cumplimiento metas del PDD y Proyecto de inversión - Presupuesto - FUSS - Plan Anual de Adquisidores - Indicadores</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</si>
  <si>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</si>
  <si>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Reasentamientos Humanos
Cumplimiento metas del PDD y Proyecto de inversión - Presupuesto - FUSS - Plan Anual de Adquisidores - Indicadores</t>
  </si>
  <si>
    <t>Auditoría Proceso de Reasentamientos Humanos
Expedientes del proceso - Relocalización Transitoria</t>
  </si>
  <si>
    <t>Se revisó la caracterización y se modificó, se revisaron los riesgos desde el contexto y también fueron actualizados, se propusieron nuevas actividades de tratamiento de riesgos y en el PAAC</t>
  </si>
  <si>
    <t>Informe de gestión judicial entregado en la Secretaría Jurídica Distrital con radicado 202116000001371 del 07ene2021</t>
  </si>
  <si>
    <t>Se solicitó la información a la OAP, quien la entregó de manera oportuna y se elaboró el cuadro con las fechas de la oportunidad. Esta información se presentó en la evaluación del PAAC y se empleará también para la evaluación anual por dependencias</t>
  </si>
  <si>
    <t>Se remitió la información en dos correos el 07Ene2021 a los destinatarios solicitados por la SHD</t>
  </si>
  <si>
    <t>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t>
  </si>
  <si>
    <t>Auditoría Proceso de Mejoramiento de Barrios
Expedientes del proceso - procedimientos del proceso</t>
  </si>
  <si>
    <t>Auditoría Proceso de Urbanizaciones y Titulación
Expedientes del proceso - procedimientos del proceso</t>
  </si>
  <si>
    <t>Auditoría Proceso de Mejoramiento de Vivienda
Expedientes del proceso - procedimientos del proceso</t>
  </si>
  <si>
    <t>Contratación 2021 contratistas ACI: Elaborar los estudios previos de los contratos de control interno, revisión de los documentos de los contratistas, radicación de las carpetas y apoyo en la suscripción de los contratos</t>
  </si>
  <si>
    <t>Contratación 2021 contratistas ACI: Elaborar los estudios previos de los contratos de control interno, verificación de la entrega y aprobación de la póliza y elaboración de las actas de inicio y cargue en el sistema secop</t>
  </si>
  <si>
    <t>Realizar evaluación 2020 y concertación 2021 planta fija</t>
  </si>
  <si>
    <t>Seguimiento Matriz de riesgos de corrupción y por proceso 2021</t>
  </si>
  <si>
    <t>Seguimiento Plan Anticorrupción y de Atención al Ciudadano 2021. Decreto 124 de 2016</t>
  </si>
  <si>
    <t>No se tienen en cuenta las actividades que deberían llevar algún grado de ejecución, es decir aquellas que iniciaron antes del corte, pero cuya fecha de finalización es posterior  al corte de medición</t>
  </si>
  <si>
    <t>Únicamente se tienen en cuenta las actividades que deberían haberse finalizado al corte de medición</t>
  </si>
  <si>
    <t>Correo Electrónico del 21Ene2021 de entrega del PAAC y mapa de riesgos formulado</t>
  </si>
  <si>
    <t>Se realizó el trámite de cuentas de cobro de contratistas de ACI, del 21 al 30 de diciembre de 2020, donde dicha actividad quedó cumplida en su totalidad de la siguiente manera:
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t>
  </si>
  <si>
    <t>El cuadro se encuentra en al siguiente ruta: \\10.216.160.201\control interno\2021\19.04 INF.  DE GESTIÓN\EVALUACIÓN POR DEPENDENCIAS 2020\05. Mapa de Riesgos</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</si>
  <si>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</si>
  <si>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Ruta: \\10.216.160.201\control interno\2021\02.01 ACTAS COMITE C. I\00. Plan de trabajo CICCI</t>
  </si>
  <si>
    <t>Ruta: \\10.216.160.201\control interno\2021\28.03 PAA
202111200003413 memorando del 22ene2021
Acta de aprobación del PAA</t>
  </si>
  <si>
    <t>Se elaboró el FUSS y se entregó el 21Ene2021, se realizó un ajuste en la programación el 27Ene2021, en atención al PAA aprobado el 26ene2021 por los miembros del comité CICCI. Ruta: \\10.216.160.201\control interno\2021\19.04 INF.  DE GESTIÓN\HERRAMIENTAS\FUSS- P I 7696
Los indicadores se formularon y fueron enviados por correo electrónico a la OAP el 26Ene2021, en los términos solicitados en el memorando  202111300003303 del 21Ene2021. Ruta: \\10.216.160.201\control interno\2021\19.04 INF.  DE GESTIÓN\HERRAMIENTAS\INDICADORES</t>
  </si>
  <si>
    <t>Ruta: \\10.216.160.201\control interno\2021\02.01 ACTAS COMITE C. I\01. 26Ene2021</t>
  </si>
  <si>
    <t>Ruta: \\10.216.160.201\control interno\2021\19.04 INF.  DE GESTIÓN\COM CONCILIACIÓN</t>
  </si>
  <si>
    <t>Ruta: \\10.216.160.201\control interno\2021\00. APOYO\03. Contratación</t>
  </si>
  <si>
    <t>Ruta: \\10.216.160.201\control interno\2021\19.01 INF.  A  ENTID. DE CONTROL Y VIG\SIVICOF\CUENTA ANUAL</t>
  </si>
  <si>
    <t>Ruta: \\10.216.160.201\control interno\2021\19.01 INF.  A  ENTID. DE CONTROL Y VIG\CGR SIRECI\02. Ene</t>
  </si>
  <si>
    <t>Cantidad de informes de ley a entregar en el año</t>
  </si>
  <si>
    <t>Se planeó el seguimiento, se realizaron las visitas, se diligenció la matriz y el informe se elaboró y revisó y se entregó el 31Ene2021 con el memorando 202111200005443 del 31Ene2021</t>
  </si>
  <si>
    <t>Ruta: \\10.216.160.201\control interno\2021\28.05 PM\EXTERNO\CONTRALORÍA\01. IV SEG 2020
El informe se entregó el 31Ene2021 con el memorando 202111200005443 del 31Ene2021 y se verificó su publicación en la página web, junto con la matriz de detalle de seguimiento</t>
  </si>
  <si>
    <t>\\10.216.160.201\control interno\2021\19.04 INF.  DE GESTIÓN\EVALUACION SCI\II sem 2020
Informe publicado en página web el 01Feb2021
Se entregó el informe con el memorando 202111200005453 el 31Ene2021</t>
  </si>
  <si>
    <t>Avance real</t>
  </si>
  <si>
    <t>CONVENCIONES</t>
  </si>
  <si>
    <t>Informes de ley que se reportan en indicador de oportunidad de entrega en informes de ley</t>
  </si>
  <si>
    <t>VERSIÓN 1 - FUSS</t>
  </si>
  <si>
    <t>VERSIÓN 2 - FUSS</t>
  </si>
  <si>
    <t>Ejecutado</t>
  </si>
  <si>
    <t>Indicador de oportunidad en la entrega de los informes de ley</t>
  </si>
  <si>
    <t>Corresponden al color verde de la celda: Roles Decreto 948 de 2017</t>
  </si>
  <si>
    <t>Revisión del tema del embargo de la UGPP - tema del comité financiero</t>
  </si>
  <si>
    <t>Apoyar la disposición final de las chaquetas de BMPT</t>
  </si>
  <si>
    <t>ESTADO</t>
  </si>
  <si>
    <t>Se compiló la información de los 4 trimestres de 2020 y se subió al sistema sivicof.</t>
  </si>
  <si>
    <t>Ruta del FUSS: \\10.216.160.201\control interno\2021\19.04 INF.  DE GESTIÓN\HERRAMIENTAS\FUSS- P I 7696
Ruta del PAA: \\10.216.160.201\control interno\2021\28.03 PAA</t>
  </si>
  <si>
    <t>Se formuló el PAA, se aprobó el 26ene2021 por el comité CICCI y se alimenta la matriz con el seguimiento semanal para entregar a tiempo la información.
Se reprogramaron los porcentajes del FUSS y fueron entregados nuevamente con el memorando 202111200004633 del 27ene2021. Se realizó el primer seguimiento con corte al 31Ene y se envió por correo electrónico el 03Feb</t>
  </si>
  <si>
    <t>Se revisó la información y no se encontraron obras inconclusas, ni recursos del SGP, ni de regalías y tampoco hay suscrito PM con la CGN, por lo que se elaboró el reporte y se dejó programado para su envío el 02Feb2021. Se incluyó correo en la carpeta compartida.</t>
  </si>
  <si>
    <t>Cuentas radicadas en el drive de la Subdirección Financiera y en proceso de pago, siendo que al 26 de enero de 2021, ya les habían girado a 6 de los siete contratistas. El 08Feb le giraron a Carlos Andrés por inconvenientes con la planilla de pago en la que iba su giro</t>
  </si>
  <si>
    <t>Cuentas radicadas en el drive de la Subdirección Financiera y en proceso de pago, siendo que al 22Feb, ya les habían girado a los seis contratistas.</t>
  </si>
  <si>
    <t>Se realizó el trámite de cuentas de cobro de contratistas de ACI, del 01 al 18 de enero de 2021, Carlos Andrés hasta el 27Ene y Kelly hasta el 28Ene, donde dicha actividad quedó cumplida en su totalidad de la siguiente manera:
Cuentas de cobro de contratistas: Andrea Sierra, Marcela Urrea, Joan Gaitán, Carlos Vargas, Kelly Serrano y Andrés Farias del mes de enero 2021 radicadas en carpeta compartida en DRIVE establecida por la Subdirección Financiera.</t>
  </si>
  <si>
    <t>Ruta de evidencias del cargue de información de la cuenta mensual del mes de diciembre: \\10.216.160.201\control interno\2021\19.01 INF.  A  ENTID. DE CONTROL Y VIG\SIVICOF\CUENTA MENSUAL\01. DICIEMBRE 2021</t>
  </si>
  <si>
    <t>Ruta de evidencias del cargue de información de la cuenta mensual del mes de diciembre: \\10.216.160.201\control interno\2021\19.01 INF.  A  ENTID. DE CONTROL Y VIG\SIVICOF\CUENTA MENSUAL\01. ENERO</t>
  </si>
  <si>
    <t>Se realizó evaluación de los compromisos del 01Feb2020 al 31Ene2021 en el aplicativo destinado de la CNSC para tal fin.
Se elaboró memorando de entrega a la Subdirección Administrativa
Se realizó concertación de los compromisos del 01Feb2021 al 31Ene2022 en el aplicativo destinado de la CNSC para tal fin.
Se elaboró memorando de entrega a la Subdirección Administrativa</t>
  </si>
  <si>
    <t>Ruta: \\10.216.160.201\control interno\2021\19.04 INF.  DE GESTIÓN\FURAG</t>
  </si>
  <si>
    <t>EN EJECUCIÓN</t>
  </si>
  <si>
    <t>Ruta: \\10.216.160.201\control interno\2021\19.04 INF.  DE GESTIÓN\CONTROL INTERNO CONTABLE</t>
  </si>
  <si>
    <t>Ruta: \\10.216.160.201\control interno\2021\19.01 INF.  A  ENTID. DE CONTROL Y VIG\SIVICOF\CUENTA ANUAL\06. Control Fiscal</t>
  </si>
  <si>
    <t>El informe fue realizado en diciembre y primera semana de enero de 2021 y fue entregado al Director General y a la Subdirección Financiera, este informe contiene 1 observación (hallazgo menor que no requiere formulación de plan de mejoramiento) y 2 recomendaciones para la mejora</t>
  </si>
  <si>
    <t>Con memorando 202111200001853 del 14Ene21 se hizo entrega del informe de evaluación y la matriz con el detalle del seguimiento.
El informe y la matriz fueron publicados en la página web el 15Ene2021</t>
  </si>
  <si>
    <t>Planeación: revisión de las actividades a realizar seguimiento, revisión de los cambios aprobados, alistamiento de archivos, elaboración de cronograma de seguimiento, memorando y agendas.
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
Informe: con las evidencias, matriz diligenciada y actas de reunión se elaboró el informe con las recomendaciones para la mejora. Se entregó el informe, la matriz de seguimiento y ésta se publicó en la página web el 15Ene2021.</t>
  </si>
  <si>
    <t>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t>
  </si>
  <si>
    <t>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t>
  </si>
  <si>
    <t>la Dirección Jurídica remitió el informe para revisión y Vo.Bo., se revisó, se pidieron ajustes y aclaraciones que fueron tenidas en cuenta y se remitió el informe</t>
  </si>
  <si>
    <t>El normograma actualizado fue remitido el 08Ene2021 por correo electrónico a la OAP</t>
  </si>
  <si>
    <t>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t>
  </si>
  <si>
    <t>*. Se revisó la norma, se preparó la información a solicitar, se solicitó la información (202111200002383 Solicitud Cuenta anual 2020 del 18Ene2021).
*. Se solicitó información de Hurtos y pérdidas (202111200002763 del 20Ene2021 para Administrativa) y (202111200002783 del 20Ene2021 para DGC).
*. Se solicitó información de auditorías externas o seguimientos externos 202111200002743 del 20ene2021.
*. Se solicitó Plan de Contingencia 202111200002773 del 20Ene2021.
*. Se organizó la carpeta compartida con la información que se recibió.
*. Se elaboraron los informes responsabilidad de control interno.
*. Se ajustaron los informes de Excel que así lo requirieron, se validaron en el storm user, se generó el archivo STR respectivo y se firmaron los formatos electrónicos.
*. Se subieron los informes de la cuenta anual y se generó el respectivo certificado.</t>
  </si>
  <si>
    <t>El PAA se elaboró y se envió por memorando 202111200003413 y por correo el 24ene2021 para revisión de los miembros del comité CICCI. El 26ene2021 fue aprobado por todos los miembros del comité y se solicitó su publicación en la página web el 27Ene2021</t>
  </si>
  <si>
    <t>*. Matriz de seguimiento al PM contraloría con corte al 31Dic2020 elaborada.
*. Se elaboró y ajustó el informe de Excel, se validó en el storm user, se generó el archivo STR respectivo y se firmó el formato electrónico.
*. Se subió el archivo al sivicof y se generó el certificado de recepción de información en el sistema.</t>
  </si>
  <si>
    <t>. Se solicitó información a los responsables para luego compilar las respuestas. Se solicitó información de Hurtos y pérdidas (202111200002763 del 20Ene2021 para Administrativa) y (202111200002783 del 20Ene2021 para DGC).
*. Se revisó la información, se compiló y se elaboró el informe.
*. Se subió el sistema sivicof.</t>
  </si>
  <si>
    <t>*. Se solicitó información a los responsables para luego compilar las respuestas. Se solicitó información de auditorías externas o seguimientos externos 202111200002743 del 20ene2021.
*. Se revisó la información, se compiló y se elaboró el informe.
*. Se subió el sistema sivicof.</t>
  </si>
  <si>
    <t>*. Se solicitó información a los responsables para luego compilar las respuestas. Se solicitó Plan de Contingencia 202111200002773 del 20Ene2021.
*. Se revisó la información, se compiló y se elaboró el informe.
*. Se subió el sistema sivicof.</t>
  </si>
  <si>
    <t>Se solicitó la información, se recibió, revisó y cargó al sistema sivicof. Se solicitó prórroga de un día porque la internet se fue en la entidad el último día del cargue. Se solicitó la publicación en la página web del certificado</t>
  </si>
  <si>
    <t>01. 202111200008883 Rta a rad. 202117200006473 - Concertación 2021
02. 202111200008843 Rta a rad. 202117200006473 - Evaluación 2021</t>
  </si>
  <si>
    <t>Ruta: \\10.216.160.201\control interno\2021\19.01 INF.  A  ENTID. DE CONTROL Y VIG\CGR SIRECI\03. Feb
01. 202111200008903 solicitud contratos de obra</t>
  </si>
  <si>
    <t>Ruta: \\10.216.160.201\control interno\2021\02.01 ACTAS COMITE C. I\02. 24Feb2021</t>
  </si>
  <si>
    <t>Actividades que se encuentran en el plan de sostenibilidad del MIPG</t>
  </si>
  <si>
    <t>Realizar evaluación parcial 2021 por retiro del jefe inmediato planta fija</t>
  </si>
  <si>
    <t>Realizar evaluación parcial 2021 de mitad de año planta fija</t>
  </si>
  <si>
    <t>Auditoría Proceso de Mejoramiento de Vivienda
Recursos del Convenio con la SDHT</t>
  </si>
  <si>
    <t>*. Se planificaron y se enviaron las necesidades de contratación para control interno (202111200003803 del 25Ene2021).
*. Se solicitaron los documentos a los contratistas para poder elaborar el contrato.
*. Se solicitaron las viabilidades y CDP's (202111200004443 del 27Ene2021), donde expidieron 3 viabilidades por 5 meses (Marcela y Carlos Andrés), Joan por 3 meses.
*. Andrés le está entregando sus actividades a Joan.
*. Se elaboraron y entregaron los certificados de inclusión en expediente electrónico de los contratistas de Control Interno, correspondientes a los periodos de octubre, noviembre, diciembre de 2020 y enero de 2021 de los contratistas que finalizaron contrato en enero de 2021.
*. Andrea revisó carpetas y todas se ajustaron.
*. Estudios previos elaborados y entregados a la DGC.
*. Se solicitaron las insuficiencias de personal a la Subdir Adm.
*. Se solicitaron las viabilidades y CDP's (202111200008733 del 18Feb2021), donde expidieron 2 viabilidades por 6 meses (Andrea y Kelly).
*. Se realizaron los trámites de la contratación de las 2 profesionales restantes, cuyos contratos se sucribieron el 25Feb con acta de incio del 01Mar</t>
  </si>
  <si>
    <t>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t>
  </si>
  <si>
    <t>Auditoría a la cartera generada por el Proceso de Urbanizaciones y Titulación</t>
  </si>
  <si>
    <t>Auditoría a los inventarios de bienes inmuebles reportados por el Proceso de Urbanizaciones y Titulación</t>
  </si>
  <si>
    <t>Auditoría Proceso de Gestión del Talento Humano
Cobro de las Incapacidades reportadas por los funcionarios del proceso de Reasentamientos Humanos</t>
  </si>
  <si>
    <t>Auditoría a los inventarios de bienes inmuebles reportados por el Proceso de Reasentamientos Humanos</t>
  </si>
  <si>
    <t>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t>
  </si>
  <si>
    <t>Verificar el cierre de 2020 de la caja menor de la Caja de la Vivienda Popular, en lo relacionado con la delegación de gastos y el manejo de los mismos.</t>
  </si>
  <si>
    <t>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t>
  </si>
  <si>
    <t>Se modifica la programación por la V2 del PAA del 10Mar</t>
  </si>
  <si>
    <t>Ruta: https://drive.google.com/drive/u/1/folders/0AK5YY03jEsvoUk9PVA</t>
  </si>
  <si>
    <t>Se tramitsron las cuentas de tres de los contratistas de la Asesorìa de Control Interno relacionado con el mes de febrero. Se realizaron los SISCOS de cada uno de los contratistas y se radicaron en la carpeta compartida de la Subdirecciòn Financiera.</t>
  </si>
  <si>
    <t>Se asistió a la charla del 08Feb, se verificó la circular que modifica las fechas, se recibió nueva notificación de sesión de preguntas, se solicitó el usuario, ya que el actual no se sabe si funciona.
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t>
  </si>
  <si>
    <t>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t>
  </si>
  <si>
    <t>\\10.216.160.201\control interno\2021\19.04 INF.  DE GESTIÓN\DNDA</t>
  </si>
  <si>
    <t>Ruta: \\10.216.160.201\control interno\2021\28.05 PM\INTERNO\02. I_Seg_2021 corte 28 feb\3. Informe
El informe se entregó el 26mar2021 con el memorando 202111200019723 del 26mar2021 y se verificó su publicación en la página web, junto con la matriz de detalle de seguimiento</t>
  </si>
  <si>
    <t xml:space="preserve">Ruta: \\10.216.160.201\control interno\2021\19.04 INF.  DE GESTIÓN\PQRDS\01. II Sem 2020
Ruta: \\10.216.160.201\control interno\2021\19.04 INF.  DE GESTIÓN\PQRDS\01. II Sem 2020\03. Inf. y memorando rem y publicado en:
https://www.cajaviviendapopular.gov.co/sites/default/files/Informe%20PQRSD%202do%20semestre%202020_0.pdf
El informe fue remitido a los lÍderes de los procesos con memorando 202111200018773 del 23Mar2021 y publicado en la página web de la Entidad. </t>
  </si>
  <si>
    <t>Mediante memorando de radicado 202111200011463 de fecha 02 de marzo de 2021, se solicitó a la Direccion General (teniendo en cuenta que no hay jefe TIC) la información que servirá de insumo para la presentación del informe de la DNDA.
* con Memorando de radicado N° 202111600015753 de fecha 12 de marzo de 2021, el jefe Encargado de la oficina TIC remitió la información requerida para el informe DNDA
* El día 15 de marzo de 2021 se cargó en la página de la Dirección Nacional de Derechos de Autor, el informe de conformidad con lo establecido en la circular 017 de 2011,</t>
  </si>
  <si>
    <t>Ruta de evidencias del cargue de información de la cuenta mensual del mes de febrero: \\10.216.160.201\control interno\2021\19.01 INF.  A  ENTID. DE CONTROL Y VIG\SIVICOF\CUENTA MENSUAL\01. febrero</t>
  </si>
  <si>
    <t>Se solicitó la información, se recibió, revisó y cargó al sistema sivicof. Se solicitó la publicación en la página web del certificado</t>
  </si>
  <si>
    <t>1. Con memo 202116000007863 del 15Feb2021 se realizó solicitud de modificación de acción de la Dir. Jurídica, la cual se tramitó y subió al sivicof el 19Feb2021.
2. Con memo 202112000010013 del 24Feb2021 se realizó solicitud de modificación de 2 acciones de la Dirección de Reasentamientos cód Aud 56 y 70, la cual se tramitó y subió al sivicof el 05Mar2021.
3. Con memo 202112000016473 del 15Mar2021 se realizó solicitud de modificación de 2 acciones de la Dirección de Reasentamientos, la cual se tramitó y subió al sivicof el 19Mar2021.
Todas las evidencias se encuentran en la carpeta compartida en el servidor.</t>
  </si>
  <si>
    <t>l. informe se realizó solicitando información, consolidación y seguimiento del mismo a dos cortes 31/12/2020 y 28/02/2021. 
• Para Corte 31/12/2020, se contaba en el plan de mejoramiento con 172  cciones, de las cuales  136 quedaron cerradas (79%), 10 quedaron en ejecución oportuna (6%), 24 quedaron en  ejecución vencida (14%) y 2 sin  eguimiento (1%). Con una eficacia de ejecución del 85,44%.
• Para Corte 28/02/2021, se contaba en el plan de mejoramiento con 172 acciones, de las cuales  144 quedaron cerradas (84%), 9 quedaron en ejecución oportuna (5%) y 19  uedaron en  ejecución vencida (11%). Con una eficacia de ejecución del 88.27%.
• Se solicitó la publicación en la páguna web y en la carpeta compartida.</t>
  </si>
  <si>
    <t>Ruta de la información: \\10.216.160.201\control interno\2021\28.03 PAA
Se solicitó por correo el diligenciamiento del archivo del PAA</t>
  </si>
  <si>
    <t>Ruta interna: \\10.216.160.201\control interno\2021\19.04 INF.  DE GESTIÓN\RENDICIÓN DE CUENTAS</t>
  </si>
  <si>
    <t>Ruta: \\10.216.160.201\control interno\2021\02.01 ACTAS COMITE C. I\03. 08Abr2021
Correo de convocatoria
2021112000200 Sol de info de ejecución pptal
Evidencias de cumplimiento de compromisos
Presentación para el comité</t>
  </si>
  <si>
    <t>debería llevar</t>
  </si>
  <si>
    <t xml:space="preserve">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
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y sus anexos se encuentran publicados en la carpeta compartida de calidad. 
</t>
  </si>
  <si>
    <t xml:space="preserve">Se convocó a la tercera sesión ordinaria el 17Mar para el 25Mar. Fecha que fue reprogramada por el Director General para el 07Abr y de nuevo el 05Abr reprogramó para el 08Abr.
Se elaboró la presentación y se realizó la sesión del comité el 08Abr2021. Se elaboró el acta de la tercera sesión de Comité CICCI y se envió por correo electrónico a cada uno de los integrantes del Comité para que fuera revisada y comentada por cada uno de los integrantes del Comité.  El acta y sus anexos se encuentran en proceso de publicación en la carpeta compartida de calidad. 
</t>
  </si>
  <si>
    <t>Se ha realizado seguimiento mensual a las actividades del PAA. Se realizó reprogramación de actividades, se incluyeron adicionales y se retiraron actividades. Se envió por correo a Juan David Solano el respectivo seguimiento con cumplimiento (eficacia) del 97.04%</t>
  </si>
  <si>
    <t>Se revisó la información y no se encontraron obras inconclusas, ni recursos del SGP, ni de regalías y tampoco hay suscrito PM con la CGN, por lo que se elaboró el reporte y se envió el 06Abr2021. Se incluyó correo en la carpeta compartida.</t>
  </si>
  <si>
    <t xml:space="preserve">Se realizó el trámite de cuentas de cobro de contratistas de ACI, del 01 al 30 de marzo de 2021, donde dicha actividad quedó cumplida en su totalidad de la siguiente manera:
Cuentas de cobro de contratistas: Andrea Sierra, Marcela Urrea, Joan Gaitán, Carlos Vargas, Kelly Serrano del mes de marzo 2021 radicadas en carpeta compartida en DRIVE establecida por la Subdirección Financiera.
</t>
  </si>
  <si>
    <t>Ruta: \\10.216.160.201\control interno\2021\19.01 INF.  A  ENTID. DE CONTROL Y VIG\CGR SIRECI</t>
  </si>
  <si>
    <t>Ruta: \\10.216.160.201\control interno\2021\00. APOYO\03. Contratación\SISCOS 2021</t>
  </si>
  <si>
    <t>Ruta: https://www.cajaviviendapopular.gov.co/?q=71-informes-de-gesti%C3%B3n-evaluaci%C3%B3n-y-auditor%C3%Adas</t>
  </si>
  <si>
    <r>
      <t xml:space="preserve">Se han venido realizando actividades de revisión de la página web y de la información publicada por la OAP disponible para las partes interesadas. La audiencia de rendición de cuentas se llevó a cabo el 26Mar y el informe se elaborará a partir del 15Abr
al </t>
    </r>
    <r>
      <rPr>
        <b/>
        <sz val="9"/>
        <color theme="1"/>
        <rFont val="Arial"/>
        <family val="2"/>
      </rPr>
      <t>28ABR2021</t>
    </r>
    <r>
      <rPr>
        <sz val="9"/>
        <color theme="1"/>
        <rFont val="Arial"/>
        <family val="2"/>
      </rPr>
      <t xml:space="preserve">. mediante memorando de radicado 202111200027993, se remitio el informe de la audiencia de la rendicion de cuentas al director general de la CVP. 
Al </t>
    </r>
    <r>
      <rPr>
        <b/>
        <sz val="9"/>
        <color theme="1"/>
        <rFont val="Arial"/>
        <family val="2"/>
      </rPr>
      <t>29ABR2021,</t>
    </r>
    <r>
      <rPr>
        <sz val="9"/>
        <color theme="1"/>
        <rFont val="Arial"/>
        <family val="2"/>
      </rPr>
      <t xml:space="preserve"> se solicito la publicacion del informe en la pagina web de la entidad. </t>
    </r>
  </si>
  <si>
    <t>Toda la informacion relacionada con esta actividad se encuentra en la siguiente ruta:\\10.216.160.201\control interno\2021\00. APOYO\09. Normograma\1. ENE_FEB_MAR</t>
  </si>
  <si>
    <r>
      <rPr>
        <b/>
        <sz val="9"/>
        <color theme="1"/>
        <rFont val="Arial"/>
        <family val="2"/>
      </rPr>
      <t>09Abril2021</t>
    </r>
    <r>
      <rPr>
        <sz val="9"/>
        <color theme="1"/>
        <rFont val="Arial"/>
        <family val="2"/>
      </rPr>
      <t>. mediante correo electronico dirigido a la ACI, se remitio la actualizacion del normograma del proceso de evaluacion de la gestión. Cumpliendo con esta actividad</t>
    </r>
  </si>
  <si>
    <t xml:space="preserve">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Consecutivamente se está realizando el trabajo de campo y las conclusiones de auditoría, que consiste en la verificación de los cinco (05) expedientes seleccionados en la muestra, las pqrsd de enero y febrero y lo relacionado con la racionalización de trámites. 
Abril 2021:
De acuerdo con el Plan Anual de Auditorías -  versión 2, se finalizaron las fases de ejecución y conclusiones de la auditoria al proceso de Urbanizaciones y Titulación, desarrollando las siguientes actividades:
– Se verificaron los cinco (05) expedientes seleccionados en la muestra, se realizaron las conclusiones, una recomendación y se generaron tres (03) No Conformidades.
6. En relación con el artículo 3º del Decreto 371 de 2010, se realizaron las siguientes actividades:
– Se verificó la oportunidad en las respuestas dadas por la DUT a las 250 PQRSD recibidas entre enero y febrero de 2021 y se concluyó al respecto.
- Se realizó la determinación de la muestra de las PQRSD, seleccionando diez (10) para evaluación de las respuestas de fondo, se verificó y se concluyó al respecto. 
</t>
  </si>
  <si>
    <t>Ruta: \\10.216.160.201\control interno\2021\00. APOYO\01. Corr. Interna\202111200012533 Solic.inf. - UPGG
5. Correo electrónico del 21 de abril de 2021.</t>
  </si>
  <si>
    <t>Ruta de evidencias del cargue de información de la cuenta mensual del mes de diciembre: \\10.216.160.201\control interno\2021\19.01 INF.  A  ENTID. DE CONTROL Y VIG\SIVICOF\CUENTA MENSUAL\03. marzo 2021</t>
  </si>
  <si>
    <t>Ruta\\10.216.160.201\control interno\2021\19.04 INF.  DE GESTIÓN\AUSTERIDAD\I TRIM 2021</t>
  </si>
  <si>
    <t>Se solicitó la información, la cual fue entregada con oportunidad. La contratista quedó sin contrato, por lo que la elaboración del informe se reanudó el 10Feb.
Se elaboró el informe de Seguimiento y Evaluación a las PQRSD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El informe fue remitido a los líderes de los procesos con memorando 202111200018773 del 23Mar2021 y publicado en la página web de la Entidad.</t>
  </si>
  <si>
    <t>Durante el mes de marzo y abril se realizó la revisión y mantenimiento del Botón de Trasparencia numeral 7 a cargo de la Asesoría de Control Interno, se le preguntó a cada uno de los integrantes del equipo ACI si tenían informes o reportes por publicar y se hizo la verificación contra el PAA.
Adicionalmente, se realizó una sesión con el profesional Luis Alirio Castro de la Oficina Asesora de Comunicaciones el día 22/04/2021, en esta reunión se acordó que se hará una sesión cada mes con el fin de seguir haciendo el respectivo mantenimiento y revisión del botón de trasparencia y así prepararnos para las evaluaciones a la que la Entidad es sometida por parte de la Veeduría Distrital y la Procuraduría General de la Nación.</t>
  </si>
  <si>
    <t>Ruta de calidad: \\10.216.160.201\control interno\2021\19.03 INF. AUDITORIAS C. I\INTERNAS\01. DUT\03. Dto 371 Art.3 y Proced\2. Ejecución
De acuerdo con el Plan de Auditoria se encuentra en ejecución la etapa de trabajo de campo y conclusiones de auditoría programadas para entre el 18 y 31 de marzo de 2021.
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Abril 2021: 
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2 Informe final, reunión de cierre y memorando remisorio solicitando formulación de plan de mejoramiento, ubicados en la ruta: 
\\10.216.160.201\control interno\2021\19.03 INF. AUDITORIAS C. I\INTERNAS\01. DUT\03. Dto 371 Art.3 y Proced\3. Resultados\Remisiòn de informe Final y anexos</t>
  </si>
  <si>
    <t xml:space="preserve">Se realizó solicitud de información a la Subdirección Administrativa y Dirección Jurídica con mem 202111200012533 del 05Mar2021.
Se recibió respuesta de la Dirección Jurídica - memorando 202116000018193 del 19Mar2021 y de la Subdirección Administrativa con memorando 202117200019183 del 24 de marzo de 2021. 
Pendiente realizar el analisis de la información. 
5. Con el fin de realizar el seguimiento al proceso de la UGPP con la CVP, se realizó solicitud a la Subdirección Financiera para incluir en el tema del día del Comité de Seguimiento Financiero del 23 de abril de 2021 el estado actual de dicho proceso; En Comité la Subdirección Administrativa refirió que se encuentra a la espera de que inicie el cobro coactivo en el cual la CVP presentará los argumentos y soportes que sirvan de defensa; con el fin de conocer el impacto en los estados financieros se realizó la consulta a la Subdirección Financiera quien manifestó que en caso de presentarse un fallo en contra será el área jurídica quien calificará el contingente en el SIPROJ. </t>
  </si>
  <si>
    <t>Atención Auditoría de Regularidad: Cód 55: Evaluar la gestión fiscal vigencia 2020</t>
  </si>
  <si>
    <t>Con ocasión al Informe de la Directiva 003 de 2013 del periodo del 16 de octubre de 2020 al 30 de abril de 2021 se realizaron las siguientes actividades: 
- Solicitud de información a la DGC y a la Subdirección Administrativa 202111200024783 del 19 de abril de 2021. 
-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
-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 Se realizó solicitud de información con memorando 202111200027923 del 28 de abril de 2021.
25May2021: Se remitió el informe de la Directiva 003 de 2013 del periodo del 16 de octubre de 2020 al 15 de abril de 2021, con los respectivos soportes y el oficio remisorio a la Dirección Distrital de Asuntos Disciplinarios.</t>
  </si>
  <si>
    <r>
      <t xml:space="preserve">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
* Contraloría de Bogotá: Oficio de radicado N° 202117000013301 de fecha 03 de febrero de 2021.
* Procuraduría General de la Nación: Oficio de radicado N° 202117000013171 de fecha 03 de febrero de 2021
* Personería de Bogotá: Oficio de radicado N° 202117000013201 de fecha 03 de febrero de 2021
* Señora Gloria Inés Moncada Rodríguez: Oficio de radicado N° 202117000013311 de 03 de febrero de 2021
2. DP: de representantes de empresas que trabajan para la ETB y aunque se revisó no se ha cerrado el Orfeo. Rta Oficio 202117000001971 del 07Ene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
5. DP personería por no dar respuesta a solicitud de beneficiario de REAS, la petición se hizo el 18Nov2020 y la Rta la dieron el 26Nov 2020. El radicado de entrada es: 202117000009192 SINPROC 113893 del 2020. Rta Oficio 202111200016331 del 03Feb.
6. 202117000011252 Solic inf  rta DPC 158-21 y 179-21 caja de honor. Rta OFicio 202111200013121 del 03Feb.
7. DP 202116000009853 indagación preliminar N° 268 del 23Feb. Rta 202111200010823 del 26Feb.
8. Sol Pronunciamiento conciliación extrajudicial Graciela Zabala: Sol realizada por la Dir Jurídica 202116000011683 del 03Mar. Rta dada con memo 202111200014293 del 09Mar.
</t>
    </r>
    <r>
      <rPr>
        <b/>
        <sz val="9"/>
        <rFont val="Arial"/>
        <family val="2"/>
      </rPr>
      <t>9</t>
    </r>
    <r>
      <rPr>
        <sz val="9"/>
        <rFont val="Arial"/>
        <family val="2"/>
      </rPr>
      <t xml:space="preserve">. Sol 202117000031722 del 16Mar Traslado por  compet.  solicitud  No. 1-2021-06460  DPC-529-21. Se trasladó por orfeo a CID
</t>
    </r>
    <r>
      <rPr>
        <b/>
        <sz val="9"/>
        <rFont val="Arial"/>
        <family val="2"/>
      </rPr>
      <t xml:space="preserve">10. </t>
    </r>
    <r>
      <rPr>
        <sz val="9"/>
        <rFont val="Arial"/>
        <family val="2"/>
      </rPr>
      <t xml:space="preserve">202111200022313 de 09Abr2021, remitido a la Direccion Juridica, dando Respuesta al  memorando de  202116000020083 del 
29mar2021
</t>
    </r>
    <r>
      <rPr>
        <b/>
        <sz val="9"/>
        <rFont val="Arial"/>
        <family val="2"/>
      </rPr>
      <t>11</t>
    </r>
    <r>
      <rPr>
        <sz val="9"/>
        <rFont val="Arial"/>
        <family val="2"/>
      </rPr>
      <t xml:space="preserve">. Oficio N° 202111200045161 del 13Abr2021, remitido a Jhoana Marcela Rodriguez, remitiendo el acta de liquidacion en original para que se proceda con su correspondiente suscripcion.
</t>
    </r>
    <r>
      <rPr>
        <b/>
        <sz val="9"/>
        <rFont val="Arial"/>
        <family val="2"/>
      </rPr>
      <t>12</t>
    </r>
    <r>
      <rPr>
        <sz val="9"/>
        <rFont val="Arial"/>
        <family val="2"/>
      </rPr>
      <t xml:space="preserve">.Memorando 202111200023963 del 15 de abril de 2021, dirigido a la Oficina Asesora de Planeacion Solicitando Solicitud relación PQRS recibidos en el desarrollo de la Audiencia de
Rendición de Cuentas de la CVP. 
</t>
    </r>
    <r>
      <rPr>
        <b/>
        <sz val="9"/>
        <rFont val="Arial"/>
        <family val="2"/>
      </rPr>
      <t xml:space="preserve">13. </t>
    </r>
    <r>
      <rPr>
        <sz val="9"/>
        <rFont val="Arial"/>
        <family val="2"/>
      </rPr>
      <t xml:space="preserve">Memorando  202111200024003 del 15 de abril de 2021,  remite Informe de auditoria  REAS.
</t>
    </r>
    <r>
      <rPr>
        <b/>
        <sz val="9"/>
        <rFont val="Arial"/>
        <family val="2"/>
      </rPr>
      <t>14</t>
    </r>
    <r>
      <rPr>
        <sz val="9"/>
        <rFont val="Arial"/>
        <family val="2"/>
      </rPr>
      <t xml:space="preserve">.  Memorando 202111200023983 del 15 de abril de 2021, remitiendo al Director General, el Informe Final de Auditoría Especial para evaluar la capacidad de la entidad para continuar la operación bajo las nuevas condiciones que le impone la crisis en el marco de notificaciones. 
</t>
    </r>
    <r>
      <rPr>
        <b/>
        <sz val="9"/>
        <rFont val="Arial"/>
        <family val="2"/>
      </rPr>
      <t>15</t>
    </r>
    <r>
      <rPr>
        <sz val="9"/>
        <rFont val="Arial"/>
        <family val="2"/>
      </rPr>
      <t xml:space="preserve">. Memorando  202111200023993 del 15 de abril de 2021  Remite Informe JUR_DUT_CORP
</t>
    </r>
    <r>
      <rPr>
        <b/>
        <sz val="9"/>
        <rFont val="Arial"/>
        <family val="2"/>
      </rPr>
      <t>16.</t>
    </r>
    <r>
      <rPr>
        <sz val="9"/>
        <rFont val="Arial"/>
        <family val="2"/>
      </rPr>
      <t xml:space="preserve"> memorando 202111200026233 del 22abr2021 solicitandole a REAS información  en atención oficio de la Personería radicado N° 2021-EE-0376485 de fecha 09 de febrero de 2021
</t>
    </r>
    <r>
      <rPr>
        <b/>
        <sz val="9"/>
        <rFont val="Arial"/>
        <family val="2"/>
      </rPr>
      <t>17</t>
    </r>
    <r>
      <rPr>
        <sz val="9"/>
        <rFont val="Arial"/>
        <family val="2"/>
      </rPr>
      <t xml:space="preserve">. Memorando 202111200027993 del 28abr2021, remitiendo al Director General el informe de la Audiencia de  rendicion de cuentas.
</t>
    </r>
    <r>
      <rPr>
        <b/>
        <sz val="9"/>
        <rFont val="Arial"/>
        <family val="2"/>
      </rPr>
      <t>18</t>
    </r>
    <r>
      <rPr>
        <sz val="9"/>
        <rFont val="Arial"/>
        <family val="2"/>
      </rPr>
      <t xml:space="preserve">. memorando 202111200027983 del 28abr2021, remitiendo el acta (208-SADM-Ft-06).de la audiencia de rendicion de cuentas a la Oficicina Asesora de Planeacion.
</t>
    </r>
    <r>
      <rPr>
        <b/>
        <sz val="9"/>
        <rFont val="Arial"/>
        <family val="2"/>
      </rPr>
      <t>19</t>
    </r>
    <r>
      <rPr>
        <sz val="9"/>
        <rFont val="Arial"/>
        <family val="2"/>
      </rPr>
      <t xml:space="preserve">. Memorando 202111200033223 del 19May2021 Informe de Seguimiento al Sistema de Información de procesos Judiciales de
Bogotá SIPROJ–WEB D.C. para el periodo 1° de enero de 2020 al 28 de febrero
de 2021
</t>
    </r>
    <r>
      <rPr>
        <b/>
        <sz val="9"/>
        <rFont val="Arial"/>
        <family val="2"/>
      </rPr>
      <t>20</t>
    </r>
    <r>
      <rPr>
        <sz val="9"/>
        <rFont val="Arial"/>
        <family val="2"/>
      </rPr>
      <t>. 202111200033213
19May2021 dirigido al Drector General Informe de Seguimiento al Sistema de Información de procesos Judiciales de
Bogotá SIPROJ–WEB D.C. para el periodo 1° de enero de 2020 al 28 de febrero
de 2021</t>
    </r>
  </si>
  <si>
    <t>Se realizó el seguimiento al Plan Anual de Auditorías con corte al 30 de Abril con el fin de poder tener los insumos necesarios para reportar el Formato Unico de Seguimiento Sectorial FUSS y enviarlo a la Dirección de Gestión Corporativa. 
Se envio a la Dirección de Gestión Corporativa y CID el FUSS-Control Interno con corte al 30 de Abril mediante correo electronico, reportando una eficacia del 95,98%.</t>
  </si>
  <si>
    <t xml:space="preserve"> Se reviso la información de manera interna, se verificó, se hizo el reporte mediante correo electrónico, de acuerdo con los plazos establecidos en la circular.
Se reporto para el mes de Abril:
1. Obras inconclusas o sin uso.
3. Sistema General de Participaciones y demás transferencias de origen nacional.
4. Sistema General de Regalías, (Consolida información de las entidades designadas como ejecutoras de estos recursos - Secretaria Distrital de Planeación).
5. Planes de mejoramiento.
</t>
  </si>
  <si>
    <t xml:space="preserve">Se realizó el trámite de cuentas de cobro de contratistas de ACI, del 01 al 30 de Abril de 2021, donde dicha actividad quedó cumplida en su totalidad de la siguiente manera:
Cuentas de cobro de contratistas: Andrea Sierra, Marcela Urrea, Joan Gaitán, Carlos Vargas, Kelly Serrano del mes de abril de 2021 radicadas en carpeta compartida en DRIVE establecida por la Subdirección Financiera.
</t>
  </si>
  <si>
    <t>Ruta: \\10.216.160.201\control interno\2021\19.01 INF.  A  ENTID. DE CONTROL Y VIG\CGR SIRECI\05. Abr</t>
  </si>
  <si>
    <t>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que contiene el capítulo "REVISIÓN DE LA FORMULACIÓN DEL PAAC"</t>
  </si>
  <si>
    <t xml:space="preserve">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t>
  </si>
  <si>
    <t xml:space="preserve">Se encuentra en la etapa de elaboración del informe, el que se espera sea entregado la primera semana de mayo.
Se entrego informe final el dia 10 de mayo de 2021
</t>
  </si>
  <si>
    <t>Ruta de evidencias del cargue de información de la cuenta mensual del mes de diciembre: \\10.216.160.201\control interno\2021\19.01 INF.  A  ENTID. DE CONTROL Y VIG\SIVICOF\CUENTA MENSUAL\04. abril 2021</t>
  </si>
  <si>
    <t>Ruta: \\10.216.160.201\control interno\2021\19.03 INF. AUDITORIAS C. I\INTERNAS\02. CAJA MENOR cierre 2020\4. Eje. AudRuta \\10.216.160.201\control interno\2021\19.03 INF. AUDITORIAS C. I\INTERNAS\07. Incapacidades DUT\2. Ejecucion\2.1 Solicitudes de Inf. y Rptas</t>
  </si>
  <si>
    <t xml:space="preserve">Ruta: \\10.216.160.201\control interno\2021\19.04 INF.  DE GESTIÓN\PAAC\01. I Seg 2021\02. Informe\Alcance - matriz de riesgos
00. 202111200037933 entrega informe seguimiento al PAAC
01. 208-SADM-Ft-105 INFORME PAAC
02. Matriz PAAC - Seguimiento CI
03. Mapa de riesgos de corrupción - Seguimiento CI
04. Mapa de Riesgos de Gestión - Seguimiento CI
</t>
  </si>
  <si>
    <t xml:space="preserve">Toda la información de la auditoría se encuentra en la ruta: \2021\19.03 INF. AUDITORIAS C. I\INTERNAS\02. CAJA MENOR cierre 2020
\\10.216.160.201\control interno\2021\19.03 INF. AUDITORIAS C. I\INTERNAS\02. CAJA MENOR cierre 2020\5. Resultados de la Auditoría
Informe final elaborado y entregado a revisión por ACI desde el 16Abr2021. No fue posible entregarlo porque la Subdirectora Administrativa indicó que la profesional responsable de la caja menor se encontraba con covid y ella prefería contar con su presencia para realizar la actividad, informe preliminar entregado el 27 de abril con el memorando 202111200027273 
202111200030933 Informe Final de Auditoría del 10 de mayo
Publicación en página web el 01Jun2021
</t>
  </si>
  <si>
    <t>Toda la información de la auditoría se encuentra en la ruta: \\10.216.160.201\control interno\2021\19.03 INF. AUDITORIAS C. I\INTERNAS\03. SIPROJ
1. PAA con programación de la auditoría
2. Correo de designación de auditor del 10Mar. FALTA
3. Acta de reunión de designación de auditores
4. Plan de auditoría elaborado, revisado y aprobado, FALTA APROBAR
5. Comunicación de reunión de apertura, FALTA APROBAR
6. Carta de representación de Administrativa, FALTA APROBAR
7. FALTA acta de reunión de apertura
26MAR2021. Mediante Correo electrónico se le remitió a la ACI, el plan de auditoria, el acta de designación de auditor, y el memorando de comunicación de apertura de auditoria y la correspondiente carta de representación. 
19May2021.Mediante memorando N°: 202111200033213 se le remitió al Director General el informe final de seguimiento al Siproj, de igual manera se le remitió al Director Jurídico a través del memorando N°: 202111200033223.</t>
  </si>
  <si>
    <t xml:space="preserve">Documentos ubicados en la ruta: 
\\10.216.160.201\control interno\2021\19.02 INF. A OTROS ORGANISMOS\DIRECTIVA 003 de 2013 (16Oct 2020 al 15Abr2021)\Sol Inf y Rtas
Con ocasión al Informe de la Directiva 003 de 2013 del periodo del 16 de octubre de 2020 al 30 de abril de 2021 se realizaron las siguientes actividades: 
- Solicitud de información a la DGC y a la Subdirección Administrativa 202111200024783 del 19 de abril de 2021. 
-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
-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 Se realizó solicitud de información con memorando 202111200027923 del 28 de abril de 2021.
25May2021: Se remitió el informe de la Directiva 003 de 2013 del periodo del 16 de octubre de 2020 al 15 de abril de 2021, con los respectivos soportes y el oficio remisorio a la Dirección Distrital de Asuntos Disciplinarios.
</t>
  </si>
  <si>
    <t xml:space="preserve">Ruta: \\10.216.160.201\control interno\2021\19.04 INF.  DE GESTIÓN\PAAC\01. I Seg 2021\02. Informe\Alcance - matriz de riesgos
Ruta: \\10.216.160.201\control interno\2021\19.04 INF.  DE GESTIÓN\PAAC\01. I Seg 2021\02. Informe\Alcance - matriz de riesgos
00. 202111200037933 entrega informe seguimiento al PAAC
01. 208-SADM-Ft-105 INFORME PAAC
02. Matriz PAAC - Seguimiento CI
03. Mapa de riesgos de corrupción - Seguimiento CI
04. Mapa de Riesgos de Gestión - Seguimiento CI
</t>
  </si>
  <si>
    <t>Roles Dec 948-2017</t>
  </si>
  <si>
    <t>Soporte de Aprobación Versión 3</t>
  </si>
  <si>
    <r>
      <t xml:space="preserve">Realizar seguimiento al Comité Institucional de Coordinación de Control Interno - CICCI (presentaciones, actas de comité, anexos y demás documentos) </t>
    </r>
    <r>
      <rPr>
        <b/>
        <sz val="9"/>
        <color theme="1"/>
        <rFont val="Arial"/>
        <family val="2"/>
      </rPr>
      <t>comité proyectado para el 10Ago</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</si>
  <si>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r>
      <t xml:space="preserve">Realizar seguimiento al Comité Institucional de Coordinación de Control Interno - CICCI (presentaciones, actas de comité, anexos y demás documentos) </t>
    </r>
    <r>
      <rPr>
        <b/>
        <sz val="9"/>
        <color theme="1"/>
        <rFont val="Arial"/>
        <family val="2"/>
      </rPr>
      <t>comité proyectado para el 22Jun</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</si>
  <si>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Auditoría Proceso de Gestión Financiera
Auditoría a la aplicación de las políticas contables por parte de los procesos de Gestión Financiera y de Urbanizaciones y Titulación en la gestión de Cobro de las Incapacidades reportadas por los funcionarios del proceso de Urbanizaciones y Titulación</t>
  </si>
  <si>
    <t>Auditoría Proceso de Urbanizaciones y Titulación
Auditoría a la aplicación de las políticas contables por parte de los procesos de Gestión Financiera y de Urbanizaciones y Titulación en la gestión de Cobro de las Incapacidades reportadas por los funcionarios del proceso de Urbanizaciones y Titulación</t>
  </si>
  <si>
    <t>Auditoría Proceso de Gestión del Talento Humano
Auditoría a la aplicación de las políticas contables por parte de los procesos de Gestión Financiera y de Urbanizaciones y Titulación en la gestión de Cobro de las Incapacidades reportadas por los funcionarios del proceso de Urbanizaciones y Titulación</t>
  </si>
  <si>
    <t>Etiquetas de columna</t>
  </si>
  <si>
    <t>Cuenta de Roles 
Decreto 948 de 2017</t>
  </si>
  <si>
    <t>(Varios elementos)</t>
  </si>
  <si>
    <t>Planes de Mejoramiento</t>
  </si>
  <si>
    <t>Evaluación y Seguimiento</t>
  </si>
  <si>
    <t>Prev Daño Antijur y Rep Judicial</t>
  </si>
  <si>
    <t>VERSIÓN 2 - FUSS REPROG POR MODIFICA PAA V2 DEL 24FEB2021</t>
  </si>
  <si>
    <t>VERSIÓN 3 - FUSS REPROG POR MODIFICA PAA V3 DEL 22JUN2021</t>
  </si>
  <si>
    <t>Julio debe absorver la reprogramación</t>
  </si>
  <si>
    <t>Se modifica la programación por la V3 del PAA del 29Jun</t>
  </si>
  <si>
    <t>Reprog</t>
  </si>
  <si>
    <t>&lt;5/01/2021</t>
  </si>
  <si>
    <t>2021</t>
  </si>
  <si>
    <t>ene</t>
  </si>
  <si>
    <t>feb</t>
  </si>
  <si>
    <t>mar</t>
  </si>
  <si>
    <t>abr</t>
  </si>
  <si>
    <t>may</t>
  </si>
  <si>
    <t>jun</t>
  </si>
  <si>
    <t>jul</t>
  </si>
  <si>
    <t>ago</t>
  </si>
  <si>
    <t>sep</t>
  </si>
  <si>
    <t>oct</t>
  </si>
  <si>
    <t>nov</t>
  </si>
  <si>
    <t>dic</t>
  </si>
  <si>
    <t>2022</t>
  </si>
  <si>
    <t>(Todas)</t>
  </si>
  <si>
    <t xml:space="preserve">Ruta del FUSS: \\10.216.160.201\control interno\2021\19.04 INF.  DE GESTIÓN\HERRAMIENTAS\FUSS- P I 7696
Ruta del PAA: \\10.216.160.201\control interno\2021\28.03 PAA
00. Correo - Seguimiento FUSS 7696 – Mayo
01. FUSS UNCSAP-2021 FOR 7696 mayo
02. 208-CI-Ft-04 Plan Anual de Auditorías 2021 V2 seg al 31May2021
03. FUSS UNCSAP-2021 FOR 7696 mayo Control Interno
04. Correo Re_ Seguimiento FUSS 7696 - Mayo - Control Interno
</t>
  </si>
  <si>
    <t>Ruta: \\10.216.160.201\control interno\2021\19.01 INF.  A  ENTID. DE CONTROL Y VIG\CGR SIRECI\06. May
01. Correo - CVP - Reporte Información “Sistema de Rendición Electrónica de la Cuenta e Informes – SIRECI</t>
  </si>
  <si>
    <t xml:space="preserve">Se realizó la solicitud mediante correo electrónico del día jueves 10 de junio el diseño de cuatro (4) piezas graficas a la Oficina Asesora de Comunicaciones con el fin de que fueran socializadas y difundidas por el correo de comunicaciones@cajaviviendapopular.gov.co, dichas piezas fueron difundidas los días 23,24,28 y 29 de junio.
Adicionalmente, estas piezas serán difundidas en las pantallas de la Entidad. 
</t>
  </si>
  <si>
    <t xml:space="preserve">Ruta: \\10.216.160.201\control interno\2021\19.04 INF.  DE GESTIÓN\HERRAMIENTAS\Doc SIG\04. piezas comunicativas
00. Principios de los auditores internos
01. Correo de Bogotá es TIC - Solicitud elaboración piezas _Principios de los Auditores Internos_
02. 17 06 21 AuditoresMesa de trabajo  (1)
03. 17 06 21 AuditoresMesa de trabajo  (2)
04. 17 06 21 AuditoresMesa de trabajo  (3)
05. 17 06 21 AuditoresMesa de trabajo  (4)
</t>
  </si>
  <si>
    <t xml:space="preserve">Ruta interna: \\10.216.160.201\control interno\2021\19.04 INF.  DE GESTIÓN\MNC\1er Trim 2021\Sol Info y Rtas
202111200041053 Memorando remisorio seg. MNC I Trim 2021 V2.0
09Jun2021:  Ruta interna de calidad: 
\\10.216.160.201\control interno\2021\19.04 INF.  DE GESTIÓN\MNC\02. 1er Trim 2021\05. Inf. y memorando remisorio
Página oficial de la CVP: 
https://www.cajaviviendapopular.gov.co/sites/default/files/Inf%20I%20Trim%202021%20MNC.pdf
</t>
  </si>
  <si>
    <t xml:space="preserve">De acuerdo a la solicitud realizada el 13 de abril de 2021, en la cual la Sub. Financiera requiriò extender el plazo para la entrega de la información correspondiente al seguimiento al Marco Normativo Contable del primer trimestre de la vigencia 2021 que estaba prevista para el 15 de abril de la presente vigencia,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 Solicitud de información a la Subdirección Financiera con memorando 202111200022753 del 12 de abril de 2021.
Se realizaron las siguientes actividades: 
- Se realizó alcance a la solicitud de información extendiendo el plazo de entrega de la misma, con memorando 202111200024013 del 15 de abril de 2021. 
09Jun2021: Se finalizó el informe de seguimiento y evaluación a la aplicación del Marco Normativo Contable de la CVP del primer trimestre de la vigencia
2021.
</t>
  </si>
  <si>
    <t>Informe final remitido a la Directora de Mejoramiento de Barrios con memorando 202111200046743 del 23 de junio de 2021 y publicado en la página oficial de la CVP.</t>
  </si>
  <si>
    <t>Se desarrollaron las fases de planeación, ejecución y conclusiones de la Auditoría Interna al proceso de Mejoramiento de Barrios – Articulo 3 del Decreto 371 de 2010</t>
  </si>
  <si>
    <r>
      <rPr>
        <b/>
        <sz val="9"/>
        <color theme="1"/>
        <rFont val="Arial"/>
        <family val="2"/>
      </rPr>
      <t>29ABR2021</t>
    </r>
    <r>
      <rPr>
        <sz val="9"/>
        <color theme="1"/>
        <rFont val="Arial"/>
        <family val="2"/>
      </rPr>
      <t>.La información de la auditoría se encuentra en la ruta: \\10.216.160.201\control interno\2021\19.03 INF. AUDITORIAS C. I\INTERNAS\01. DUT</t>
    </r>
    <r>
      <rPr>
        <b/>
        <sz val="9"/>
        <color theme="1"/>
        <rFont val="Arial"/>
        <family val="2"/>
      </rPr>
      <t xml:space="preserve">
09JUN. </t>
    </r>
    <r>
      <rPr>
        <sz val="9"/>
        <color theme="1"/>
        <rFont val="Arial"/>
        <family val="2"/>
      </rPr>
      <t>La información se encuentra en la siguiente ruta</t>
    </r>
    <r>
      <rPr>
        <b/>
        <sz val="9"/>
        <color theme="1"/>
        <rFont val="Arial"/>
        <family val="2"/>
      </rPr>
      <t xml:space="preserve">:
</t>
    </r>
    <r>
      <rPr>
        <sz val="9"/>
        <color theme="1"/>
        <rFont val="Arial"/>
        <family val="2"/>
      </rPr>
      <t>\\10.216.160.201\control interno\2021\28.05 PM\EXTERNO\CONTRALORIA\05. DMV Hallazgo 3.1.3.4 – Acción 1</t>
    </r>
  </si>
  <si>
    <t>Toda la información de la auditoría se encuentra en la siguiente ruta: \\10.216.160.201\control interno\2021\19.03 INF. AUDITORIAS C. I\INTERNAS\06. MV\02. Dto 371 Art. 2</t>
  </si>
  <si>
    <t xml:space="preserve">1. Charla individual sobre solicitud de información DUT </t>
  </si>
  <si>
    <t>2. Charla individual sobre solicitud de información Subdirección Ficianciera</t>
  </si>
  <si>
    <t>1. Planes de mejoraiento</t>
  </si>
  <si>
    <t>2. Controles de los riesgos</t>
  </si>
  <si>
    <t>• Solicitud de información: Memo No. 202111200044703 del 18jun2021
• Consolidación de respuestas
• Matriz de seguimiento 
\\10.216.160.201\control interno\2021\28.05 PM\EXTERNO\CONTRALORIA\07. I SEG 2021</t>
  </si>
  <si>
    <t>• Solicitud de información: Memo No. 202111200044703 del 18jun2021
• Consolidación de respuestas
• Matriz de seguimiento 
• Informe de seguimiento
\\10.216.160.201\control interno\2021\28.05 PM\INTERNO\07. II_Seg_2021 corte 15Jun</t>
  </si>
  <si>
    <t xml:space="preserve">Ruta interna de calidad: 
\\10.216.160.201\control interno\2021\19.03 INF. AUDITORIAS C. I\INTERNAS\06. MV\03. Dto 371 Art.3 y Proced\1. Planificación\1.3 Plan de auditoría
Ruta interna de calidad: 
\\10.216.160.201\control interno\2021\19.03 INF. AUDITORIAS C. I\INTERNAS\06. MV\03. Dto 371 Art.3 y Proced\1. Planificación\1.3 Plan de auditoría
</t>
  </si>
  <si>
    <t>Ruta de evidencias del cargue de información de la cuenta mensual del mes de diciembre: \\10.216.160.201\control interno\2021\19.01 INF.  A  ENTID. DE CONTROL Y VIG\SIVICOF\CUENTA MENSUAL\05. mayo 2021</t>
  </si>
  <si>
    <t>Se realizaron charlas con la Subdirección Administrativa con el fin de aclarar inquietudes respecto a las auditorias de cierre de caja menor vigencia 2020 y la Gestión y cobro de incapacidades y aplicación de políticas contables 16 de marzo y 10 de mayo de 2021 respectivamente.</t>
  </si>
  <si>
    <t xml:space="preserve">Ruta: \\10.216.160.201\control interno\2021\19.04 INF.  DE GESTIÓN\PAAC\02. II Seg 2021
02. 202111200048643 Solicitud oportunidad de entrega PAAC
02. Cuadro Oportunidad entrega PAAC y Seguimiento a la Gestión por Procesos – Indicadores de Gestión 2021
05. 202111200048643 Rta  202111200048643 OAP
06. Cuadro Oportunidad entrega PAAC y Seguimiento a la Gestión por Procesos – Indicadores de Gestión 2021
</t>
  </si>
  <si>
    <t xml:space="preserve">Ruta: \\10.216.160.201\control interno\2021\02.01 ACTAS COMITE C. I\04. 22Jun2021
00. 202111200041373 Sol de Info para el CICCI
01. 202111200041613 Sol presentación ejec pptal corte 18Jun2021
02. Correo RTA OAP  Inf. para Comité Institucional de Coordinación - C I CICCI
03. Correo Rta - 202111200041613 - Solicitud presentación de la ejecución presupuestal corte 18 de junio de 2021 –
04. 20210617_Presentacion Resultados FURAG 2020_v3
05. Resumen Riesgos Corte 30 de abril 2021_rvda
06. ACTA DE REUNION - DRH - 19 ABRIL DE 2021
07. ACTA DE REUNION - DUT - 22 ABRIL DE 2021
08. Presentación Ejecución Presupuestal a 18 JUNIO 2021
09. ACTA DE REUNION 05 MAYO DE 2021 COMPLEMENTADA
10. 20210621_Presentación Politica Riesgos_Junio 2021
11. 208-CI-Ft-04 Plan Anual de Auditorías 2021 V3 del 22Jun2021
12. Presentación Comité Control Interno 22Jun2021
13. Grabación CICCI 22Jun2021_1
14. Grabación CICCI 22Jun2021_2
15. Proyección acta 4ta reunión Comité de Control Interno 22Jun2021
16. 202111400048333 Justificación de inasistencia Convocatoria
17. Acta 4ta reunión Comité de Control Interno 22Jun2021
18. Acta 4ta reunión Comité de Control Interno 22Jun2021_firmada
</t>
  </si>
  <si>
    <t xml:space="preserve">Ruta: \\10.216.160.201\control interno\2021\02.01 ACTAS COMITE C. I\00. Plan de trabajo CICCI\Encuesta estat y cod auditor 2021
01. Preguntas evalución estatuto y código de ética
02. Lista Funcionarios y contratistas para encuesta de control interno_OK
03. 202111200053983
03. Solicitud diligenciamiento encuesta evaluación auditores 2021
04. Matriz de revisión preguntas
05. ESTATUTO DE AUDITORÍA INTERNA Y CÓDIGO DE ÉTICA DE LOS AUDITORES INTERNOS
06. RESULTADOS ESTATUTO DE AUDITORIA INTERNA Y CÓDIGO DE ÉTICA DEL AUDITOR INTERNO 2021
07. RESULTADOS ESTATUTO DE AUDITORÍA INTERNA Y CÓDIGO DE ÉTICA DE LOS AUDITORES INTERNOS
08. Informe encuesta estatuto aud inter y código ética 30Jul2021
</t>
  </si>
  <si>
    <r>
      <t xml:space="preserve">Realizar seguimiento al Comité Institucional de Coordinación de Control Interno - CICCI (presentaciones, actas de comité, anexos y demás documentos) </t>
    </r>
    <r>
      <rPr>
        <b/>
        <sz val="9"/>
        <color theme="1"/>
        <rFont val="Arial"/>
        <family val="2"/>
      </rPr>
      <t>comité proyectado para el 16Jul</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</si>
  <si>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 xml:space="preserve">Ruta: \\10.216.160.201\control interno\2021\19.01 INF.  A  ENTID. DE CONTROL Y VIG\CGR SIRECI\06. May
00. 202111200039923 Solic Inf procesos penales por delitos contra la adm pública
01. MATRIZ DELITOS CONTRA LA ADMINISTRACIÓN P
02. ESCRITO ACUSACIÓN Oscar La Rotha Riaño
03. ESCRITO ACUSACIÓN Olga María Sierra de Reyes
04. 7_Guia_modalidad_M-70_Delitos_contra_administracion_publica
05. 70_000005450_20201231
06. Correo -Reporte delitos contra la administración pública – SIRECI - Contraloría General de la República - punto 2
07. Correo Rte Inf “Sistema  Rendición Electrónica Cuenta e Informes – SIRECI” Circ ext DDP-000022
</t>
  </si>
  <si>
    <t xml:space="preserve">Se solicitó mediante Memorando 202111200039923 Solicitud Información procesos penales por delitos contra la administración pública o que afecten los intereses patrimoniales del Estado a la Dirección Jurídica
La Dirección Jurídica mediante Memorando 202116000044383 realizo la respuesta a la solicitud 202111200039923 de la Asesoría de Control Interno.
Se realizó la validación de la información en el aplicativo de la Contraloría General de la Nación STORM USER y se envió el respectivo reporte de los siguientes temas con corte 30 de junio de 2021.
1. Obras inconclusas o sin uso.
2. Procesos penales por delitoscontra la administración pública o que afecten los interesespatrimoniales del Estado. (Consolida información del Distrito -Secretaría Jurídica Distrital)
3. Sistema General de Participaciones y demás transferencias de origen nacional.
4. Sistema General de Regalías, (Consolida información de las entidades designadas comoe jecutoras de estos recursos - Secretaria Distrital de Planeación).
5. Planes de mejoramiento.
</t>
  </si>
  <si>
    <t xml:space="preserve">Se realizó el seguimiento al Plan Anual de Auditorías con corte al 30 de junio con el fin de poder tener los insumos necesarios para reportar el Formato Único de Seguimiento Sectorial FUSS y enviarlo a la Dirección de Gestión Corporativa.
Se realizó el diligenciamiento del FUSS con corte al 30 de junio de 2021 y se envió mediante correo electrónico del día viernes 02 de julio el reporte con sus soportes. 
</t>
  </si>
  <si>
    <t>Ruta del FUSS: \\10.216.160.201\control interno\2021\19.04 INF.  DE GESTIÓN\HERRAMIENTAS\FUSS- P I 7696
Ruta del PAA: \\10.216.160.201\control interno\2021\28.03 PAA
00. FUSS UNCSAP-2021 FOR 7696 junio
01 208-CI-Ft-04 Plan Anual de Auditorías 2021 V3 seg al 30Jun2021
01. Correo RTA  Seguimiento FUSS 7696 - Junio - Control Interno
01. FUSS UNCSAP-2021 FOR 7696 junio control interno</t>
  </si>
  <si>
    <t xml:space="preserve">Se realizó el trámite de cuentas de cobro de contratistas de Asesoría de Control Interno, del 01 al 30 de junio de 2021, donde dicha actividad quedó cumplida en su totalidad de la siguiente manera:
Cuentas de cobro de contratistas: Andrea Sierra, Marcela Urrea, Joan Gaitán, Carlos Vargas, Kelly Serrano del mes de junio de 2021 radicadas en carpeta compartida en DRIVE establecida por la Subdirección Financiera.
</t>
  </si>
  <si>
    <t xml:space="preserve">Ruta: \\10.216.160.201\control interno\2021\00. APOYO\03. Contratación\SISCOS 2021
1) SISCO Marcela Urrea Jaramillo junio.
2) SISCO Carlos Andrés Vargas Hernández junio
3) SISCO Joan Manuel W. Gaitán Ferrer febrero junio.
4) SISCO Kelly Serrano Rincón junio.
5) SISCO Andrea Sierra Ochoa junio.
</t>
  </si>
  <si>
    <t>En relación con la Auditoría Interna al proceso de Mejoramiento de Vivienda realizando las siguientes actividades:
- Solicitud de información a la Dirección de Gestión Corporativa con memorando 202111200046323 del 22 de junio de 2021.
- Solicitud de información a la Oficina Asesora de Planeación con memorando 202111200046383 del 22 de junio de 2021.
Se recibieron las respuestas y evidencias de la DGC con memorando 202117000046643 del 23 de junio de 2021 y la OAP con memorando 202111300047763 de 24 de junio de 2021.
A 30 de junio, se encuentra en proceso de determinación de la muestra de auditoria de auditoria las PQRSD recibidas por MV a 31 de mayo de 2021
Se realizó propuesta de Plan de Auditoría para la Auditoría interna al proceso de Mejoramiento de Vivienda – Decreto 371 de 2010 – Articulo 3 - Procedimientos. (24Jun2021).
Durante julio se realizò la determianciòn de la muestra de PQRSD.</t>
  </si>
  <si>
    <t xml:space="preserve">Se finalizó el informe de seguimiento y evaluación a la “ATENCIÓN DE PETICIONES, QUEJAS, RECLAMOS, SUGERENCIAS, DENUNCIAS POR PRESUNTOS ACTOS DE CORRUPCIÓN Y FELICITACIONES RECIBIDAS DURANTE EL PRIMER SEMESTRE DE LA VIGENCIA 2021 </t>
  </si>
  <si>
    <r>
      <rPr>
        <b/>
        <sz val="9"/>
        <color theme="1"/>
        <rFont val="Arial"/>
        <family val="2"/>
      </rPr>
      <t xml:space="preserve">3/06/2021. </t>
    </r>
    <r>
      <rPr>
        <sz val="9"/>
        <color theme="1"/>
        <rFont val="Arial"/>
        <family val="2"/>
      </rPr>
      <t xml:space="preserve">Se remitio mediante correo electronico dirigido a la Asesora de Control Interno, el Plan de Auditoría a ejecutar a fin de realizar la evaluacon del cumplimiento del las garantias del Decreto 371 de 2010, por parte de la DMV
</t>
    </r>
    <r>
      <rPr>
        <b/>
        <sz val="9"/>
        <color theme="1"/>
        <rFont val="Arial"/>
        <family val="2"/>
      </rPr>
      <t xml:space="preserve">16JUN2021 </t>
    </r>
    <r>
      <rPr>
        <sz val="9"/>
        <color theme="1"/>
        <rFont val="Arial"/>
        <family val="2"/>
      </rPr>
      <t xml:space="preserve">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
</t>
    </r>
    <r>
      <rPr>
        <b/>
        <sz val="9"/>
        <color theme="1"/>
        <rFont val="Arial"/>
        <family val="2"/>
      </rPr>
      <t xml:space="preserve">18JUN2021  </t>
    </r>
    <r>
      <rPr>
        <sz val="9"/>
        <color theme="1"/>
        <rFont val="Arial"/>
        <family val="2"/>
      </rPr>
      <t>Se celebró reunion de apertura de la auditoría de seguimiento al Decreto 371 de 2010 - Artículo 2° - de los procesos de contratación en el distrito capital, con la Directora (e) de la Direccion de Mejoramiento de Vivienda y los enlaces designados para tal labor.</t>
    </r>
    <r>
      <rPr>
        <b/>
        <sz val="9"/>
        <color theme="1"/>
        <rFont val="Arial"/>
        <family val="2"/>
      </rPr>
      <t xml:space="preserve">
18JUN2021</t>
    </r>
    <r>
      <rPr>
        <sz val="9"/>
        <color theme="1"/>
        <rFont val="Arial"/>
        <family val="2"/>
      </rPr>
      <t>Se proyectó y remitio el memorando N° 202111200044613, mediante el cual se le solicitó a a Direccion de Gestion Corporativa y CID., los expedientes contractuales de la DMV, como insumo para la auditoría.</t>
    </r>
    <r>
      <rPr>
        <b/>
        <sz val="9"/>
        <color theme="1"/>
        <rFont val="Arial"/>
        <family val="2"/>
      </rPr>
      <t xml:space="preserve">
22JUN2021 </t>
    </r>
    <r>
      <rPr>
        <sz val="9"/>
        <color theme="1"/>
        <rFont val="Arial"/>
        <family val="2"/>
      </rPr>
      <t xml:space="preserve">Se recibieron los expedientes virtuales remitidos por la DGC y se da inicio al trabajo de campo, verificando la informacion aportada bajo los criterios del Dto 371 de 2010
</t>
    </r>
    <r>
      <rPr>
        <b/>
        <sz val="9"/>
        <color theme="1"/>
        <rFont val="Arial"/>
        <family val="2"/>
      </rPr>
      <t xml:space="preserve">26JUL2021. </t>
    </r>
    <r>
      <rPr>
        <sz val="9"/>
        <color theme="1"/>
        <rFont val="Arial"/>
        <family val="2"/>
      </rPr>
      <t xml:space="preserve">Se convoca a reunión con los representantes de la DMV, a fin de verificar las evidencias presentadas por los contratistas, sin embargo por solicitud del director de Mejoramieto de Vivienda, la reunion de verificacion se suspoendio.
</t>
    </r>
    <r>
      <rPr>
        <b/>
        <sz val="9"/>
        <color theme="1"/>
        <rFont val="Arial"/>
        <family val="2"/>
      </rPr>
      <t>30JUL2021</t>
    </r>
    <r>
      <rPr>
        <sz val="9"/>
        <color theme="1"/>
        <rFont val="Arial"/>
        <family val="2"/>
      </rPr>
      <t xml:space="preserve">. Se encuentra la proyeccion del Informe de Auditoría en virtud del articulo 2 del Decreto 371 de 2010  
</t>
    </r>
  </si>
  <si>
    <t xml:space="preserve">La información que da cuenta del cumplimiento de esta obligacion se encuentra publicada en la siguiente ruta: \\10.216.160.201\control interno\2021\00. APOYO\09. Normograma\2. ABR_MAY_JUN
</t>
  </si>
  <si>
    <r>
      <rPr>
        <b/>
        <sz val="9"/>
        <color theme="1"/>
        <rFont val="Arial"/>
        <family val="2"/>
      </rPr>
      <t>08/07/2021</t>
    </r>
    <r>
      <rPr>
        <sz val="9"/>
        <color theme="1"/>
        <rFont val="Arial"/>
        <family val="2"/>
      </rPr>
      <t>.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t>
    </r>
  </si>
  <si>
    <t>La información que da cuenta del cumplimiento de esta obligacion se encuentra publicada en la siguiente ruta:
\\10.216.160.201\control interno\2021\19.04 INF.  DE GESTIÓN\INFORME DE GESTIÓN JUDICIAL CVP</t>
  </si>
  <si>
    <r>
      <rPr>
        <b/>
        <sz val="9"/>
        <color theme="1"/>
        <rFont val="Arial"/>
        <family val="2"/>
      </rPr>
      <t>07/07/2021</t>
    </r>
    <r>
      <rPr>
        <sz val="9"/>
        <color theme="1"/>
        <rFont val="Arial"/>
        <family val="2"/>
      </rPr>
      <t xml:space="preserve">. En cumplimiento de  la  Resolución N.° 076 de 2020 y la Circular N.° 020 de 2020, la Direccion Juridica de la Caja de la Vivienda Popular, remitio mediante correo electronico a la Asesoria de Control Interno el Informe de Gestion Judicial para su revisión.
</t>
    </r>
    <r>
      <rPr>
        <b/>
        <sz val="9"/>
        <color theme="1"/>
        <rFont val="Arial"/>
        <family val="2"/>
      </rPr>
      <t>08/07/2021.</t>
    </r>
    <r>
      <rPr>
        <sz val="9"/>
        <color theme="1"/>
        <rFont val="Arial"/>
        <family val="2"/>
      </rPr>
      <t xml:space="preserve">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t>
    </r>
  </si>
  <si>
    <t>La información que da cuenta del cumplimiento de esta obligacion se encuentra publicada en la siguiente ruta:
\\10.216.160.201\control interno\2021\00. APOYO\03. Contratación\Actas de cierre</t>
  </si>
  <si>
    <r>
      <rPr>
        <b/>
        <sz val="9"/>
        <color theme="1"/>
        <rFont val="Arial"/>
        <family val="2"/>
      </rPr>
      <t>06/07/2021</t>
    </r>
    <r>
      <rPr>
        <sz val="9"/>
        <color theme="1"/>
        <rFont val="Arial"/>
        <family val="2"/>
      </rPr>
      <t xml:space="preserve">. En cumplimiento de esta obligación se proyectaron las actas de cierre de los siguientes expedientes contractuales: 
CTO. 032 de 2020
CTO. 034 de 2020
CTO. 037 de 2020
CTO. 075 de 2020
CTO. 409 de 2020
CTO. 413 de 2020
CTO. 431 de 2018
CTO. 460 de 2020
CTO. 547 de 2020
CTO. 606 de 2020
</t>
    </r>
    <r>
      <rPr>
        <b/>
        <sz val="9"/>
        <color theme="1"/>
        <rFont val="Arial"/>
        <family val="2"/>
      </rPr>
      <t xml:space="preserve">07/07/2021. </t>
    </r>
    <r>
      <rPr>
        <sz val="9"/>
        <color theme="1"/>
        <rFont val="Arial"/>
        <family val="2"/>
      </rPr>
      <t xml:space="preserve">Mediante correo electronico de radicado N°  202111200052383 se remiteron las correspondientes actas de cierre de los 10 expedientes previamente relacionados a la Direccion de gestion Corporativa, para que se continue con su  tramite,
</t>
    </r>
  </si>
  <si>
    <t>22Jun2021: Calendario de Google Meet.
16jul2021: Calendario de Google meet y Acta de reunión, ruta: \\10.216.160.201\control interno\2021\02.01 ACTAS COMITE C. I\05. 16Jul2021</t>
  </si>
  <si>
    <t xml:space="preserve"> 28 - 29 y 30 jul 2021: Programación mesas de trabajo y consolidación plan de mejoramiento, ruta: \\10.216.160.201\control interno\2021\28.05 PM\EXTERNO\CONTRALORIA\09. Aud Regularidad 2020 PAD 2021 Cód 55</t>
  </si>
  <si>
    <t>Se inició con el seguimiento al plan de mejoramiento externo con memorando No. 202111200044703 del 18jun2021. Se realizó el seguimiento, está en consolidación el informe final.
Se socializó el informe final de seguimiento mediante memorando No. 202111200054193  del 12jul2021 incluyendo informe y el excel de seguimiento.</t>
  </si>
  <si>
    <t xml:space="preserve">Ruta: \\10.216.160.201\control interno\2021\19.03 INF. AUDITORIAS C. I\EXTERNAS\01. REG. PAD 2021 - CÓD 55
1. 202111200005433 Memo com DG auditorias 2021 del 31Ene
2. Correo solicitud contraloría plan de acción de auditoría del 19Feb
3. 202117000036272 Present. Equipo Auditor, PVCF-B 2021 - Código N° 55 del 26Mar
4. 202117000036282 solicitud de info auditoría No. 1 del 26Mar. Se realizó reviisón y correo de reparto
- Respuesta 1 a solicitud de la Contraloría 2-2021-08702 del 26 de marzo de 2021.
- Respuesta 2 a solicitud de la Contraloría 2-2021-08702 del 26 de marzo de 2021.
- Respuesta 3 a solicitud de la Contraloría 2-2021-08702 del 26 de marzo de 2021.
-Correo electrónico Solicitud cargue del documento electrónico CBN-1001: Programa Anual Mensualizado De Caja - Pac      de la Caja de la vivienda popular código 208 - presupuesto del corte de 31 de marzo de 2021 el día 13 de abril de 2021.
-Documento Word hojas de vida de contratos relacionados con el proyecto de Arboleda Santa Teresita el día 17 de abril de 2021.
- Oficio urgencia manifiesta del 13 de abril de 2021 enviado a la Contraloría el 16 de abril 2021
- Respuesta a la solicitud de información 2 de la Contraloría 2-2021-09814 del 12 de abril de 2021.
- Respuesta a la solicitud de información 3 de la Contraloría 2-2021-09874 del 13 de abril de 2021.
- Respuesta parcial a la solicitud de información 5 de la Contraloría 2-2021-10375 del 20 de abril de 2021.
- Respuesta parcial a la solicitud de información 6 de la Contraloría 2-2021-10953 del 26 de abril de 2021.
- Respuesta parcial a la solicitud de información 7 de la Contraloría 2-2021-11333 del 29 de abril de 2021.
26. Respuesta a la solicitud de información 8 de la Contraloría 2-2021-11683 del 4 de mayo de 2021. 
27. Respuesta a la solicitud de información 9 de la Contraloría 2-2021-11808 del 6 de mayo de 2021. 
28. Respuesta a la solicitud de información 10 de la Contraloría 2-2021-12003 del 6 de mayo de 2021. 
29. Respuesta a la solicitud de información 11 de la Contraloría 2-2021-12124 del 10 de mayo de 2021.
30. Respuesta a la solicitud de información 12 de la Contraloría 2-2021-12200 del 11 de mayo de 2021.
31. Respuesta a la solicitud de información 13 de la Contraloría 2-2021-12399 del 12 de mayo de 2021.
32. Respuesta a la solicitud de información 15 de la Contraloría 2-2021-12835 del 12 de mayo de 2021.
33. Respuesta a la solicitud de información 17 de la Contraloría 2-2021-13351 del 24 de mayo de 2021.
34.Respuesta a la solicitud de información 18 de la Contraloría 2-2021-13368 del 24 de mayo de 2021.
35. Respuesta a la solicitud de información 19 de la Contraloría 2-2021-13370 del 24 de mayo de 2021.
36. Respuesta a la solicitud de información 20 de la Contraloría 2-2021-13474 del 25 de mayo de 2021.
37.Respuesta a la solicitud de información 23 de la Contraloría 2-2021-14244 del 3 de junio de 2021.
38.Respuesta a la solicitud de información 24 de la Contraloría correo electrónico del 3 de junio de 2021.
39.Respuesta a la solicitud de información 25 de la Contraloría 2-2021-14284 del 3 de junio de 2021.
40.Respuesta a la solicitud de información 26 de la Contraloría correo electrónico del 08 de junio de 2021.
41.Respuesta a la solicitud de información 28 de la Contraloría 2-2021-14721 del 10 de junio de 2021.
42.Respuesta a la solicitud de información 29 de la Contraloría 2-2021-14979 del 15 de junio de 2021.
43.Respuesta a la solicitud de información 30 de la Contraloría 2-2021-15261 del 17 de junio de 2021.
44.Respuesta a la solicitud de información 31 de la Contraloría 2-2021-15352 del 18 de junio de 2021.
45.Respuesta a la solicitud de información 32 de la Contraloría 2-2021-15372 del 18 de junio de 2021.
46.Respuesta a la solicitud de información 33 de la Contraloría 2-2021-15509 del 22 de junio de 2021.
47.Respuesta a la solicitud de información 34 de la Contraloría 2-2021-16609 del 06 de julio de 2021.
48..Respuesta a la solicitud de información 35 de la Contraloría 2-2021-17816 del 19 de julio de 2021.
49..Respuesta a la solicitud de información 36 de la Contraloría 2-2021-18248 del 26 de julio de 2021.
50..Respuesta a la solicitud de información 37 de la Contraloría 2-2021-18253 del 23 de julio de 2021.
</t>
  </si>
  <si>
    <t>Ruta \\10.216.160.201\control interno\2021\19.03 INF. AUDITORIAS C. I\INTERNAS\07. Incapacidades DUT\2. Resultados</t>
  </si>
  <si>
    <t>Ruta de evidencias del cargue de información de la cuenta mensual del mes de junio: \\10.216.160.201\control interno\2021\19.01 INF.  A  ENTID. DE CONTROL Y VIG\SIVICOF\CUENTA MENSUAL\01. Junio</t>
  </si>
  <si>
    <t>Ruta\\10.216.160.201\control interno\2021\19.04 INF.  DE GESTIÓN\AUSTERIDAD\II TRIM 2021</t>
  </si>
  <si>
    <t>*. Se solicitó mediante Oficio 202111200073691 Solicitud de información DAFP CICCI, con el fin de poder programar la sesión extraordinaria del CICCI donde se llevara a cabo la revisión del Informe Final de la Auditoría de Notificaciones. 
*. Se realizó la convocatoria a la cuarta sesión ordinaria del Comité CICCI mediante correo electrónico del día 10 de junio de 2021 para realizar el Comité el día 22 de junio de 2021.
*. Se solicitó médiate Memorando 202111200041373 Solicitud de Información para el Comité Institucional de Coordinación de Control Interno CICCI correspondiente al FURAG y el estado de los riesgos de la Entidad.
*. Se solicitó médiate Memorando 202111200041613 Solicitud presentación de la ejecución presupuestal corte 18 de junio de 2021.
*. Se realizó la cuarta sesión del Comité Institucional de Coordinación de Control Interno el día 22 de junio de 2021 por la plataforma meet. 
*. Se elaboró la proyección del acta 4ta reunión Comité de Control Interno 22Jun2021 la cual se encuentra en revisión por parte de la Asesora de Control Interno para ser enviada a los integrantes del Comité.
*. Se firmó el acta por parte del Presidente y la Secretaria Técnica, fue publicada en la carpeta de Calidad de la Entidad el día 13 de julio de 2021.</t>
  </si>
  <si>
    <t xml:space="preserve">La actividad no se realizó durante el mes de mayo.
Durante el mes de junio se solicitó mediante Memorando 202111200048643 Solicitud evidencia de oportunidad de entrega de las formulaciones y seguimientos al Plan Anticorrupción y de Atención al Ciudadano - Mapas de Riesgos y Seguimiento a la Gestión por Procesos – Indicadores de Gestión vigencias 2020 y 2021 a la Oficina Asesora de Planeación, dando como plazo para remitir las evidencias el día 02 de julio del 2021. Nos encontramos a la espera de la respuesta de la Oficina Asesora de Planeación.
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eletrónico a la Asesora el 30Jul y se guarda la ifnromación para la evaluación anual por dependencias
</t>
  </si>
  <si>
    <t>Se inició con el seguimiento al plan de mejoramiento externo con memorando No. 202111200044703 del 18jun2021. Se realizó el seguimiento, está en consolidación el informe final.
12Jul: Se remitió el informe de seguieinto, la matriz con el detalle del seguimiento y el proyecto de remisorio a la Asesora para su revisión
30Jul: Se revisó el informe y se remitió a los diferentes destinatarios con comunicación 202111200062173 del 30Jul y se publicó en págna web el 03Ago</t>
  </si>
  <si>
    <t>Informe final remitido a la Directora de Gestión Corporativa y CID, Dirección de Mejoramiento de Vivienda, Dirección de Reasentamientos Humanos, Dirección de Mejoramiento de Barrios, Dirección de Urbanizaciones y Titulación y Oficina Asesora de Planeación con memorando 202111200062043 del 30 de julio de 2021 y publicado en la página oficial de la CVP el 02Ago</t>
  </si>
  <si>
    <t>Los correos, actas de reunión, reparto, planes formulados por las dependencias y plan proyectado para reviisón del directior se encuentran en la siguiente ruta:
\\10.216.160.201\control interno\2021\28.05 PM\EXTERNO\CONTRALORIA\09. Aud Regularidad 2020 PAD 2021 Cód 55</t>
  </si>
  <si>
    <t>La informacion se encuentra en la ruta: \\10.216.160.201\control interno\2021\00. APOYO\04. Planta\ELIZABETH SAENZ SAENZ</t>
  </si>
  <si>
    <t>Se realizó evaluación del primer semestre (feb-jul) y del 01 al 20 de agosto de 2021 por cambio de evaluador
Evaluación primer semestre: 202111200062733 del 03Ago2021
Evaluación parcial por cambio de evaluador: 202111200071783 del 20Ago2021</t>
  </si>
  <si>
    <t xml:space="preserve">* Se recibió correo electrónico de la Subdirección Administrativa remitiendo las gestiones realizadas por la Oficina Asesora de Comunicaciones y adjuntado el Oficio del 21 de enero de 2021 remitido por la Unidad Administrativa Especial de Servicios Públicos – radicado 20215000013101 y la Constancia de la Oficina Asesora de Comunicaciones en la cual indican que: …” Dando cumplimiento al Acuerdo Distrital No. 744 de 2019 aprobado por el Concejo de Bogotá "Uso de la marca Ciudad”, se realiza la eliminación de las chaquetas institucionales entregadas por los funcionarios y contratistas de las diferentes áreas de la entidad a lo largo de la vigencia 2020.
* Se proyectó memorando con las recomendaciones sobre la Destinación final chaquetas distintivas institucionales.
* Pendiente la revisión del memorando con la ACI para definir su entrega a las distintas dependencias.
*. El informe definitivo fue enviado a la ACI el 30Abr2021, el cual se encuentra en revisión
Se revisó y entregó el informe Informe de seguimiento al cumplimiento de la Directiva 003 del 2013 de la Alcaldía Mayor de Bogotá, D.C - “Sistemas efectivos de actualización y control de inventarios” en relación con los equipos celulares de las líneas asignadas en la “Resolución 2235 del 11 de abril de 2020 “Por la cual se prorrogan los términos de suspensión de las actuaciones disciplinarias, administrativas y sancionatorias establecidos en las Resoluciones N° 2146 Y 2147 de 2020 y se dictan otras disposiciones” y se entregó el 19Ago2021 con el memo 202111200070743.
Se revisó y entregó el informe de Recomendaciones sobre la Destinación final chaquetas distintivas institucionales el 18Ago2021 con memo 202111200070603.
</t>
  </si>
  <si>
    <t>Correos electrónicos del 23 y 30 de abril de 2021.
Ruta celulares: \\10.216.160.201\control interno\2021\19.02 INF. A OTROS ORGANISMOS\Seg Sist Efecti de Actual y Control Inv Res 2235 de 2020 Equipos cel\Informe final y mem rem
Ruta Chaquetas: \\10.216.160.201\control interno\2021\00. APOYO\01. Corr. Interna\Destinaciòn final chaquetas admon 2016-2020</t>
  </si>
  <si>
    <t>Ruta de la totalidad de las actividades de auditoría ejecutadas: \\10.216.160.201\control interno\2021\19.03 INF. AUDITORIAS C. I\INTERNAS\01. DUT\01. Controles riesgos</t>
  </si>
  <si>
    <t>Se inició la auditoría, se realizaron pruebas sustantivas en sitio, como se observa en el acta, se inició con la consolidación del informe Preliminar, se aplazó debido a la elaboración de otros informes, el plazo quedó ajustado para entrega del informe final el 13abr2021.
El informe Preliminar se socializó mediante memorando No. 202111200022203 del 09abr2021, se realizó el acta de reunión de cierre el 15abr2021.
Informe final con memorando 202111200071293 del 20Ago2021</t>
  </si>
  <si>
    <t xml:space="preserve">Se realizaron las preguntas correspondientes a la evaluación del estatuto y código de ética del auditor.
Se realizó la Solicitud diligenciamiento encuesta evaluación auditores 2021, se realizó la revisión de Matriz de revisión preguntas y se aprobó la difusión de la encuesta desde el correo de la Oficina Asesora de Comunicaciones. El día 22 de julio finalizo el tiempo estipulado para que los funcionarios y contratistas respondieran la encuesta, con una participación del 100% de los encuestados.
Se está realizando el informe “informe con oportunidades de mejora de la implementación y aplicación del estatuto interno del auditor y del código de ética del auditor”. 
El informe fue entregado el 09Ago2021 con el memorando 202111200067123 y socializado en comité CICCI del 10Ago2021
</t>
  </si>
  <si>
    <t>Ruta interna de calidad:
\\10.216.160.201\control interno\2021\19.03 INF. AUDITORIAS C. I\INTERNAS\06. MV\03. Dto 371 Art.3 y Proced\2. Ejecución\Solicitudes de Inf. y Rptas
Julio2021: \\10.216.160.201\control interno\2021\19.03 INF. AUDITORIAS C. I\INTERNAS\06. MV\03. Dto 371 Art.3 y Proced\2. Ejecución\Papeles de trabajo\Determinaciòn de la muestra</t>
  </si>
  <si>
    <t>Se realizó propuesta de Plan de Auditoría para la Auditoría interna al proceso de Mejoramiento de Barrios – Decreto 371 de 2010 – Articulo 3 - Procedimientos. (24Jun2021).
3. Se solicitó información a la DGC y OAP en el marco de la Auditoría Interna al proceso de Mejoramiento de Vivienda realizando las siguientes actividades:
- Solicitud de información a la Dirección de Gestión Corporativa con memorando 202111200046323 del 22 de junio de 2021.
- Solicitud de información a la Oficina Asesora de Planeación con memorando 202111200046383 del 22 de junio de 2021.
Se recibieron las respuestas y evidencias de la DGC con memorando 202117000046643 del 23 de junio de 2021 y la OAP con memorando 202111300047763 de 24 de junio de 2021.
*. Informe preliminar entregado con memorando 202111200068713 del 12Ago2021
*. El proceso presentó controversia el 17Ago202 con memorando 202114000069333 y ese mismo día con memorando 202111200070203, control interno le dio respuesta.
*. Informe Final entregado con memorando 202111200070753 del 18Ago2021</t>
  </si>
  <si>
    <t>El informe Preliminar se socializó mediante memorando No. 202111200027223 del 26abr2021, se recibieron las observaciones al informe preliminar el 28abr2021 mediante memorandos No. 202115000028253 y 202111300028173.
Informe final entregado con memorando 202111200070763 del 18Ago2021</t>
  </si>
  <si>
    <t>• Elaboración del Informe de Evaluación Independiente del estado del SCI.
\\10.216.160.201\control interno\2021\19.04 INF.  DE GESTIÓN\EVALUACION SCI\01. I sem 2021
informe finbal en la ruta: \\10.216.160.201\control interno\2021\19.04 INF.  DE GESTIÓN\EVALUACION SCI\01. I sem 2021\04. Seguimiento\02. Informe</t>
  </si>
  <si>
    <t>Mediante memorando 202111200050623 del 30 de junio de 2021 se realizó solicitud de información de austeridad del gasto del segundo trimestre de 2021. Se entregó por parte de las aréas responsables la información solcitada, y se encuentra en elaboración del informe final.
El profesional encargado de realizar el informe tuvo una calamidad doméstica y por eso el informe se retrasó.
El informe de austeridad del gasto se entregó con memorando 202111200067903 del 11Ago2021 y fue socializado en comité CICCI el 12Ago2021</t>
  </si>
  <si>
    <t>Se está preparando el memo de solicitud de información y la matriz a enviar.
Jul: Se está en consolidación del informe final del informe.
Ago: Se retrasó la entrega del informe porque la profesional encargada tuvo que apoyar la formulación del PM de la contraloría Aud cód 55 REgularidad PAD 2021 vigencia 2020, ya que el responsable de este tema tuvo una calamidad doméstica y no le fue posible apoyar en los temas de la contraloría.
El informe se entregó con el memorando 202111200067113 el 09Ago2021, fecha en la cual también fue publicado en la página web de la entidad.
Los resultados fueron socializados a los miembros del comité CICCI el 10Ago</t>
  </si>
  <si>
    <t>Se realizó el Informe "NFORME REVISIÓN POR LA DIRECCIÓN 2021" los aspectos asociados a las actividades de aseguramiento y consultoría que realiza la Asesoría de Control Interno, se encuentra listo para ser enviado a la Oficina Asesora de Planeación.
El informe fue revisado y se realizadon grandes ajustes. Se entregó a la OAP el 10Ago2021 con el memorando 202111200067543.</t>
  </si>
  <si>
    <t>Ruta: \\10.216.160.201\control interno\2021\02.01 ACTAS COMITE C. I\07. 10Ago2021
00. 202111200057293  Solic present Estados Financ
01. Presentacion EEFF al 30-06-2021 para CI
02. Presentación Comité Control Interno 10Ago2021_V2
04. Punto 6 - Seg Plan de mejoramiento procesos Corte (15Jun2021)
05. Punto 7 - Seg Plan de mejoramiento Contraloría Corte (15Jun2021)
06. Punto 8 - Evaluación Sistema de Control Interno al 30Jun2021
07. Punto 9 - Informe estatuto auditoría interna y código ética
10. Acta 6ta reunión Comité de Control Interno 10Ago2021 Firmado</t>
  </si>
  <si>
    <t xml:space="preserve">*. Se realizó mediante Memorando 202111200057293  Solic present Estados Financ para ser presentados por la Subdirectora financiera en la sexta sesión ordinaria del Comité  Institucional de Coordinación de Control Interno – CICCI en día martes 10 de agosto de 2021.
*. Se recibió mediante correo electrónico la presentación de los Estados Financieros de la Entidad el día jueves 29 de julio de 2021.
*. Se elaboró la convocatoria y la presentación.
*. La modalidad era presencial y el Director General solicitó aplazamiento, por lo que fue necesario modificar la modalidad de la sesión, a virtual por correo electrónico del 10 al 12Ago2021, haciendo necesario modificar la presentación, incluyendo las acciones específicas de los PM que quedaron vencidas y adicionalmente, enviar como anexos, los informes de gestión de: Seguimiento a los planes de mejoramiento por procesos y de la Contraloría; el de la Evaluación Sistema de Control Interno al 30Jun2021 y el informe de resultados del grado de cumplimiento del estatuto auditoría interna y código ética.
*. Se proyectó el acta y una vez finalizado el comité virtual por correo electrónico, se remitió el 12Ago a los miembros del comité, dando tiempo para su revisión y comentarios hasta el 18Ago, fecha en la cual no se manifestaron los integrantes del comité, suscribiendo el acta ese día.
</t>
  </si>
  <si>
    <t>Ruta del FUSS: \\10.216.160.201\control interno\2021\19.04 INF.  DE GESTIÓN\HERRAMIENTAS\FUSS- P I 7696\07. Julio</t>
  </si>
  <si>
    <t xml:space="preserve">Se realizó el seguimiento al Plan Anual de Auditorías con corte al 31 de julio con el fin de poder tener los insumos necesarios para reportar el Formato Único de Seguimiento Sectorial FUSS y enviarlo a la Dirección de Gestión Corporativa.
Se realizó el diligenciamiento del FUSS con corte al 31 de julio de 2021 y se envió mediante correo electrónico del día martes 03 de agosto el reporte con sus soportes. 
</t>
  </si>
  <si>
    <t>Se realizó el reporte correspondiente a los siguientes temas con corte al 31 de julio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03Ago2021,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julio de 2021.</t>
  </si>
  <si>
    <t>La actividad se reasignó a Kelly Serrano y a Andrea Sierra, en razón a la calamidad doméstica sufrida por el profesional inicialmente asignado (Carlos Vargas). La contraloría entregó el informe final de la auditoría de regularidad el 23Jul, dando 10 días para suscribir el plan de mejoramiento. La actividad de formulación se realizó de manera coordinada con todas las dependencias de la entidad. El plan quedó formulado y consolidado el 30 de julio y fue presentado al director general el 02Ago, quien presentó observaciones que fueron resueltas el 04Ago, para lograr la aprobación del plan y subirlo al sivicof.
Desde la Dirección sectorial de hábitat y ambiente, presentaron inconvenientes con el archivo STR de los hallazgos y no pewrmitieron el cargue del plan formulkado, dando plazo hasta el 10Ago para reportarlo en el sivicof, lo cual efectivamente se surtió en esa fecha sin ningún inconveniente.
Posteriormente la DGC y CID, dra. María Mercedes Medina, indicó que el plan cargado presentaba errores y que solicitaba su subsanación. Se remitió oficio 202111200114461 el 11Ago2021, solicitando la retransmisión del PM por los errores en la formuación (una acción repetida y una que no se incluyó). La dirección sectorial de la Contraloría aprobó la retransmisión del plan con oficio3-2021-25643 del 18/Ago/2021 y será retransmitido el 23Ago2021.</t>
  </si>
  <si>
    <t xml:space="preserve">Ruta: \\10.216.160.201\control interno\2021\00. APOYO\03. Contratación\SISCOS 2021\5. Mayo
SisCo Andrea Sierra Ochoa
SisCo Carlos Andres Vargas
SiSco Joan Gaitan Ferrer_1
SiSco Joan Gaitan Ferrer_2
SiSco Kelly Serrano Rincón
SiSco Marcela Urrea Jaramillo
</t>
  </si>
  <si>
    <t xml:space="preserve">Se realizó el trámite de cuentas de cobro de contratistas de ACI, del 01 al 31 de Mayo de 2021, donde dicha actividad quedó cumplida en su totalidad de la siguiente manera:
Cuentas de cobro de contratistas: Andrea Sierra, Marcela Urrea, Joan Gaitán, Carlos Vargas, Kelly Serrano del mes de mayo de 2021 radicadas en carpeta compartida en DRIVE establecida por la Subdirección Financiera.
</t>
  </si>
  <si>
    <t xml:space="preserve">Ruta: \\10.216.160.201\control interno\2021\00. APOYO\03. Contratación\SISCOS 2021\7. Julio
1) SISCO Marcela Urrea Jaramillo junio.
2) SISCO Carlos Andrés Vargas Hernández junio
3) SISCO Joan Manuel W. Gaitán Ferrer febrero junio.
4) SISCO Kelly Serrano Rincón junio.
5) SISCO Andrea Sierra Ochoa junio.
</t>
  </si>
  <si>
    <t>Ruta de evidencias del cargue de información de la cuenta mensual del mes de julio: \\10.216.160.201\control interno\2021\19.01 INF.  A  ENTID. DE CONTROL Y VIG\SIVICOF\CUENTA MENSUAL\07. JULIO</t>
  </si>
  <si>
    <t>Ruta interna: \\10.216.160.201\control interno\2021\19.01 INF.  A  ENTID. DE CONTROL Y VIG\PERSONERIA\00. DICIEMBRE 2020
Oficio 202111200003991 - Informe Presupuestal diciembre 2020 enviado por correo electrónico a la Personería el 15Ene</t>
  </si>
  <si>
    <t>Ruta interna: \\10.216.160.201\control interno\2021\19.01 INF.  A  ENTID. DE CONTROL Y VIG\PERSONERIA\01. ENERO
Oficio 202111200016231 - Informe Presupuestal enero 2021 enviado por correo electrónico a la Personería el 10Feb</t>
  </si>
  <si>
    <t>Ruta interna: \\10.216.160.201\control interno\2021\19.01 INF.  A  ENTID. DE CONTROL Y VIG\PERSONERIA\02. FEBRERO
Oficio 202111200027481- Informe Presupuestal febrero 2021 enviado por correo electrónico a la Personería el 09Marzo2021</t>
  </si>
  <si>
    <t>Ruta interna: \\10.216.160.201\control interno\2021\19.01 INF.  A  ENTID. DE CONTROL Y VIG\PERSONERIA\04. ABRIL
Oficio 202111200063611- Informe Presupuestal abril 2021 enviado por correo electrónico a la Personería el 11 de mayo 2021</t>
  </si>
  <si>
    <t>Ruta interna: \\10.216.160.201\control interno\2021\19.01 INF.  A  ENTID. DE CONTROL Y VIG\PERSONERIA\05. MAYO
Oficio 202111200077271- Informe Presupuestal mayo  2021 enviado por correo electrónico a la Personería el 10 de junio  2021</t>
  </si>
  <si>
    <t>Ruta interna: \\10.216.160.201\control interno\2021\19.01 INF.  A  ENTID. DE CONTROL Y VIG\PERSONERIA\06. JUNIO
Oficio 202111200093161- Informe Presupuestal junio  2021 enviado por correo electrónico a la Personería el 12 de julio  2021</t>
  </si>
  <si>
    <t>Ruta interna: \\10.216.160.201\control interno\2021\19.01 INF.  A  ENTID. DE CONTROL Y VIG\PERSONERIA\03. MARZO
Oficio 202111200045291- Informe Presupuestal marzo 2021 enviado por correo electrónico a la Personería el 13Abril2021</t>
  </si>
  <si>
    <t>Ruta interna: \\10.216.160.201\control interno\2021\19.01 INF.  A  ENTID. DE CONTROL Y VIG\PERSONERIA\07. JULIO
Oficio 202111200113411 - Informe Presupuestal julio 2021 enviado por correo electrónico a la Personería el 11Agosto2021</t>
  </si>
  <si>
    <t>Toda la información de la auditoría se encuentra en la siguiente ruta:\\10.216.160.201\control interno\2021\19.03 INF. AUDITORIAS C. I\INTERNAS\05. MB\02. Dto 371 Art. 2
1. Planificación Auditoría: \\10.216.160.201\control interno\2021\19.03 INF. AUDITORIAS C. I\INTERNAS\05. MB\02. Dto 371 Art. 2\1. Planificación Auditoría
2. Ejecución  de la auditoría: \\10.216.160.201\control interno\2021\19.03 INF. AUDITORIAS C. I\INTERNAS\05. MB\02. Dto 371 Art. 2\2. Ejecución de la Auditoría
3. Resultados de la audiroría: \\10.216.160.201\control interno\2021\19.03 INF. AUDITORIAS C. I\INTERNAS\05. MB\02. Dto 371 Art. 2\3. Resultados de la Auditoría</t>
  </si>
  <si>
    <t>Ruta interna: \\10.216.160.201\control interno\2021\19.03 INF. AUDITORIAS C. I\EXTERNAS\02. DES. PAD 2021 - CÓD 60</t>
  </si>
  <si>
    <r>
      <t xml:space="preserve">10. DP: Sol info por correo electrónico sobre el cto 459-2014 San Martín de Loba, La Contraloría hace otra solicitud con oficio  202117000029772 del 12Mar. Se solicita prórroga 202111200029991 y se da Rta con oficio 202115000032861 del 17Mar.
11. DP: Solicitud concepto aclaración función del Comité Institucional de Coordinación de Control Interno. Rac CVP No. 202111200073691 del 31May2021. Rad DAFP 20212060475372 del 16Jun2021
56. DP: 202117000119322 Obras Inconclusas
</t>
    </r>
    <r>
      <rPr>
        <b/>
        <u/>
        <sz val="9"/>
        <color theme="1"/>
        <rFont val="Arial"/>
        <family val="2"/>
      </rPr>
      <t>02. Corr. Externa</t>
    </r>
    <r>
      <rPr>
        <sz val="9"/>
        <color theme="1"/>
        <rFont val="Arial"/>
        <family val="2"/>
      </rPr>
      <t xml:space="preserve">
06. Revisión y análisis del Informe “SOCIALIZACION INFORME DE INGRESOS, GASTOS E INVERSIONES DEL DISTRITO CAPITAL DE LA CONTRALORIA DE BOGOTA”
</t>
    </r>
  </si>
  <si>
    <r>
      <t xml:space="preserve">10. DP: Sol info por correo electrónico sobre el cto 459-2014 San Martín de Loba, La Contraloría hace otra solicitud con oficio  202117000029772 del 12Mar. Se solicita prórroga 202111200029991 y se da Rta con oficio 202115000032861 del 17Mar.
11. DP: Solicitud concepto aclaración función del Comité Institucional de Coordinación de Control Interno. Rac CVP No. 202111200073691 del 31May2021. Rad DAFP 20212060475372 del 16Jun2021
56. DP: Solicitud información - Obras civil.
202111200126701 Rta Firmado Director General.
</t>
    </r>
    <r>
      <rPr>
        <b/>
        <u/>
        <sz val="9"/>
        <color theme="1"/>
        <rFont val="Arial"/>
        <family val="2"/>
      </rPr>
      <t>02. Corr. Externa</t>
    </r>
    <r>
      <rPr>
        <sz val="9"/>
        <color theme="1"/>
        <rFont val="Arial"/>
        <family val="2"/>
      </rPr>
      <t xml:space="preserve">
06. Revisión y análisis del Informe “SOCIALIZACION INFORME DE INGRESOS, GASTOS E INVERSIONES DEL DISTRITO CAPITAL DE LA CONTRALORIA DE BOGOTA”</t>
    </r>
  </si>
  <si>
    <t xml:space="preserve">Se realizó el Proyecto Convocatoria quinta sesión ordinaria del Comité Institucional de Coordinación de Control Interno - el 16 de julio 2021
Se solicitó mediante Memorando 202111200051213 Sol presentación ejec pptal corte 07Jul2021
Se realizó la Presentación Comité́ Control Interno 16Jul2021
Se realizó el informe " RESULTADOS DE LOS INFORMES DE AUDITORÍA “
Se realizó la quinta sesión ordinaria del Comité Institucional de CICCI - el 16 de julio 2021
Se realizó la Proyecto de acta 5ta reunión Comité́ de Control Interno 16Jul2021 y se envió a los miembros del comite. Se recibieron observaciones de la Subdirectora financiera que se esrán resolviendo para así socializar el acta en la siguiente sesión del 10Ago.
Acta firmada el 05Ago2021 y publicada en la carpeta de calidad
</t>
  </si>
  <si>
    <t xml:space="preserve">Ruta: \\10.216.160.201\control interno\2021\02.01 ACTAS COMITE C. I\05. 07Jul2021
00. Convocatoria quinta sesión ordinaria del Comité Institucional de CICCI - el 07 de julio 2021 - sesión virtual por correo electrónico
01. 01. 202111200051213 Sol presentación ejec pptal corte 07Jul2021
02. ACTA DE REUNION - DRH - 09 JULIO DE 2021
03. Presentación Ejecución Presupuestal a 12 JULIO 2021
04. Presentación Comité Control Interno 16Jul2021
05.  RESULTADOS DE LOS INFORMES DE AUDITORÍA
06. Grabación CICCI 16Jul2021
07. Notas Comité CICCI 16Jul2022
08. Proyecto acta 5ta reunión Comité de Control Interno 16Jul2021
09. ACTA DE REUNION DUT 17-06-2021
10. ACTA DE REUNION DUT 17-06-2021
11. Acta 5ta reunión Comité de Control Interno 16Jul2021
12. Acta 5ta reunión Comité de Control Interno 16Jul2021_firmada
</t>
  </si>
  <si>
    <t>\\10.216.160.201\control interno\2021\19.04 INF.  DE GESTIÓN\REVISIÓN POR LA DIR
00. Informe de Revisión por la Dirección 2021 ACI
01. Informe de Revisión por la Dirección 2021 ACI V1.0
01. Informe de revisión por la Dirección 2021 ACI V2.0</t>
  </si>
  <si>
    <t>\\10.216.160.201\control interno\2021\19|.01 INF.  A  ENTID. DE CONTROL Y VIG\CGR SIRECI\08. Jul
01. Correo - CVP - Reporte Información “Sistema de Rendición Electrónica de la Cuenta e Informes – SIRECI</t>
  </si>
  <si>
    <t>\\10.216.160.201\control interno\2021\19.01 INF.  A  ENTID. DE CONTROL Y VIG\CGR SIRECI\09. Ago</t>
  </si>
  <si>
    <t>3/06/2021. Se remitio mediante correo electronico dirigido a la Asesora de Control Interno, el Plan de Auditoría a ejecutar a fin de realizar la evaluacon del cumplimiento del las garantias del Decreto 371 de 2010, por parte de la DMV
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
18JUN2021  Se celebró reunion de apertura de la auditoría de seguimiento al Decreto 371 de 2010 - Artículo 2° - de los procesos de contratación en el distrito capital, con la Directora (e) de la Direccion de Mejoramiento de Vivienda y los enlaces designados para tal labor.
18JUN2021Se proyectó y remitio el memorando N° 202111200044613, mediante el cual se le solicitó a a Direccion de Gestion Corporativa y CID., los expedientes contractuales de la DMV, como insumo para la auditoría.
22JUN2021 Se recibieron los expedientes virtuales remitidos por la DGC y se da inicio al trabajo de campo, verificando la informacion aportada bajo los criterios del Dto 371 de 2010
26JUL2021. Se convoca a reunión con los representantes de la DMV, a fin de verificar las evidencias presentadas por los contratistas, sin embargo por solicitud del director de Mejoramieto de Vivienda, la reunion de verificacion se suspoendio.
30JUL2021. Se encuentra la proyeccion del Informe de Auditoría en virtud del articulo 2 del Decreto 371 de 2010 
17AGO2021: Se entregó informe preliminar 202111200069833
21AGO2021: Se entregó el informe final 202111200071863, ya qu eno se presentó controversia al informe</t>
  </si>
  <si>
    <t>Toda la información de la auditoría se encuentra en la ruta: \\10.216.160.201\control interno\2021\19.03 INF. AUDITORIAS C. I\INTERNAS\01. DUT\02. Dto 371 Art.2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
La información se encuentra en análisis.Va a solicitarse prórroga para la entrega del informe preliminar
Al 29ABR2021, Se realizó reunion con los desginados del proceso auditado, indicadoles los hallazgos encontrados en el ejercicio  de auditoria, mismos que se plasmarán en el informe preliminar de auditoría.
9. El informe preliminar fue entregado a la ACI el 10May2021 por correo y fue revisado el 21Ago2021.
10. Informe preliminar entregado al proceso de DUT el 21Ago2021 con el memorando 202111200071883.</t>
  </si>
  <si>
    <t>Ruta interna de calidad: 
\\10.216.160.201\control interno\2021\19.03 INF. AUDITORIAS C. I\INTERNAS\06. MV\03. Dto 371 Art.3 y Proced\1. Planificación\1.3 Plan de auditoría
Ruta interna de calidad: 
\\10.216.160.201\control interno\2021\19.03 INF. AUDI</t>
  </si>
  <si>
    <t>04Ene: Comité directivo
29Ene: Comité directivo donde se aprobaron los 12 planes del Dec 612
08abr: Comité Institucional de Coordinación de Control Interno
30abr: Comité Institucional de Gestión y Desempeño.
22jun: Cuarta sesión ordinaria del Comité Institucional de Coordinación de Control Interno.
30Jul: Participación en la Segunda sesion del Comité Distrital de Auditoría.
16Jul: Quinta sesión ordinaria del Comité Institucional de Coordinación de Control Interno.
10ago - 12ago: 6ta sesión ordinaria del CICCI</t>
  </si>
  <si>
    <t>Se realizaron dos reuniones el día 23jun2021 con los procesos Urbanizaciones y Titulación y Gestión Financiera
28 - 29 y 30 jul 2021: se realizaron mesas de trabajo con cada uno de los procesos especificando puntualmente por cada uno de los hallazgos que se suscribieron con la Contraloría en la Auditoría de Regularidad cod 55 la evidencia a presentar al momento del seguimiento.
• Se realizaron reuniones con todos los procesos, se consolidó el plan de mejoramiento con la Contraloría de la Auditoría regular Cod 55</t>
  </si>
  <si>
    <t>• Se realizó la capacitación de planes de mejoramiento el 31ago2021 contando con 30 personas capacitadas de la CVP</t>
  </si>
  <si>
    <t>\\10.216.160.201\control interno\2021\19.04 INF.  DE GESTIÓN\HERRAMIENTAS\Capacitación
• Presentación realizada
• El listado de asistencia a la capacitación
• Video de la capacitación</t>
  </si>
  <si>
    <t>\\10.216.160.201\control interno\2021\19.04 INF.  DE GESTIÓN\PAAC
• Acta de lineamientos para el seguimiento al PAAC y los mapas de riesgos el 25ago2021</t>
  </si>
  <si>
    <t>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
La información se encuentra en análisis.Va a solicitarse prórroga para la entrega del informe preliminar
Al 29ABR2021, Se realizó reunion con los desginados del proceso auditado, indicadoles los hallazgos encontrados en el ejercicio  de auditoria, mismos que se plasmarán en el informe preliminar de auditoría</t>
  </si>
  <si>
    <t xml:space="preserve">Ruta: \\10.216.160.201\control interno\2021\00. APOYO\03. Contratación\SISCOS 2021\7. Julio
1) SISCO Marcela Urrea Jaramillo agosto.
2) SISCO Carlos Andrés Vargas Hernández agosto.
3) SISCO Joan Manuel W. Gaitán Ferrer febrero agosto.
4) SISCO Kelly Serrano Rincón agosto.
5) SISCO Andrea Sierra Ochoa agosto.
</t>
  </si>
  <si>
    <t>Se realizó el trámite de cuentas de cobro de los contratistas de Asesoría de Control Interno, del 01 al 31 de julio de 2021, donde dicha actividad quedó cumplida en su totalidad de la siguiente manera:
Cuentas de cobro de contratistas: Andrea Sierra, Marcela Urrea, Joan Gaitán, Carlos Vargas, Kelly Serrano del mes de julio de 2021 radicadas en carpeta compartida en DRIVE establecida por la Subdirección Financiera.</t>
  </si>
  <si>
    <t>Se realizó el trámite de cuentas de cobro de los contratistas de Asesoría de Control Interno, del 01 al 31 de agosto de 2021, donde dicha actividad quedó cumplida en su totalidad de la siguiente manera:
Cuentas de cobro de contratistas: Andrea Sierra, Marcela Urrea, Joan Gaitán, Carlos Vargas, Kelly Serrano del mes de agosto de 2021 radicadas en carpeta compartida en DRIVE establecida por la Subdirección Financiera.</t>
  </si>
  <si>
    <t>Se realizó el reporte correspondiente a los siguientes temas con corte al 31 de agosto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02Sep2021,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agosto de 2021.</t>
  </si>
  <si>
    <t>\\10.216.160.201\control interno\2021\19.04 INF.  DE GESTIÓN\HERRAMIENTAS\SEGUIMIENTO OPORTUNIDAD\2. Anexos 202111200082303</t>
  </si>
  <si>
    <r>
      <t xml:space="preserve">Durante el mes de septiembre se solicitó mediante Memorando 202111200082303 Solicitud evidencia de oportunidad de entrega de las formulaciones y seguimientos al Plan Anticorrupción y de Atención al Ciudadano - Mapas de Riesgos y Seguimiento a la Gestión por Procesos – Indicadores de Gestión vigencias 2021 a la Oficina Asesora de Planeación, dando como plazo para remitir las evidencias el día 24 de septiembre del 2021. Nos encontramos a la espera de la respuesta de la Oficina Asesora de Planeación.
</t>
    </r>
    <r>
      <rPr>
        <sz val="9"/>
        <color rgb="FFFF0000"/>
        <rFont val="Arial"/>
        <family val="2"/>
      </rPr>
      <t>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electrónico a la Asesora el 30Jul y se guarda la información para la evaluación anual por dependencias</t>
    </r>
  </si>
  <si>
    <t>Ruta interna \\10.216.160.201\control interno\2021\19.01 INF.  A  ENTID. DE CONTROL Y VIG\PERSONERIA\09. AGOSTO -  202111200134311 Oficio Oficio Informe Mensual Presupuestal Agosto 2021</t>
  </si>
  <si>
    <t>Se recopiló la información, se consolidó informe  y se remitió por correo electrónico con el oficio 202111200134311. Se ubicó en la carpeta compartida en el servidor y se solicitó la publicación en la página web</t>
  </si>
  <si>
    <t>Se deja el seguimiento al PAA con corte al 31Ago2021 a fin de que repose como evidencia del trabajo realizado por la Asesora de Control Interno saliente y del equipo de trabajo</t>
  </si>
  <si>
    <t>Se realizó el reporte correspondiente a los siguientes temas con corte al 30 de septiembre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04Oct2021,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30 de septiembre de 2021.</t>
  </si>
  <si>
    <t>Se realiza el seguimiento al PAA con corte al 30Sep2021 a fin de reportar el avance del PAA y reportar el avance del proceso Evaluación de la Gestión en el FUSS.</t>
  </si>
  <si>
    <t>La información que da cuenta del cumplimiento de esta obligacion se encuentra publicada en la siguiente ruta:\2021\19.04 INF.  DE GESTIÓN\COM CONCILIACIÓN\Informe de seguimiento I semestre 2021</t>
  </si>
  <si>
    <t>Esta actividad no se desarrollo durante el mes de marzo 
Al 29ABR2021, Se realizó reunion con los desginados del proceso DUT, indicadoles los hallazgos encontrados en el ejercicio  de auditoría, mismos que se plasmaran en el informe preliminar de auditoria, la evidencia de esta actividad se encuentra en la carpeta de la Auditoria de DUT.
09JUN
Se apoyo en la reunion con su con la DMV en razón de su comunicación 202114000033343 del 19 de mayo de 2021 en la cual solicita el cierre de la Acción 1- del Hallazgo 3.1.3.4 – de la Auditoría con código 56.
Las evidencias del cumplimiento de esta actividad se encuentran en la carpetas de las auditorias de DUT, DMB y DMV, de la Asesoria de Control Interno</t>
  </si>
  <si>
    <r>
      <rPr>
        <b/>
        <sz val="9"/>
        <color theme="1"/>
        <rFont val="Arial"/>
        <family val="2"/>
      </rPr>
      <t>04MAY2021</t>
    </r>
    <r>
      <rPr>
        <sz val="9"/>
        <color theme="1"/>
        <rFont val="Arial"/>
        <family val="2"/>
      </rPr>
      <t xml:space="preserve"> se remitió mediante correo electronico dirigido a la Asesora de Control Interno, el Plan de Auditoría a ejecutar a fin de realizar la evaluacon del cumplimiento del las garantias del Decreto 371 de 2010, por parte de la DMB
</t>
    </r>
    <r>
      <rPr>
        <b/>
        <sz val="9"/>
        <color theme="1"/>
        <rFont val="Arial"/>
        <family val="2"/>
      </rPr>
      <t>08JUN2021</t>
    </r>
    <r>
      <rPr>
        <sz val="9"/>
        <color theme="1"/>
        <rFont val="Arial"/>
        <family val="2"/>
      </rPr>
      <t xml:space="preserve"> Mediante memorando de radicado Orfeo N°202111200040643, se le comunico a la Directora de Mejoramiento de Barrios, la apertura de la auditoría a adelantar de conformidad con lo indicado en el Decreto 371 de 2010 - Artículo 2 - de los procesos de contratación en el distrito capital.
</t>
    </r>
    <r>
      <rPr>
        <b/>
        <sz val="9"/>
        <color theme="1"/>
        <rFont val="Arial"/>
        <family val="2"/>
      </rPr>
      <t>09JUN202</t>
    </r>
    <r>
      <rPr>
        <sz val="9"/>
        <color theme="1"/>
        <rFont val="Arial"/>
        <family val="2"/>
      </rPr>
      <t xml:space="preserve">1 Se celebró reunion de apertura de la auditoría de seguimiento al Decreto 371 de 2010 - Artículo 2° - de los procesos de contratación en el distrito capital, con la Directora de la Direccion de Mejoramiento de Barrios y los enlaces designados para tal labor.
09JUN2021 Se proyectó y remitio el memorando N° 202111200041023, mediante el cual se le solicito a a Direccion de Gestion Corporativa y CID., los expedientes contractuales de la DMB, como insumo para la auditoría.
</t>
    </r>
    <r>
      <rPr>
        <b/>
        <sz val="9"/>
        <color theme="1"/>
        <rFont val="Arial"/>
        <family val="2"/>
      </rPr>
      <t>11JUN2021</t>
    </r>
    <r>
      <rPr>
        <sz val="9"/>
        <color theme="1"/>
        <rFont val="Arial"/>
        <family val="2"/>
      </rPr>
      <t xml:space="preserve"> Se recibieron los expedientes virtuales remitidos por la DGC y se da inicio al trabajo de campo, verificando la informacion aportada bajo los criterios del Dto 371 de 2010.
</t>
    </r>
    <r>
      <rPr>
        <b/>
        <sz val="9"/>
        <color theme="1"/>
        <rFont val="Arial"/>
        <family val="2"/>
      </rPr>
      <t>15JUL2021</t>
    </r>
    <r>
      <rPr>
        <sz val="9"/>
        <color theme="1"/>
        <rFont val="Arial"/>
        <family val="2"/>
      </rPr>
      <t xml:space="preserve"> Se proyectó el informe preliminar de la auditoría de seguimiento al cumplimiento por parte de la Dirección de Mejoramiento de Barrios, de las garantías dispuestas en el artículo 2° del Decreto 371 de 2010 y se remitió para verificación y aprobación a la Asesora de Control Interno (15Jul2021).
Se remitió el infomre preliminar el</t>
    </r>
    <r>
      <rPr>
        <b/>
        <sz val="9"/>
        <color theme="1"/>
        <rFont val="Arial"/>
        <family val="2"/>
      </rPr>
      <t xml:space="preserve"> 21Ago2021</t>
    </r>
    <r>
      <rPr>
        <sz val="9"/>
        <color theme="1"/>
        <rFont val="Arial"/>
        <family val="2"/>
      </rPr>
      <t xml:space="preserve"> con el memorando 202111200071893
21AGO2021. Se remitió informe preliminar de la auditoría a la Dirección de Mejoramiento de Barrios, a fin de dar continuidad al procedimiento 208-CI-Pr-01 Auditoría Interna v.7, lo anterior mediante memorando N° 202111200071893 del 21/08/2021
</t>
    </r>
    <r>
      <rPr>
        <b/>
        <sz val="9"/>
        <color theme="1"/>
        <rFont val="Arial"/>
        <family val="2"/>
      </rPr>
      <t xml:space="preserve">10SEP2021. </t>
    </r>
    <r>
      <rPr>
        <sz val="9"/>
        <color theme="1"/>
        <rFont val="Arial"/>
        <family val="2"/>
      </rPr>
      <t xml:space="preserve">Este dia se realizo reunion de cierre y publicacion de informe de auditoria </t>
    </r>
  </si>
  <si>
    <t>06/07/2021. En cumplimiento de esta obligación se proyectaron las actas de cierre de los siguientes expedientes contractuales: CTO. 032 de 2020; CTO. 034 de 2020; CTO. 037 de 2020; CTO. 075 de 2020; CTO. 409 de 2020; CTO. 413 de 2020; CTO. 431 de 2018; CTO. 460 de 2020; CTO. 547 de 2020; CTO. 606 de 2020
07/07/2021. Mediante correo electronico de radicado N°  202111200052383 se remiteron las correspondientes actas de cierre de los 10 expedientes previamente relacionados a la Direccion de gestion Corporativa, para que se continue con su  tramite.
Al 22 de agosto de 2021, se encuentran pendientes por formalizar las actas de cierre de los siguientes contratos: - 579 de 2020; - 601 de 2020; - 602 de 2020; - 618 de 2020; - 1130 de 2020
18AGO2021. Analizados 6 expedientes contractuales de los cuales es supervisora la Asesora de Control Interno de la Caja de la Vivienda Popular y se proyectaron el mismo número de actas de cierre las cuales fueron remitidas con firma de la Asesora de Control Interno, mediante memorando N.° 202111200070313, dirigido a la Dirección de Gestión Corporativa y CID. 
10SEP2021. Se deja proyectado el borrador y las actas de Cierre de seis contratos de prestacion de servicios y apoyo a la gestion que en el periodo objeto de analisis termiraron el amparo de la garantia Contractual</t>
  </si>
  <si>
    <t>Ruta: \\10.216.160.201\control interno\2021\19.03 INF. AUDITORIAS C. I\INTERNAS\06. MV\01. Controles Riesgos\03. Resultados\00. Informe preliminar
• Se remitió el informe final mediante radicado No. 202111200078063 del 09sep2021 y la reunión de cierre se efectuó el 10sep2021. Ruta: \\10.216.160.201\control interno\2021\19.03 INF. AUDITORIAS C. I\INTERNAS\06. MV\01. Controles Riesgos\03. Resultados</t>
  </si>
  <si>
    <t xml:space="preserve">Se envió el informe preliminar para revisión el 27abr2021 por correo electrónico para su revisión.
Informe revisado y validado y enviado a la Directora de Mejoramiento de Vivienda (E) el 20Ago2021 con memorando 202111200071473
• Se remitió el informe final mediante radicado No. 202111200078063 del 09sep2021 y la reunión de cierre se efectuó el 10sep2021. </t>
  </si>
  <si>
    <t>Se han realizado reuniones con la OAP para determinar la planeación del seguimiento
• Se definió la metodología para realizar el seguimiento en reunión con la Jefe Encargada de CI el 25ago2021
• Se remitió el informe del PAAC y la matriz de riesgos mediante memorando 202111200086043 del 30sep2021</t>
  </si>
  <si>
    <t>Se han realizado reuniones con la OAP para determinar la planeación del seguimiento
• Se definió la metodología para realizar el seguimiento en reunión con la Jefe Encargada de CI el 25ago2021.
• Se remitió el informe del PAAC y la matriz de riesgos mediante memorando 202111200086043 del 30sep2021</t>
  </si>
  <si>
    <t>Esta actividad no se desarrollo durante el mes de marzo 
Abril 2021: Durante la Auditoria Interna a la DUT no se presentaron situaciones de entrega de informaciòn incorrecta o sin las condiciones requeridas. 
31May2021: En mayo de 2021 se documentaron las siguientes actas: 
1- Acta de la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(Acta No 1 del 12 de abril de 2021).
- Acta de la charla realizada con los enlaces de la DUT con el fin de conocer las características de la base de datos, para posteriormente solicitar información en el marco de la Auditoría Interna a los expedientes de los predios titulados para el cumplimiento de la meta de la vigencia 2020 de los Planes de Desarrollo “Bogotá Mejor para Todos” y “Un nuevo Contrato Social y Ambiental”. (Acta No 1 del 12 de marzo de 2021).
- Charla enfoque hacia la prevención - Respuesta requerimiento 202111200027923 del 28 de abril de 2021– “Solicitud de información equipos celulares – líneas asignadas en la Resolución 2235 del 11 de abril de 2020 “Por la cual se prorrogan los términos de suspensión de las actuaciones disciplinarias, administrativas y sancionatorias establecidos en las Resoluciones No. 2146 y 2147 de 2020 y se dictan otras disposiciones” en la cual el encargado de la Bodega  solvento algunas observaciones sobre la información remitida en memorando 202117200028983 del 03 de mayo de 2021 y temas relacionados con el control administrativo de las líneas celulares. (12 de mayo de 2021).
- Charla enfoque hacia la prevención - Subdirección Administrativa - Información remitida con memorando 202117200031423 del 11 de mayo de 2021 “Respuesta memorando 202111200024783 solicitud de soportes y/o evidencias del informe de la Directiva 003 de 2013. (20May2021).
- Se convocó y participó en la “Charla enfoque hacia la prevención – Seguimiento aplicación Marco Normativo Contable I Trimestre 2021” (08Jun2021).
- 2. Se convocó y participo en la “Charla enfoque hacia la prevención - Reunión de presentación de resultados de Auditoria al proceso de MB - Decreto 371 - Articulo 3 (17Jun2021).
- Esta actividad no se desarrollo durante julio de 2021. 
Esta actividad no se desarrollo durante julio de 2021.</t>
  </si>
  <si>
    <t xml:space="preserve">1. DP: traslado de la Contraloría Dir sectorial Gob sobre líneas de crédito. Se solicitó información a Reas, Vivienda, Financiera y OAP para dar rta el 03Feb2021. 202111200005383 lineas de crédito. Rta Oficio 202111200016191 del 10Feb
2. DP: Solicitud urgencia manifiesta 202117000007502 del 21Ene. Rta 202111200008751 del 25Ene
3. DP: Solicitud urgencia manifiesta 202117000001762 del 07Ene. Rta 202111200002291 del 12Ene
4. DP: Solicitud urgencia manifiesta 202117000003862 del 14Ene. Rta 202111200004361 del 14Ene
5. DP: Solicitud urgencia manifiesta 202117000018762 del 18Feb. Rta 202111200020651 del 19Feb
6. DP: Solicitud urgencia manifiesta 202117000021492 del 15Feb. Rta 202111200023071 del 25Feb
7. DP: 202117000019902 fecha entrega Arbolea Santa Teresita del 22Feb - no se ha contestado
8. DP: Solicitud urgencia manifiesta 202117000026072 del 05Mar. Rta 202111200026231 del 08Mar
9. DP: Solicitud urgencia manifiesta 202117000032542 del 15Mar. Rta 202111200033351 del 18Mar
10. DP: Sol info por correo electrónico sobre el cto 459-2014 San Martín de Loba, La Contraloría hace otra solicitud con oficio  202117000029772 del 12Mar. Se solicita prórroga 202111200029991 y se da Rta con oficio 202115000032861 del 17Mar.
11. Sol por correo electrónico del 10Mar HV ctos Arboleda. COn Rta de mismo modo el 17Mar
12. Sol 202117000034112 del 23Mar preguntas sobre Arboleda. Se solicitó prórroga 202111200034911. Se dio Rta Oficio 202111200038151 del 29Mar
13. Sol por correo electrónico del 25Mar cuadro para la AGR enviado por la contraloría. Se dio Rta del mismo modo el 25Mar
14.Respuesta 1 a solicitud de la Contraloría 2-2021-08702 del 26 de marzo de 2021.
15. Respuesta 2 a solicitud de la Contraloría 2-2021-08702 del 26 de marzo de 2021.
16. Respuesta 3 a solicitud de la Contraloría 2-2021-08702 del 26 de marzo de 2021.
17. Correo electrónico Solicitud cargue del documento electrónico CBN-1001: Programa Anual Mensualizado De Caja - Pac      de la Caja de la vivienda popular código 208 - presupuesto del corte de 31 de marzo de 2021 el día 13 de abril de 2021.
18.Documento Word hojas de vida de contratos relacionados con el proyecto de Arboleda Santa Teresita el día 17 de abril de 2021.
19.Oficio urgencia manifiesta del 13 de abril de 2021 enviado a la Contraloría el 16 de abril 2021
20. Respuesta a la solicitud de información 2 de la Contraloría 2-2021-09814 del 12 de abril de 2021.
21. Respuesta a la solicitud de información 3 de la Contraloría 2-2021-09874 del 13 de abril de 2021.
22. Rta 06. 202111200058761 Rta recursos compras publicas sostenibles CGN.
23. DP: Solicitud urgencia manifiesta 202117000048562 del 29Abr. Rta 202111200055531 del 29Abr.
24. 202111200059631 CUESTIONARIO ACCESO VIVIENDA  BTÁ
25. Rta 202111200067621 a contralorìa dobre contratos de obra pública
26. 202117000053812  UM CVP -  2-2021-12397 - Rta 202111200066231
27. 202117000056502  UM 2-2021-13036 - Rta 202111200068631
28.202117000074592   UM 2-2021-15741 - Rta 202111200083181 
29.202117000133822   UM 2-2021-22550 - Rta 
30.202117000138932   UM 2-2021-23287 - Rta </t>
  </si>
  <si>
    <t>Se encuentra en etapa de ejecución y en espera de entrega de información realizada a las areas para iniciar trabajo de campo con el Memorando 202111200031033 del 10 de mayo de 2021.
En el mes de junio se encuentra en etapa de ejecución,pero se hizo necesario ampliar la auditoría hasta el 13Jul, en razón a que el proceso de gestión del talento humano entregó la información el 031Jun, se inicio trabajo de campo.
El 7 de julio de 2021 se realizó la entrega del informe preliminar, esta pendiente de la revisión para posteriormente enviarla a las areás auditadas.
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El dia 12 de agosto de 2021 se envió a las areas auditadas el informe preliminar de la auditoría de incapacidades con el fin de que las areas realizaran las controversias a las no corformidades y observaciones.
El dia 20 de septiembre se remitio informe final y se realizo el dia 22 de septiembre reunión de cierre.</t>
  </si>
  <si>
    <t>Se encuentra en etapa de ejecución y en espera de entrega de información realizada a las areas para iniciar trabajo de campo con el Memorando 202111200031033 del 10 de mayo de 2021.
En el mes de junio se encuentra en etapa de ejecución,pero se hizo necesario ampliar la auditoría hasta el 13Jul, en razón a que el proceso de gestión del talento humano entregó la información el 031Jun, se inicio trabajo de campo.
El 7 de julio de 2021 se realizó la entrega del informe preliminar, esta pendiente de la revisión para posteriormente enviarla a las areás auditadas.
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El dia 12 de agosto de 2021 se envió a las areas auditadas el informe preliminar de la auditoría de incapacidades con el fin de que las areas realizaran las controversias a las no corformidades y observaciones
El dia 20 de septiembre se remitio informe final y se realizo el dia 22 de septiembre reunión de cierre.</t>
  </si>
  <si>
    <t>Ruta Interna \\10.216.160.201\control interno\2021\19.01 INF.  A  ENTID. DE CONTROL Y VIG\SIVICOF\CUENTA MENSUAL\01. Agosto</t>
  </si>
  <si>
    <t>Firma: DIANA CONSTANZA RAMÍREZ ARDILA - ASESORA DE CONTROL INTERNO - CAJA DE LA VIVIENDA POPULAR</t>
  </si>
  <si>
    <r>
      <t xml:space="preserve">Realizar seguimiento al Comité Institucional de Coordinación de Control Interno - CICCI (presentaciones, actas de comité, anexos y demás documentos) </t>
    </r>
    <r>
      <rPr>
        <b/>
        <sz val="9"/>
        <color theme="1"/>
        <rFont val="Arial"/>
        <family val="2"/>
      </rPr>
      <t>comité proyectado para el 25Oct</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</si>
  <si>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 xml:space="preserve">Ruta interna: \\10.216.160.201\control interno\2021\19.01 INF.  A  ENTID. DE CONTROL Y VIG\PERSONERIA\10. OFICIO 202111200155001 INFORME MENSUL  PRESUPUESTAL SEPTIEMBRE </t>
  </si>
  <si>
    <t xml:space="preserve">Se recopila la informacion, se consolidainfprme y se consolidó y se remitió por correo electronico con le oficio  202111200155001. Se ubica en el expedinete y  en la carpeta compartida del servidor y se solicita la publicacion </t>
  </si>
  <si>
    <t>Ruta: \\10.216.160.201\control interno\2021\00. APOYO\03. Contratación\09. SISCOS 2021\10. Octubre
1) SISCO Marcela Urrea Jaramillo septiembre.
2) SISCO Carlos Andrés Vargas Hernández septiembre.
3) SISCO Joan Manuel W. Gaitán Ferrer febrero septiembre.
4) SISCO Kelly Serrano Rincón septiembre.
5) SISCO Andrea Sierra Ochoa septiembre.
6) SISCO Liliana Pedroza Alonso septiembre.</t>
  </si>
  <si>
    <t>Se realizó el trámite de cuentas de cobro de los contratistas de Asesoría de Control Interno, del 01 al 30 de septiembre de 2021, donde dicha actividad quedó cumplida en su totalidad de la siguiente manera:
Cuentas de cobro de contratistas: Andrea Sierra, Marcela Urrea, Joan Gaitán, Carlos Vargas, Kelly Serrano y Liliana Pedroza Alonso del mes de septiembre de 2021 radicadas en carpeta compartida en DRIVE establecida por la Subdirección Financiera.</t>
  </si>
  <si>
    <t>Ruta: \\10.216.160.201\control interno\2021\02.01 ACTAS COMITE C. I\08. 25Oct2021</t>
  </si>
  <si>
    <t>Ruta: \\10.216.160.201\control interno\2021\02.01 ACTAS COMITE C. I\00. Plan de trabajo CICCI\Encuesta estat y cod auditor 2021-2</t>
  </si>
  <si>
    <t>Se realiza el seguimiento al PAA con corte al 31Oct2021 a fin de reportar el avance del PAA y reportar el avance del proceso Evaluación de la Gestión en el FUSS.</t>
  </si>
  <si>
    <t>Ruta: \\10.216.160.201\control interno\2021\19.04 INF.  DE GESTIÓN\HERRAMIENTAS\FUSS- P I 7696\10. Octubre</t>
  </si>
  <si>
    <t>"Se realizó el reporte correspondiente a los siguientes temas con corte al 31 de octubre de 2021:
1. Obras inconclusas o sin uso.
3. Sistema General de Participaciones y demás transferencias de origen nacional.
4. Sistema General de Regalías, (Consolida información de las entidades designadas como ejecutoras de estos recursos - Secretaria Distrital de Planeación).
5. Planes de mejoramiento.
Se remitió correo electrónico a: aoliveros@shd.gov.co, dmunozt@shd.gov.co, alopezo@shd.gov.co, nmahecha@shd.gov.co, aguzman@shd.gov.co, lescobar@shd.gov.co el 03Nov2021,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octubre de 2021."</t>
  </si>
  <si>
    <t>Ruta: \\10.216.160.201\control interno\2021\19.01 INF.  A  ENTID. DE CONTROL Y VIG\CGR SIRECI\11. Oct</t>
  </si>
  <si>
    <t xml:space="preserve">Se celebro reunión de paertura del seguimiento el 27 de septiembre de 2021, en la cual se pacto como fecha de entrega el 30 de septiembre de 2021, la dirección juridica se encuentra revisando el acta de la reunión, para su formalización. Se termino el informe de seguimiento, se encuentra socializado y publicado en la pagina WEB. </t>
  </si>
  <si>
    <t>Ruta: \2021\00. APOYO\09. Normograma\3. JUL_AGO_SEP</t>
  </si>
  <si>
    <t>Se realizó la verificación y actualización del normograma para el trecer trimestre de 2021.</t>
  </si>
  <si>
    <t>Ruta: Aplicativo SUIT - Documento de evidencia del seguimiento en el aplicativo ruta:  \\10.216.160.201\control interno\2021\19.04 INF.  DE GESTIÓN\PAAC\02. II Seg 2021\02. Respuesta  OAP 202111300076613\Evidencias\PAAC\2. RACIONALIZACIÓN DE TRÁMITES</t>
  </si>
  <si>
    <t>Se realizó seguimiento en el SUIT de los trámites y OPA´s de la CVP, se suscribió un documento con pantallazos de soporte el 15sep2021.</t>
  </si>
  <si>
    <r>
      <t xml:space="preserve">La información pertinenete se encuentra en la siguiente ruta: \\10.216.160.201\control interno\2021\19.04 INF.  DE GESTIÓN\MNC\03. 2do Trim 2021
Ver información sobre el sorteo Santa Teresita del 27 de agosto de 2021. 
</t>
    </r>
    <r>
      <rPr>
        <b/>
        <sz val="9"/>
        <color theme="1"/>
        <rFont val="Arial"/>
        <family val="2"/>
      </rPr>
      <t>Septiembre:</t>
    </r>
    <r>
      <rPr>
        <sz val="9"/>
        <color theme="1"/>
        <rFont val="Arial"/>
        <family val="2"/>
      </rPr>
      <t xml:space="preserve">\\10.216.160.201\control interno\2021\19.04 INF.  DE GESTIÓN\MNC\03. 2do Trim 2021\04. Inf. y memorando remisorio
</t>
    </r>
    <r>
      <rPr>
        <b/>
        <sz val="9"/>
        <color theme="1"/>
        <rFont val="Arial"/>
        <family val="2"/>
      </rPr>
      <t xml:space="preserve">Octubre: </t>
    </r>
    <r>
      <rPr>
        <sz val="9"/>
        <color theme="1"/>
        <rFont val="Arial"/>
        <family val="2"/>
      </rPr>
      <t>Correo de solicitud de publicaciòn del 08 de cotubre y correo de confirmaciòn de la publicaciòn del 19 de octubre de 2021.</t>
    </r>
  </si>
  <si>
    <r>
      <t xml:space="preserve">De conformidad con lo informado por la profesional asignada (Marcela Urrea), el informe se encuentra en elaboración de acuerdo con los soportes remitidos por la Subdirecciòn Financiera con memorando  202117100064283 del 05-08-2021.
Agosto 2021: El informe se encuetra en trabajo de campo; no se finalizó debido a que el proceso del Sorteo de Arbolizadora Santa Teresita demando más de una semana, consumiendo el tiempo que requiere el informe la Sostenibilidad Contable.
</t>
    </r>
    <r>
      <rPr>
        <b/>
        <sz val="9"/>
        <color theme="1"/>
        <rFont val="Arial"/>
        <family val="2"/>
      </rPr>
      <t>Septiembre:</t>
    </r>
    <r>
      <rPr>
        <sz val="9"/>
        <color theme="1"/>
        <rFont val="Arial"/>
        <family val="2"/>
      </rPr>
      <t xml:space="preserve"> se desarrollo y culminó el INFORME DE SEGUIMIENTO A LA APLICACIÓN DEL MARCO NORMATIVO CONTABLE DE LA CVP del Segundo trimestre 2021; el informe fue remitido a la ACI por correo electrónico el 23Sep21 y ubicado en la carpeta interna de claidad. 
</t>
    </r>
    <r>
      <rPr>
        <b/>
        <sz val="9"/>
        <color theme="1"/>
        <rFont val="Arial"/>
        <family val="2"/>
      </rPr>
      <t xml:space="preserve">Octubre: </t>
    </r>
    <r>
      <rPr>
        <sz val="9"/>
        <color theme="1"/>
        <rFont val="Arial"/>
        <family val="2"/>
      </rPr>
      <t>Se realizaron los ajustes solicitados por la Asesora de Control Interno el 04 de octubre, el informe fue remitido a la DGC y la Subd. financiera y publicado en la página de la CVP el 19Oct21..</t>
    </r>
  </si>
  <si>
    <r>
      <rPr>
        <b/>
        <sz val="9"/>
        <color theme="1"/>
        <rFont val="Arial"/>
        <family val="2"/>
      </rPr>
      <t xml:space="preserve">Octubre: </t>
    </r>
    <r>
      <rPr>
        <sz val="9"/>
        <color theme="1"/>
        <rFont val="Arial"/>
        <family val="2"/>
      </rPr>
      <t xml:space="preserve">Memorando remisorio a la DGC, Subdirección Administrativa, OAP, Subdirección Financiera, Oficina TIC y OAC con memorando 202111200096053 del 29 de octubre de 2021, Publicación en la página oficial de la entidad, ruta: 
https://www.cajaviviendapopular.gov.co/sites/default/files/Informe%20Austeridad%20I%20trimestre%202021.pdf
</t>
    </r>
  </si>
  <si>
    <r>
      <rPr>
        <b/>
        <sz val="9"/>
        <color theme="1"/>
        <rFont val="Arial"/>
        <family val="2"/>
      </rPr>
      <t>Octubre</t>
    </r>
    <r>
      <rPr>
        <sz val="9"/>
        <color theme="1"/>
        <rFont val="Arial"/>
        <family val="2"/>
      </rPr>
      <t xml:space="preserve">: Se desarrolló el informe de Austeridad del Gasto con corte a 30 de septiembre de 2021 el cual fue remitido a la DGC, Subdirección Administrativa, OAP, Subdirección Financiera, Oficina TIC y OAC con memorando 202111200096053 del 29 de octubre de 2021, así mismo se realizó la publicación en la página oficial de la CVP el 29Oct21.
 </t>
    </r>
  </si>
  <si>
    <t xml:space="preserve">51. Respuesta 2 a solicitud verbal de la Contraloríaverbal del día 12 de agosto de 2021 se envio el dia El día 11 de agosto de 2021.
- 52.  Respuesta 3 a solicitud de la Contraloría 2-2021-19865 del 17 de agosto de 2021.
- 53. Respuesta 5 a solicitud de la Contraloría 2-2021-20406 del 23 de agosto de 2021, envio el día 19 de agosto de 2021.
- 54.  Respuesta a solicitud 6 de la Contraloría correo electrónico del 24 de julio de 2021, envio el día 23 de agosto de 2021.
-55.  Respuesta a solicitud 7 de la Contraloría mesa de trabajo del 25 de julio de 2021, se envio el día 25 de agosto de 2021.
-56 Respuesta a solicitud 8 de la Contraloría 2021-21041 del 25 de julio de 2021, el día 27 de agosto de 2021 se envió.
-57. Respuesta a solicitud 9 de la Contraloría correo electrónico del 25 de julio de 2021, el día 25 de agosto de 2021.
- 58. Respuesta a solicitud 10 de la Contraloría 2021-21270 del 27 de julio de 2021,el día 30 de agosto de 2021 se envió.
-59.El día 30 de agosto de 2021 se realizó visita al proyecto Santa Teresita con el grupo auditor de la Contraloría de Bogotá. 
60. El día 1 de septiembre de 2021 se envió respuesta 12 a solicitud de la Contraloría 2-2021-21448 del 30 de agosto de 2021.
61. El día 01 de septiembre de 2021 se envió respuesta 13 a solicitud de la Contraloría 2-2021-20649 del 1 de septiembre de 2021.
62. El día 9 de septiembre de 2021 se envió respuesta 14 a solicitud de la Contraloría 2-2021-21661 del 1 de septiembre de 2021.
63. El día 2 de septiembre de 2021 se envió respuesta 15 a solicitud verbal de la Contraloría 2 de septiembre de 2021.
64. El día 8 de septiembre de 2021 se envió respuesta 16 a solicitud de la Contraloría 2-2021-22123 del 7 de septiembre de 2021.
65. El día 10 de septiembre de 2021 se envió respuesta 17 a solicitud de la Contraloría del 07 de septiembre de 2021.
66. El día 10 de septiembre de 2021 se envió respuesta 18 a solicitud de la Contraloría verbal del 10 de septiembre de 2021.
67. El día 13 de septiembre de 2021 se envió respuesta 19 a solicitud de la Contraloría 2-2021-14979 del 9 de septiembre de 2021.
68. El día 22 de junio de 2021 se envió respuesta 30 a solicitud de la Contraloría 2-2021-15261 del 17 de junio de 2021.
69. El día 13 de septiembre de 2021 se envió respuesta 20 a solicitud de la Contraloría 2-2021-22534 del 9 de septiembre de 2021.
70. El día 14 de septiembre de 2021 se envió respuesta 21 a solicitud de la Contraloría verbal del 14 de septiembre de 2021.
71. El día 20 de septiembre de 2021 apoyo la visita al proyecto arboleda santa teresita de la Contraloría.
72. El día 15 de septiembre de 2021 se envió respuesta alcance 23 a solicitud de la Contraloría del 15 de septiembre de 2021.
73. El día 20 de septiembre de 2021 se envió respuesta 24 a solicitud de la Contraloría 2-2021-23327 del 20 de septiembre de 2021.
74. El día 21 de septiembre de 2021 se envió respuesta 25 a solicitud de la Contraloría 2-2021-22534 del 22 de septiembre de 2021.
75. El día 23 de septiembre de 2021 se envió respuesta 26 a solicitud de la Contraloría 2-2021-23787 del 23 de septiembre de 2021.
76. El día 24 de septiembre de 2021 se envió respuesta 27 a solicitud alcance de la Contraloría del 24 de septiembre de 2021.
77.El día 13 de octubre de 2021 se envió respuesta al informe preliminar entregado mediante oficio radicado 2021-2 -24821 del 5 de septiembre 2021.
78.El día 14 de octubre de 2021 se envió respuesta 31 a solicitud de la Contraloría 2-2021-25007 del 7 de octubre de 2021.
79.El día 11 de octubre de 2021 se envió respuesta 32 a solicitud de la Contraloría por correo electrónico del 8 de octubre de 2021.
80.El día 22 de octubre de 2021 se envió reparto de los hallazgos al informe final entregado mediante oficio  2-2021-26041 del 21 de octubre de 2021.
</t>
  </si>
  <si>
    <t>Ruta Interna \\10.216.160.201\control interno\2021\19.01 INF.  A  ENTID. DE CONTROL Y VIG\SIVICOF\CUENTA MENSUAL\09. Septiembre</t>
  </si>
  <si>
    <t xml:space="preserve">El día 22 de octubre de 2021 se envió reparto de los hallazgos al informe final entregado mediante oficio  2-2021-26041 del 21 de octubre de 2021. Pendiente de entrega por parte de los responsables, revisión por parte de la Asesoría de Control Interno y cargue en el Sivicof. </t>
  </si>
  <si>
    <t>El día 19 de octubre de 2021 se envió respuesta 1 a solicitud de la Contraloría 2021-2-25615 del 13 de octubre de 2021 .</t>
  </si>
  <si>
    <t>Seguimiento al Plan de Mejoramiento Interno - Artículo 5 del Decreto 371 de 2010 y Seguimiento al Plan de Mejoramiento Externo - literal i; Artículo 2.2.21.4.9 del Decreto 1083 de 2015 y Artículo 10 de la Resolución reglamentaria 036 de 2019, expedida por la Contraloría de Bogotá</t>
  </si>
  <si>
    <t xml:space="preserve">Se realizó el seguimiento a los planes de mejoramiento Interno y Externo por parte de la Asesoría de Control Interno.
Se relalizarón alertas a los procesos y se realizó el Informe del seguimiento.
El informe fue publicado en la paguina web de la Entidad. </t>
  </si>
  <si>
    <t>Ruta: \\10.216.160.201\control interno\2021\28.05 PM\Seguimiento 30 Septiembre 2021</t>
  </si>
  <si>
    <t xml:space="preserve">Auditoría a la Gestión de las Fiducias </t>
  </si>
  <si>
    <t>Auditoría Seguimiento al cumplimiento de  las metas del PDD corte 30 de septiembre de 2021</t>
  </si>
  <si>
    <t>Auditoría al Cumplimiento de la Política de  Riesgos y Gestión de Riesgos</t>
  </si>
  <si>
    <t xml:space="preserve">Auditoría a la Política de Talento Humano y apropiación de los principios y valores por los servidores públicos </t>
  </si>
  <si>
    <t>Auditoría de Certificación (ICONTEC)</t>
  </si>
  <si>
    <t xml:space="preserve">Auditoría Internas de Calidad </t>
  </si>
  <si>
    <r>
      <t xml:space="preserve">Realizar seguimiento al Comité Institucional de Coordinación de Control Interno - CICCI (presentaciones, actas de comité, anexos y demás documentos) </t>
    </r>
    <r>
      <rPr>
        <b/>
        <sz val="9"/>
        <color theme="1"/>
        <rFont val="Arial"/>
        <family val="2"/>
      </rPr>
      <t>comité proyectado para el 15Dic</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</si>
  <si>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Se realizó la convocatoria a la séptima sesión ordinaria del Comité CICCI mediante correo electrónico del día 14 de octubre de 2021 para realizar el Comité el día 25 de octubre de 2021.
*. Se solicitó médiate Memorando 202111200088973 Solicitud presentación de la ejecución presupuestal corte 22 de octubre de 2021.
*. Se realizó la séptima sesión del Comité Institucional de Coordinación de Control Interno el día 25 de octubre de 2021 de forma presencial en la sala de juntas de la Dirección General.
*. Se elaboró la proyección del acta 7ta reunión Comité de Control Interno 25Oct2021 la cual se encuentra en revisión por parte de la Asesora de Control Interno para ser enviada a los integrantes del Comité.
Se elaboró el acta de 7ta reunión Comité de Control Interno 25Oct2021 se adjunta el acta ya firmada por el presidente y la secretaria del Comité. El acta fue publicada en la carpeta de calidad de la entidad.</t>
  </si>
  <si>
    <t>Ruta: \\10.216.160.201\control interno\2021\19.03 INF. AUDITORIAS C. I\INTERNAS\11. Metas PDD</t>
  </si>
  <si>
    <t>Se realizó el trámite de cuentas de cobro de los contratistas de Asesoría de Control Interno, del 01 al 30 de octubre de 2021, donde dicha actividad quedó cumplida en su totalidad de la siguiente manera:
Cuentas de cobro de contratistas: Marcela Urrea, Joan Gaitán, Carlos Vargas, Kelly Serrano y Liliana Pedroza Alonso del mes de octubre de 2021 radicadas en carpeta compartida en DRIVE establecida por la Subdirección Financiera.</t>
  </si>
  <si>
    <t>Ruta \\10.216.160.201\control interno\2021\00. APOYO\03. Contratación\03. SISCOS 2021\10. Octubre 
1) SISCO Marcela Urrea Jaramillo octubre.
2) SISCO Carlos Andrés Vargas Hernández octubre.
3) SISCO Joan Manuel W. Gaitán Ferrer febrero octubre.
4) SISCO Kelly Serrano Rincón octubre.
5) SISCO Andrea Sierra Ochoa octubre.
6) SISCO Liliana Pedroza Alonso octubre.</t>
  </si>
  <si>
    <t>Ruta: \\10.216.160.201\control interno\2021\19.04 INF.  DE GESTIÓN\HERRAMIENTAS\FUSS- P I 7696\11. Noviembre</t>
  </si>
  <si>
    <t>Se realiza el seguimiento al PAA con corte al 30Nov2021 a fin de reportar el avance del PAA y reportar el avance del indicador del proceso Evaluación de la Gestión en el FUSS.</t>
  </si>
  <si>
    <t>"Se realizó el reporte correspondiente a los siguientes temas con corte al 30 de noviembre de 2021:
1. Obras inconclusas o sin uso.
3. Sistema General de Participaciones y demás transferencias de origen nacional.
4. Sistema General de Regalías, (Consolida información de las entidades designadas como ejecutoras de estos recursos - Secretaría Distrital de Planeación).
5. Planes de mejoramiento.
Se remitió correo electrónico a: aoliveros@shd.gov.co, dmunozt@shd.gov.co, alopezo@shd.gov.co, nmahecha@shd.gov.co, aguzman@shd.gov.co, lescobar@shd.gov.co el 02Dic2021,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30 de noviembre de 2021."</t>
  </si>
  <si>
    <t>\\10.216.160.201\control interno\2021\19.01 INF.  A  ENTID. DE CONTROL Y VIG\CGR SIRECI\12. Nov</t>
  </si>
  <si>
    <t>\\10.216.160.201\control interno\2021\02.01 ACTAS COMITE C. I\09. 15Dic2021</t>
  </si>
  <si>
    <t>\\10.216.160.201\control interno\2021\19.03 INF. AUDITORIAS C. I\INTERNAS\14. Calidad</t>
  </si>
  <si>
    <t>Se realizó la Auditoría Interna de Calidad a los Dieciséis (16) procesos que conforman el Modelo de Operación por Procesos de la Caja de la Vivienda Popular. La auditoría Interna inicia con la revisión de la documentación relacionada con los objetivos del proceso, proyecto de inversión (Cuando aplique), mapas de riesgos, indicadores del proceso, planes de mejoramiento definidos y demás criterios propios de sistema de gestión y finaliza con la presentación del informe de final de auditoría en el cual se presentan los resultados y conclusiones de auditoría realizada.
Se entregó el Infoeme preliminar el día 19 de noviembre de la presente vigencia.</t>
  </si>
  <si>
    <t xml:space="preserve">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
* Contraloría de Bogotá: Oficio de radicado N° 202117000013301 de fecha 03 de febrero de 2021.
* Procuraduría General de la Nación: Oficio de radicado N° 202117000013171 de fecha 03 de febrero de 2021
* Personería de Bogotá: Oficio de radicado N° 202117000013201 de fecha 03 de febrero de 2021
* Señora Gloria Inés Moncada Rodríguez: Oficio de radicado N° 202117000013311 de 03 de febrero de 2021
2. DP: de representantes de empresas que trabajan para la ETB y aunque se revisó no se ha cerrado el Orfeo. Rta Oficio 202117000001971 del 07Ene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
5. DP personería por no dar respuesta a solicitud de beneficiario de REAS, la petición se hizo el 18Nov2020 y la Rta la dieron el 26Nov 2020. El radicado de entrada es: 202117000009192 SINPROC 113893 del 2020. Rta Oficio 202111200016331 del 03Feb.
6. 202117000011252 Solic inf  rta DPC 158-21 y 179-21 caja de honor. Rta OFicio 202111200013121 del 03Feb.
7. DP 202116000009853 indagación preliminar N° 268 del 23Feb. Rta 202111200010823 del 26Feb.
8. Sol Pronunciamiento conciliación extrajudicial Graciela Zabala: Sol realizada por la Dir Jurídica 202116000011683 del 03Mar. Rta dada con memo 202111200014293 del 09Mar.
9. Sol 202117000031722 del 16Mar Traslado por  compet.  solicitud  No. 1-2021-06460  DPC-529-21. Se trasladó por orfeo a CID
10. 202111200022313 de 09Abr2021, remitido a la Direccion Juridica, dando Respuesta al  memorando de  202116000020083 del 
29mar2021
11. Oficio N° 202111200045161 del 13Abr2021, remitido a Jhoana Marcela Rodriguez, remitiendo el acta de liquidacion en original para que se proceda con su correspondiente suscripcion.
12.Memorando 202111200023963 del 15 de abril de 2021, dirigido a la Oficina Asesora de Planeacion Solicitando Solicitud relación PQRS recibidos en el desarrollo de la Audiencia de
Rendición de Cuentas de la CVP. 
13. Memorando  202111200024003 del 15 de abril de 2021,  remite Informe de auditoria  REAS.
14.  Memorando 202111200023983 del 15 de abril de 2021, remitiendo al Director General, el Informe Final de Auditoría Especial para evaluar la capacidad de la entidad para continuar la operación bajo las nuevas condiciones que le impone la crisis en el marco de notificaciones. 
15. Memorando  202111200023993 del 15 de abril de 2021  Remite Informe JUR_DUT_CORP
16. memorando 202111200026233 del 22abr2021 solicitandole a REAS información  en atención oficio de la Personería radicado N° 2021-EE-0376485 de fecha 09 de febrero de 2021
17. Memorando 202111200027993 del 28abr2021, remitiendo al Director General el informe de la Audiencia de  rendicion de cuentas.
18. memorando 202111200027983 del 28abr2021, remitiendo el acta (208-SADM-Ft-06).de la audiencia de rendicion de cuentas a la Oficicina Asesora de Planeacion.
19. Memorando 202111200033223 del 19May2021 Informe de Seguimiento al Sistema de Información de procesos Judiciales de
Bogotá SIPROJ–WEB D.C. para el periodo 1° de enero de 2020 al 28 de febrero
de 2021
20. 202111200033213
19May2021 dirigido al Drector General Informe de Seguimiento al Sistema de Información de procesos Judiciales de
Bogotá SIPROJ–WEB D.C. para el periodo 1° de enero de 2020 al 28 de febrero
de 2021
21. Proyeccion de la rta al memorando remitido a la ACI por parte de REAS  radicado N° 202112000025493 del 21 de abril de 2021 (en el correo de la jefe desde el 17JUN2021)
22.Proyeccion de la rta al oficio remitido por la Personería de Bogotá el seguimiento realizado desde la Asesoría de Control Interno al requerimiento de radicado Sinproc 2748073-2020. ( en el correo de la jefe desde el 17JUN2021)
23. Proyeccion de la rta al  Radicado 2-2021-17116 del 12 de Julio de 2021, mediante el cual la Contralorea de Bogotá D.C., traslada por competencia a esta entidad la solicitud de radicado N° 1-2021-15470 del 16 de junio de 2021 NOVIEMBRE Respuesta 202111200186811 Rta Luis anibal Garcia Gómez. </t>
  </si>
  <si>
    <r>
      <t xml:space="preserve">25Ene: Comité de conciliación ficha 260
29Ene: Comité con lineamientos sobre la estabilidad laboral reforzada de mujeres embarazadas
23Feb: Comité para presentar la mesa de trabajo del 20May con la Secretaría Jurídica Distrital
26Feb: Comité para presentar d enuevo los criterios de selección de los abogados
18Mar, participar en el Comité de Conciliación con el propósito de presentar la solicitud de conciliación extrajudicial allegada por la señora Graciela Zabala 
23Mar Asistencia en el Comité de Conciliación de la CVP, el propósito de poner a consideración  la procedencia de iniciar o no la acción de repetición por el pago del ejecutivo mixto en el caso Parque Metropolitano. 
12Abr: Sesión virtual por correo electrónico Comité de Conciliación - Audiencia de Pacto de Cumplimiento en la Acción Popular 2020-00191-00
14Abr: Presencia en la Sesión ordinaria presencial Comité de Conciliación- Principio de oportunidad proceso penal 2017-33215
20May: Presencia en la Sesión ordinaria presencial Comité de Conciliación Presentación ficha de conciliación No. 264
Deliberación sobre la procedencia de la conciliación extrajudicial  ficha de conciliación No. 263 
Presentación informe de la demanda de la Acción de Repetición caso Parque Metropolitano.
27May: presencia en la sesion ordnaria virtual del comite de Conciliacion  informe de representación judicial de la CVP realizado por la Secretaría Jurídica Distrital en el marco de la mesa de trabajo conjunta llevada a cabo el pasado 20 de mayo.
08JUN presencial virtual en la sesión ordinaria del Comité de Conciliación con el propósito de presentar la ficha 265 -2021. Tema: Conciliación judicial dentro del proceso de reparación directa No. 2019-00908
29JUN Asistir a la sesion principal del Comite de Conciliación Conciliación con el propósito de presentar: i) Informe del estado actual del caso Parque Metropolitano y II) Informe del seguimiento y supervisión del Contrato de Prestación de Servicios Profesionales No. 182 de 2007 suscrito entre la CVP y Sampero Riveros Barrera Consultores Legales S.A.S hoy Riveros Barragán Consultores Legales S.A.S,     
16JUL. Asistir a la sesion principal del Comite de Conciliación Conciliación con el propósito de presentar: i) CONCILIACIÓN
EXTRAJUDICIAL SOLICITADA POR CONSORCIO VÍAS CVP-17, y II) CONCILIACIÓN EXTRAJUDICIAL SOLICITADA POR EL SEÑOR
MARTÍN DAVID PEÑALOZA BELTRÁN.
22JUL.Asistir a la sesion principal del Comite de Conciliación Conciliación con el propósito de deliberar en el caso de la señora MARÍA ADELA HERRERA FLÓREZ y Otros contra la CVP y la SDH, en el marco de la conciliación judicial adelantada ante el Juzgado 1 Administrativo de Bogotá D.C.
23AGO. Asistir en calidad de apoyo de la Asesora de Control Interno a la sesión virtual del Comité de Conciliación con el propósito de presentar el proceso convocado por el Contratista ODICCO Vs. Fidubogota en calidad de vocera y administradora del contrato 045-2015.
27AGO. Asistir en calidad de apoyo de la Asesora de Control Interno a la sesión presencial del Comité de Conciliación con el propósito de deliberar en el caso del señor HAPS contra la CVP.
09SEP.En el mes de septiembre se partcipo en un comite de conciliacion donde se presento a consideracion el caso de Fidubogota NOVIEMBRE </t>
    </r>
    <r>
      <rPr>
        <b/>
        <sz val="9"/>
        <color theme="1"/>
        <rFont val="Arial"/>
        <family val="2"/>
      </rPr>
      <t>16 de noviembre</t>
    </r>
    <r>
      <rPr>
        <sz val="9"/>
        <color theme="1"/>
        <rFont val="Arial"/>
        <family val="2"/>
      </rPr>
      <t xml:space="preserve"> Verificar la ficha técnica 272 caso señora Luz Marina Ramírez, para la cual no se emitieron observaciones de acuerdo a la facultad asesora de la asesoría de control interno. La sesión fue realizada virtual por correo sucesivo.</t>
    </r>
    <r>
      <rPr>
        <b/>
        <sz val="9"/>
        <color theme="1"/>
        <rFont val="Arial"/>
        <family val="2"/>
      </rPr>
      <t>30 de noviembre</t>
    </r>
    <r>
      <rPr>
        <sz val="9"/>
        <color theme="1"/>
        <rFont val="Arial"/>
        <family val="2"/>
      </rPr>
      <t xml:space="preserve"> Verificar la ficha técnica 273 caso PROMCIVILES S.A.S, para la cual no se emitieron observaciones de acuerdo a la facultad asesora de la asesoría de control interno. Para la misma sesión se verificó el proyectó de acuerdo 001 de 2021"Por el cual se actualiza el Reglamento Interno del Comité de Conciliación de la Caja de la Vivienda Popular y se dictan otras disposiciones” para el cual se envió una observación al Secretario Técnico del Comité.
</t>
    </r>
  </si>
  <si>
    <t>Y:\2021\19.03 INF. AUDITORIAS C. I\INTERNAS\13. Página Web -NTC 5854</t>
  </si>
  <si>
    <t>Y:\2021\19.03 INF. AUDITORIAS C. I\INTERNAS\12. Política y Gestión del Riesgo</t>
  </si>
  <si>
    <t>Ruta: \\10.216.160.201\control interno\2021\19.03 INF. AUDITORIAS C. I\INTERNAS\08. Política del Talento Humano</t>
  </si>
  <si>
    <r>
      <rPr>
        <b/>
        <sz val="9"/>
        <color theme="1"/>
        <rFont val="Arial"/>
        <family val="2"/>
      </rPr>
      <t>Octubre:</t>
    </r>
    <r>
      <rPr>
        <sz val="9"/>
        <color theme="1"/>
        <rFont val="Arial"/>
        <family val="2"/>
      </rPr>
      <t xml:space="preserve"> ruta interna de calidad: \\10.216.160.201\control interno\2021\19.02 INF. A OTROS ORGANISMOS\DIRECTIVA 003 de 2013 (01May al 15Oct 2021)
</t>
    </r>
    <r>
      <rPr>
        <b/>
        <sz val="9"/>
        <color theme="1"/>
        <rFont val="Arial"/>
        <family val="2"/>
      </rPr>
      <t>Noviembre: \\10.216.160.201\control interno\2021\19.02 INF</t>
    </r>
    <r>
      <rPr>
        <sz val="9"/>
        <color theme="1"/>
        <rFont val="Arial"/>
        <family val="2"/>
      </rPr>
      <t>. A OTROS ORGANISMOS</t>
    </r>
  </si>
  <si>
    <r>
      <t xml:space="preserve">Octubre: 1. </t>
    </r>
    <r>
      <rPr>
        <sz val="9"/>
        <color theme="1"/>
        <rFont val="Arial"/>
        <family val="2"/>
      </rPr>
      <t xml:space="preserve">Se realizó solicitud de información para el Informe de Austeridad del Gasto Público del tercer trimestre de la vigencia 2021 con memorando 202111200088953 del 12Oct21 y se recibio respuesta con memorando 202117200093823 del 25Oct21
</t>
    </r>
    <r>
      <rPr>
        <b/>
        <sz val="9"/>
        <color theme="1"/>
        <rFont val="Arial"/>
        <family val="2"/>
      </rPr>
      <t xml:space="preserve">Novimebre: </t>
    </r>
    <r>
      <rPr>
        <sz val="9"/>
        <color theme="1"/>
        <rFont val="Arial"/>
        <family val="2"/>
      </rPr>
      <t xml:space="preserve">se analizò la informaciòn remitida por la DGC, se evaluaron las evidencias y se complemento la informaciòn, generando el informe final el cual fue remitido a la Secretaría Jurídica Distrital con oficio  202111200177511 del 12Nov21 y publicado en esa misma fecha. </t>
    </r>
  </si>
  <si>
    <r>
      <t xml:space="preserve">Noviembre: </t>
    </r>
    <r>
      <rPr>
        <sz val="9"/>
        <color theme="1"/>
        <rFont val="Arial"/>
        <family val="2"/>
      </rPr>
      <t>\\10.216.160.201\control interno\2021\19.04 INF.  DE GESTIÓN\MNC</t>
    </r>
  </si>
  <si>
    <r>
      <t xml:space="preserve">Noviembre: </t>
    </r>
    <r>
      <rPr>
        <sz val="9"/>
        <color theme="1"/>
        <rFont val="Arial"/>
        <family val="2"/>
      </rPr>
      <t xml:space="preserve">Se realizò solicitud de informaciòn con mem 202111200098483 del 05Nov21, se recibio respuesta de parte de la Sub. Financiera con soportes el 10Nov21 con mem 20211710010031.
Se evalùo y analizò la infirmaciòn generando el informe final el cual fue remitido con mem 202111200109043 del 30Nov21 y publicado en esa misma fecha. </t>
    </r>
  </si>
  <si>
    <t>Ruta: \\10.216.160.201\control interno\2021\19.03 INF. AUDITORIAS C. I\INTERNAS\10. Gestión de las Fiducias</t>
  </si>
  <si>
    <t>Ruta: \\10.216.160.201\control interno\2021\19.03 INF. AUDITORIAS C. I\EXTERNAS\03. DES. PAD 2021 - CÓD 209</t>
  </si>
  <si>
    <t>Ruta:\\10.216.160.201\control interno\2021\28.05 PM\EXTERNO\CONTRALORIA\10. Aud Desempeño PAD 2021 Cód 60</t>
  </si>
  <si>
    <t>Ruta Interna \\10.216.160.201\control interno\2021\19.01 INF.  A  ENTID. DE CONTROL Y VIG\SIVICOF\CUENTA MENSUAL\01. octubre</t>
  </si>
  <si>
    <r>
      <t>La eficacia del PAA es del (Avance Real)</t>
    </r>
    <r>
      <rPr>
        <b/>
        <sz val="11"/>
        <color theme="1"/>
        <rFont val="Arial"/>
        <family val="2"/>
      </rPr>
      <t xml:space="preserve"> 93,589%</t>
    </r>
    <r>
      <rPr>
        <sz val="11"/>
        <color theme="1"/>
        <rFont val="Arial"/>
        <family val="2"/>
      </rPr>
      <t xml:space="preserve"> / (lo que debería llevar)</t>
    </r>
    <r>
      <rPr>
        <b/>
        <sz val="11"/>
        <color theme="1"/>
        <rFont val="Arial"/>
        <family val="2"/>
      </rPr>
      <t xml:space="preserve"> 93,639%</t>
    </r>
    <r>
      <rPr>
        <sz val="11"/>
        <color theme="1"/>
        <rFont val="Arial"/>
        <family val="2"/>
      </rPr>
      <t xml:space="preserve"> =</t>
    </r>
    <r>
      <rPr>
        <b/>
        <sz val="11"/>
        <color theme="1"/>
        <rFont val="Arial"/>
        <family val="2"/>
      </rPr>
      <t xml:space="preserve"> 99,95%</t>
    </r>
  </si>
  <si>
    <t>Se prepararon las preguntas para realizar la encuesta de la implementación y aplicación del estatuto interno del auditor y del código de ética del auditor.
Se realizó la lista de funcionarios que tuvieron alguna relación con la Asesoría de Control Interno (auditoría, evaluación y seguimiento).
Se realizó un informe el día 09-08-2021 con Memorando 202111200067123 Informe de resultados de la encuesta de percepción del grado de cumplimiento del Estatuto de Auditoría Interna y Código de ética de los auditores internos de la Caja de la Vivienda Popular-CVP, se tiene planeado cambiar la metodologia de la  percepción del grado de cumplimiento del Estatuto de Auditoría Interna y Código de ética de los auditores internos de la Caja de la Vivienda Popular-CVP.</t>
  </si>
  <si>
    <t>\\10.216.160.201\calidad\25. AUDITORIAS\2021</t>
  </si>
  <si>
    <t>Se realizó la Auditoría de Certificación (ICONTEC) a los Dieciséis (16) procesos que conforman el Modelo de Operación por Procesos de la Caja de la Vivienda Popular.
Se llevo acabo Reunión de Apertura 15Dic2021 al Reunión de Cierre 17Dic2021.</t>
  </si>
  <si>
    <t xml:space="preserve">Se reprogramo el Comité para enero del año de 2022. </t>
  </si>
  <si>
    <t>Se realizó una reunión en donde se designó por parte de la Asesora de Control Interno la auditoría de Seguimiento a las Metas del PDD corte al 30 de septiembre de 2021.
Se realizó el Plan de auditoría por parte del auditor designado para hacer el seguimiento de las Metas del PDD corte al 30 de septiembre de 2021.
Se realizó la solicitud de información con el Memorando 202111200098843 “Solicitud de información Auditoría Interna” esta información fue remitida por la Oficina Asesora de Planeación y la Subdirección Financiera.
Se realizó el análisis de la información enviada por las áreas mencionadas anteriormente y se programaron mesas de trabajo con las 4 misionales de la entidad y la Dirección de Gestión Corporativa y CID. 
Se revisaron con los enlaces de los proyectos de inversión que la información reportada en el FUSS estuviera acorde a la realidad y tuvieran los soportes debidamente organizados en cada una de las carpetas y aplicativos con los que cuenta la Entidad.
El informe preliminar se encuentra en desarrollo y se espera entregar a la Asesora de Control Interno el día 3 de diciembre para su revisión y validación.
Se remitio Informe con el Memomorando 202111200123573 Informe de Seguimiento al cumplimiento de las PDD "Plan de Desarrollo Distrital Un Nuevo Contrato Social y Ambiental para la Bogotá del Siglo XXI" con corte al 30 de septiembre de 2021.</t>
  </si>
  <si>
    <t>Ruta interna: \\10.216.160.201\control interno\2021\19.01 INF.  A  ENTID. DE CONTROL Y VIG\PERSONERIA\11. NOVIEMBRE</t>
  </si>
  <si>
    <t>Ruta interna: \\10.216.160.201\control interno\2021\19.01 INF.  A  ENTID. DE CONTROL Y VIG\PERSONERIA\10. OCTUBRE</t>
  </si>
  <si>
    <t xml:space="preserve">Se recopila la informacion, se  consolidó y se remitió por correo electronico con le oficio  202111200199441. Se ubica en el expedinete y  en la carpeta compartida del servidor y se solicita la publicación 
</t>
  </si>
  <si>
    <t xml:space="preserve">Se recopila la informacion, se  consolidó y se remitió por correo electronico con le oficio  202111200175971. Se ubica en el expedinete y  en la carpeta compartida del servidor y se solicita la publicación </t>
  </si>
  <si>
    <t>Se realizó la evaluación parcial 2021 por retiro del jefe inmediato planta fija.</t>
  </si>
  <si>
    <r>
      <t xml:space="preserve">1. DP de exfuncionaria, que se le contestó el 31Dic2020, ella dio respuesta el 21ene2021 entregando documentos que están para trámite de entrega en la Subdirección Administrativa. Ruta: \\10.216.160.201\control interno\2020\00. APOYO\10. DP\73. Graciela
-  Calendario de google del 19 de abril de 2021.
- Calendario de google del 29 de abril de 2021.
- Calendario de google del 30 de abril de 2021.
- Correos electrónicos del 20 y 23 de abril de 2021.
- Soportes del sorteo Mz 55, ubicados en la ruta interna: 
\\10.216.160.201\control interno\2021\00. APOYO\10. Sorteo No 7 Arborizadora Baja Mz 55\22Abr2021
-Correos electrónicos del 28 de abril y 30 de abril de 2021. 
- Documentos del traslado al operador disciplinario,  ubicados en la ruta interna: 
\\10.216.160.201\control interno\2021\00. APOYO\08. DP\28. Traslado a CID PQRSD II Sem 2020
Sorteo No 2 Arboleda Santa Teresita :
1. Calendario de google del 07Sep21.
2. Calendario de google del 23Sep21
3. Sorteo realizado por Facebook Live el 23 de septiembre de 2021.
Revisiòn acta CTSC No 4 y No 5: 1. Correo electrónico remitido el 30 de septiembre a la Dirección de Reasentamientos.
2. Correo electrónico del 17 de septiembre con comentarios de las actas No 4 y No 5 del Comité Técnico de Sostenibilidad Contable.
3. Correo electrónico del 21 de septiembre con las conclusiones de la revisión del expediente de la deudora Ana Cecilia Acuña Lara.
Revisiòn acta Sorteo No 1 Arboleda Santa Teresita: 
Correo electrònico del 30 de septiembre de 2021 
Octubre:2. Matriz de verificación de 39 expedientes. 
2. Calendario de google del 01 de octubre de 2021.
Sorteo No 4: 
Revisión de 17 expedientes de beneficiarios de Arboleda Santa Teresita para el sorteo No 4 del 25 de octubre de 2021, realizado a través de Facebook Live. 
- Agenda de google del 21 de octubre de 2021.
- Acta No 2 de reunión del 4º sorteo de Arboleda Santa Teresita del 25 de octubre de 2021.
Matriz de revisión de expedientes
</t>
    </r>
    <r>
      <rPr>
        <b/>
        <sz val="9"/>
        <color theme="1"/>
        <rFont val="Arial"/>
        <family val="2"/>
      </rPr>
      <t>Diciembre:</t>
    </r>
    <r>
      <rPr>
        <sz val="9"/>
        <color theme="1"/>
        <rFont val="Arial"/>
        <family val="2"/>
      </rPr>
      <t xml:space="preserve"> Correo electrónico del 22 de
diciembre con proyección solicitud de
información a la DGC.
</t>
    </r>
  </si>
  <si>
    <r>
      <t xml:space="preserve">1. DP de exfuncionaria, que se le contestó el 31Dic2020, ella dio respuesta el 21ene2021 entregando documentos que están para trámite de entrega en la Subdirección Administrativa. Ruta: \\10.216.160.201\control interno\2020\00. APOYO\10. DP\73. Graciela
19Abr202: Participación en la reunión convocada por la DGC y CID en relación con la coordinación de la elaboración del informe de la Directiva 003 de 2013 del periodo 16 de octubre de 2020 al 30 de abril de 2021.
29Abr2021: Participación en reunión con el proceso de Mejoramiento de Vivienda para solventar dudas sobre solicitud de líneas celulares memorando 202114000027293
30Abr2020: Participación en reunión con los profesionales Kelly Serrano y Joan Gaitán para consolidar comentarios y/o observaciones a la propuesta de ajuste de la Dirección de Mejoramiento de Barrios del PAAC y a la propuesta de Política de Administración del Riesgo.
23Abr2021: En relación a la solicitud realizada por la Dirección de Reasentamientos sobre la revisión y actualización del “INSTRUCTIVO DE SELECCIÓN, SORTEO, ESCRITURACIÓN Y ENTREGA DE LA VIVIENDA DE PROYECTOS PROPIOS DE LA CAJA DE LA VIVIENDA POPULAR” se realizaron las siguientes actividades: 
- Se recibió correo electrónico de asignación de revisión del documento el 20 de abril de 2021.
- Se realizó la revisión del documento y se remitió a la Asesora de Control Interno con las observaciones y/o comentarios el 23Abr2021.
22Abril2020: Se realizó la participación como veedora de las familias seleccionadas para el Sorteo de 12 unidades habitacionales del proyecto Manzana 55 del 22 de abril de 2021 realizando las siguientes actividades:
 - Revisión de los expedientes físicos de las 12 familias a las cuales se les asignó nomenclatura en sorteo virtual de ese mismo día; se verificó el VUR,copia de cédula de ciudadanía, se verificaron las condiciones de adulto mayor y casos de discapacidad.
- Verificación de las balotas y participación en el sorteo virtual realizado a través de Facebook Live, sacando las balotas de la urna. 
 30Abril202: En conjunto con los profesionales Kelly Serrano y Joan Gaitán, se realizó la revisión a la propuesta de ajuste de la Dirección de Mejoramiento de Barrios del PAAC y a la propuesta de Política de Administración del Riesgo generando los comentarios remitidos en correo electrónico a la Asesora de Control Interno el 30 de abril de 2021.
29Abr2021: Se realizó el traslado al operador disciplinario de la Conclusión N° 1, procedente del “Informe de seguimiento y evaluación a la atención de Peticiones, Quejas, Reclamos, Sugerencias, Denuncias por presuntos Actos de Corrupción y Felicitaciones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con memorando 202111200028193 del 29Abr2021.
18May2021: Se remitió correo electrónico a la Asesora de Control Interno con las propuestas, modificaciones y/o observaciones a la propuesta de la Política de Administración del Riesgo remitida por la Oficina Asesor de Planeación. (18 de mayo de 2021).
05May2021: Se remitió el acta No1 del 12 de abril de 2021 – Subdirección Financiera a la Asesora de Control Interno y la profesional Kelly Serrano para el respectivo seguimiento a los riesgos de la ACI.
06May2021: 3. Se remitió el acta No1 del 12 de marzo de 2021 – DUT a la Asesora de Control Interno y la profesional Kelly Serrano para el respectivo seguimiento a los riesgos de la ACI.
18May2021: Acta No. 7 del proyecto Arborizadora Baja Manzana 55 suscrita por parte de Control Interno.
31May2021: Acta No. 1 de Comité Técnico de Sostenibilidad Contable celebrado el 29 de abril de 2021 con validación de los ajustes y suscripción. 
Sep21: Con ocasión al sorteo No 2 que se llevó a cabo el 23 de septiembre de 2021 en el cual se asignaran 22 unidades habitacionales en el proyecto Arboleda Santa Teresita, se desarrollaron las siguientes actividades: 
- Asistencia a la reunión de organización del sorteo – 07Sep21
- Revisión realizada el 20 de septiembre a los 22 expedientes de los beneficiarios del sorteo, verificando la copia de la cedula de ciudadanía, resolución de asignación de subsidio, condición de adulto mayor o discapacidad (se realizó matriz de verificación).  
- Participación en la reunión de entrega de las tirillas (papeles) con los nombres de las familias beneficiarias por parte de Reasentamientos Humanos y las nomenclaturas a asignar por parte de la DUT al igual que de las capsulas para poner cada nombre y cada nomenclatura; tanto los nombres, las nomenclaturas, las dos urnas y las capsulas quedaron en custodia en la oficina de la Asesoría de Control Interno el 23Sep2021 en la mañana (22 unidades habitacionales de Arboleda Santa Teresita).
- Participación en el sorteo virtual No 2 de las 22 unidades habitacionales de Arboleda Santa Teresita el cual fue transmitido por Facebook Live el 23 de septiembre a las 03:00 p.m.
Sep21: Derecho de Petición – Subdirección Administrativa  
Se realizaron las siguientes actividades: 
- Se recibió por parte del profesional Joan Gaitán la solicitud de diligenciamiento de la matriz para dar respuesta a un derecho de petición trasladado por la Subdirección Administrativa. 03Sep21.
- Se remitió la matriz diligenciada para dar respuesta al derecho de petición traslado por la Subdirección Administrativa a Control Interno. 06Sep2021
Sep21: Revisión de las actas de Comité Técnico de Sostenibilidad Contable No 4 del 31 de agosto de 2021 y No 5 del 08 de septiembre de 2021. 
Se realizaron las siguientes actividades: 
- El 17 de septiembre de 2021, se remitieron a la Asesora de Control Interno los comentarios realizados a las actas de Comité Técnico de Sostenibilidad Contable No 4 del 31 de agosto de 2021 y No 5 del 08 de septiembre de 2021.
- Mediante correo electrónico del 20 de septiembre de 2021, se solicitó a la Subdirección Financiera dos expedientes propuestos en el CTSC para depuración de la cartera por causal costo – beneficio.  
- Se revisó el expediente de la deudora 
Ana Cecilia Acuña Lara y se realizaron las respectivas conclusiones – 21Sep21.
Sep21: Se realizó la revisión del acta del sorteo No 1 del 27 de agosto de 2021 del proyecto “Arboleda Santa Teresita” generando los comentarios respectivos. 
Oct21: Con ocasión al Sorteo No 3 de Arboleda Santa Teresita del 14 de octubre de 2021, se realizaron las siguientes actividades: 
- Asistencia a la reunión de preparación del sorteo del 01 de octubre de 2021.
- Revisión de los 39 expedientes de los beneficiarios del sorteo No 3, verificando la copia de la cedula de ciudadanía, resolución de asignación de subsidio, condición de adulto mayor o discapacidad (se realizó matriz de verificación).  
Con ocasión al </t>
    </r>
    <r>
      <rPr>
        <b/>
        <sz val="9"/>
        <color theme="1"/>
        <rFont val="Arial"/>
        <family val="2"/>
      </rPr>
      <t>Sorteo No 4</t>
    </r>
    <r>
      <rPr>
        <sz val="9"/>
        <color theme="1"/>
        <rFont val="Arial"/>
        <family val="2"/>
      </rPr>
      <t xml:space="preserve"> de Arboleda Santa Teresita del 25 de octubre de 2021, se realizaron
Diciembre: las siguientes actividades:- - 
Noviembre: 8. Para atender la oportunidad de mejora derivada de la auditoria interna realizada al proceso de evaluación de la Gestión, se realizó la revisión documental a las carpetas internas de calidad (16 y 33) generando las respectivas observaciones a cerca de la pertinencia de los documentos que utiliza el proceso.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Diciembre:  Se proyectó correo electrónico dirigido
a la Dirección de Gestión Corporativa
con ocasión a lo requerido por la
Secretaria General en el informe de
radicado 2-2021-19983 del 21-06-
2021, en el cual se solicita remitir la
respuesta dada a la Secretaria
General. 
</t>
    </r>
  </si>
  <si>
    <r>
      <t xml:space="preserve">Toda la información de la auditoría se encuentra en la siguiente ruta:\\10.216.160.201\control interno\2021\19.03 INF. AUDITORIAS C. I\INTERNAS\05. MB\02. Dto 371 Art. 2\1. Planificación Auditoría
la informacion respecto ed la apertura de la auditoria se encuentra en la siguiente ruta:  \\10.216.160.201\control interno\2021\19.03 INF. AUDITORIAS C. I\INTERNAS\05. MB\02. Dto 371 Art. 2\1. Planificación Auditoría\1.4 Comunicacion de Apertura Aud
Calendario de google del 08 de septiembre de 2021.
Calendario de google del 16 de septiembre de 2021.
Invitaciòn correo electronico para sesiòn del 27-10-21.
Calendario de google del 23 de noviembre de 2021.
10Dic21: Invitación por WhatsApp del 10 de
diciembre de 2021.
21Dic21: Correo electrónico invitación a Comité
Técnico de Sostenibilidad Contable
celebrado de manera virtual el 21 de
diciembre de 2021.
22Dic21: Correo electrónico de invitación a la
Sesión ordinaria virtual - Mesa de
apoyo técnico bienes inmuebles.
30Dic21: Calendario de Google del 30Dic2021
</t>
    </r>
    <r>
      <rPr>
        <b/>
        <sz val="9"/>
        <color theme="1"/>
        <rFont val="Arial"/>
        <family val="2"/>
      </rPr>
      <t/>
    </r>
  </si>
  <si>
    <t>04MAY2021 se remitió mediante correo electronico dirigido a la Asesora de Control Interno, el Plan de Auditoría a ejecutar a fin de realizar la evaluacon del cumplimiento del las garantias del Decreto 371 de 2010, por parte de la DMB
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
09JUN2021 Se celebró reunion de apertura de la auditoría de seguimiento al Decreto 371 de 2010 - Artículo 2° - de los procesos de contratación en el distrito capital, con la Directora de la Direccion de Mejoramiento de Barrios y los enlaces designados para tal labor.
09JUN2021 Se proyectó y remitio el memorando N° 202111200041023, mediante el cual se le solicito a a Direccion de Gestion Corporativa y CID., los expedientes contractuales de la DMB, como insumo para la auditoría.
11JUN2021 Se recibieron los expedientes virtuales remitidos por la DGC y se da inicio al trabajo de campo, verificando la informacion aportada bajo los criterios del Dto 371 de 2010.
10Ag2021. Asistencia a sesión extraordinaria de Bienes Muebles 
26Ag2021. Asistencia al Comité de Seguimiento Financiero. 
31Ag2021. Asistencoa a la sesión ordinaria de Comite de Sostenibilidad Contable. 
08Sep21: 2. Asistencia a la Sesión Extraordinaria Comité Técnico de Sostenibilidad Contable.
16Sep21:Asistencia al Comité de Seguimiento Financiero de septiembre. 
29Oct2021: Asistencia al Comité de Seguimiento Financiero de octubre2021.  
23Nov21: Asistencia al Comitè de Seguimiento Financiero.
10Dic21:Asistencia a la Mesa de trabajo apoyo técnico
gestión de bienes inmuebles (virtual).
21Dic21: Asistencia al Comité Técnico de
Sostenibilidad Contable celebrado de
manera virtual.
22Dic21:Asistencia a la Sesión ordinaria virtual -
Mesa de apoyo técnico bienes
inmuebles. 
30Dic21:Asistencia al Comité de Seguimiento
financiero celebrado de manera virtual.</t>
  </si>
  <si>
    <r>
      <t xml:space="preserve">Durante el marzo no se presentaron acrtividades relacionadas con esta actividad. 
1. Correos electrónico del 21, 23 y 27 de abril de 2021 ubicados en la ruta interna: 
\\10.216.160.201\control interno\2021\28.05 PM\INTERNO\04. Aud. Dut Dec 371 2010 Art 3 - Proced
29Jun2021: 4. Ruta interna de calidad: 
\\10.216.160.201\control interno\2021\19.03 INF. AUDITORIAS C. I\INTERNAS\06. MV\03. Dto 371 Art.3 y Proced\2. Ejecución
- Durante julio no se presentaron actividades relacionadas con PM.
PM DMV: Calendario de google del 23Ag21.
Correos electrónicos del 31Ag2021 
PM OAC Sub Adtiva: Calendario de google reunión OAC del 24Ag21.
Correos electrónicos de la OAC del 25Ag21.
Correo electrónico remitiendo PM definitivo de la OAC a la profesional responsable de la consolidación Kelly Serrano. 31Ag21 
Correo electrónico de la Subdirección Administrativa remitiendo matrices. 26Ag2021.
Correo electrónico de conformidad del PM de la Subdirección Administrativa 31Ag21.
07Sep21: Correo electrònico remitido a la profesional Kelly Serrano. 
09Sep21: Correo electrònico remitido a la profesional Kelly Serrano. 
Noviembre: Correo electrónico del 24 de noviembre de 2021, con el archivo en Excel de la revisión realizada a las carpetas internas de calidad (16 y 33). 
</t>
    </r>
    <r>
      <rPr>
        <b/>
        <sz val="9"/>
        <color theme="1"/>
        <rFont val="Arial"/>
        <family val="2"/>
      </rPr>
      <t>Diciembre:</t>
    </r>
    <r>
      <rPr>
        <sz val="9"/>
        <color theme="1"/>
        <rFont val="Arial"/>
        <family val="2"/>
      </rPr>
      <t xml:space="preserve"> 
1. Correo electrónico de
remisión a la profesional Kelly Serrano
para la respectiva consolidación. 
2. Correo electrónico remitiendo
el “Informe de seguimiento al marco
normativo contable con corte a 30 de
septiembre de 2021 en el que se evalúo
el avance a las acciones del Plan de
Mejoramiento suscritas con la
Contraloría de Bogotá para los
siguientes hallazgos 3.3.1.1.1 (Acción
2) y 3.3.1.2.2.2 (Acción 2) generando la
alerta No 1 del mencionado informe
3. Matrices de Plan de
Mejoramiento de la Contraloría y Plan
de mejoramiento Institucional
Diligenciadas en el Drive. </t>
    </r>
  </si>
  <si>
    <r>
      <t xml:space="preserve"> Durante el marzo no se presentaron acrtividades relacionadas con esta actividad. 
1- Se realizó la revisión del análisis de causas y la formulación del plan de mejoramiento realizado por la DUT sobre el informe final de la Auditoria Interna, realizando las siguientes actividades: 
- Se recibió el análisis causal y la formulación del plan de mejoramiento por correo electrónico el 21 de abril de 2021.
- Se realizó la revisión de la formulación y se solicitaron ajustes a través de correo electrónico a la DUT el 23Abr2021
- Se recibieron los ajustes a la formulación al Plan de Mejoramiento por parte de la DUT el 23Abr2021.
- Se dio conformidad al PM a través de correo electrónico del 23Abr2021. 
- Se recibió correo electrónico de la DUT con memorando 202113000026713 del 27 de abril y matrices de PM y análisis causal definitivas y se remitió a la procesional Kelly Serrano para su respectiva consolidación en el PM interno y posterior seguimiento
29Jun2021: Se realizó la revisión al análisis causal y la formulación del PM de la No Conformidad producto del ejercicio auditor al cumplimiento del artículo 3º del Decreto 371 de 2010; se solicitaron ajustes y se recibió respuesta satisfactoria por lo cual se dio conformidad y se remitió a la profesional Kelly Serrano de CI para la respectiva consolidación y posterior seguimiento. 
- Se solicitó la formulación del PM de la auditoría a la DMB de las PQRSD con memo 202111200046743, se recibió el PM, se revisó, se solicitiaron ajusts y se recibió la versión final el 29Jun y se remitió a Kelly Serrano para que formara parate de la matriz de PM.
- Debido a que el informe de PQRSD no generò No Conformidades, esta actividad no se realizo en Julio de 2021. 
Agosto 2021. Asesoría en el análisis causal y la formulación de plan de mejoramiento del informe  Auditoría Interna Dirección de Mejoramiento de Vivienda - Expedientes del proceso y Artículo 3º del Decreto 371 de 2010.
Asesoría en el análisis causal y la formulación de plan de mejoramiento del "Informe de seguimiento Directiva 003 del 2013 Sistemas efectivos de actualización y control de inventarios" de la Oficina Asesora de Comunicaciones y la Subdirección Administrativa
07Sep21: Plan de mejoramiento – Auditoría a la Dirección de Mejoramiento de Vivienda - Procedimientos y Art 3 Decreto 371 de 2010
- Se remitieron las matrices de análisis causal y formulación de plan de mejoramiento, así como el memorando 202114000072673 del 28 de agosto de 2021 a la profesional Kelly Serrano para su respectiva consolidación en el Plan de Mejoramiento por procesos y posterior seguimiento
09Sep21: 6. Plan de Mejoramiento - Sistemas efectivos de actualización y control de inventarios” - equipos celulares de las líneas asignadas en la “Res 2235 del 11Abr2020" - Subdirección Administrativa.
Se realizaron las siguientes actividades: 
- Mediante correo electrónico del 09 de septiembre de 2021, se confirmó a la Subdirección Administrativa que el Análisis causal y la formulación de las acciones del Plan de Mejoramiento del informe de seguimiento al cumplimiento Directiva 003 de 2013 - “Sistemas efectivos de actualización y control de inventarios” - equipos celulares de las líneas asignadas en la “Res 2235 del 11Abr2020" quedaron en firme, por lo cual serán objeto de seguimiento de acuerdo con el Plan Anual de Auditorías. 
- Se remitieron las matrices de análisis causal y formulación de plan de mejoramiento, así como el memorando 202117000074973 del 02 de septiembre de 2021 a la profesional Kelly Serrano para su respectiva consolidación en el Plan de Mejoramiento por procesos y posterior seguimiento.  09Sep21
</t>
    </r>
    <r>
      <rPr>
        <b/>
        <sz val="9"/>
        <color theme="1"/>
        <rFont val="Arial"/>
        <family val="2"/>
      </rPr>
      <t xml:space="preserve">Noviembre: </t>
    </r>
    <r>
      <rPr>
        <sz val="9"/>
        <color theme="1"/>
        <rFont val="Arial"/>
        <family val="2"/>
      </rPr>
      <t xml:space="preserve">Para atender la oportunidad de mejora derivada de la auditoria interna de calidad realizada al proceso de evaluación de la Gestión, se realizó la revisión documental a las carpetas internas de calidad (16 y 33) generando las respectivas observaciones a cerca de la pertinencia de los documentos que utiliza el proceso. 
</t>
    </r>
    <r>
      <rPr>
        <b/>
        <sz val="9"/>
        <color theme="1"/>
        <rFont val="Arial"/>
        <family val="2"/>
      </rPr>
      <t xml:space="preserve">Diciembre: </t>
    </r>
    <r>
      <rPr>
        <sz val="9"/>
        <color theme="1"/>
        <rFont val="Arial"/>
        <family val="2"/>
      </rPr>
      <t xml:space="preserve">
Se realizó asesoría a la formulación de la
acción de mejora del proceso de Gestión Financiera;
dicha acción se derivada de las alertas generadas por
Control Interno en seguimiento a pm con corte a 30 de
septiembre de 2021 (memorando 202111200092443
del 22 de octubre de 2021).
Actividades desarrolladas:
- El 03 de diciembre se realizó una mesa de trabajo
con la profesional Yuly Solangie Parada Reyes del proceso de gestión financiera en la cual se verifico
el diligenciamiento del formato de análisis de
causas y el formato de plan de mejoramiento,
identificando coherencia en las acciones
formuladas.
- Se recibieron mediante correo electrónico las
matrices; se solicitó un ajuste menor y se dio
conformidad (03Dic2021).
- Se recibieron las matrices ajustadas y el
memorando remisorio 202117100110703 del 03 de
diciembre de 2021.
- Se remitieron las matrices ajustadas y el
memorando remisorio a la profesional Kelly
Serrano para la respectiva consolidación.
2. Se remitieron los soportes correspondientes a
la acción a cargo de la ACI del plan de mejoramiento de
la Contraloría, los cuales consisten en el “Informe de
seguimiento al marco normativo contable con corte a 30
de septiembre de 2021 en el que se evalúo el avance a
las acciones del Plan de Mejoramiento suscritas con la
Contraloría de Bogotá para los siguientes hallazgos
3.3.1.1.1 (Acción 2) y 3.3.1.2.2.2 (Acción 2)</t>
    </r>
    <r>
      <rPr>
        <b/>
        <sz val="9"/>
        <color theme="1"/>
        <rFont val="Arial"/>
        <family val="2"/>
      </rPr>
      <t xml:space="preserve">
3. </t>
    </r>
    <r>
      <rPr>
        <sz val="9"/>
        <color theme="1"/>
        <rFont val="Arial"/>
        <family val="2"/>
      </rPr>
      <t xml:space="preserve">Se realizó seguimiento a las acciones dePMI y PMC de acuerdo con la asignación realizada mediante memorando202111200109313 del 01 de diciembre de
2021, así:
- Servicio al ciudadano (1 acción PMI)
- Gestión del Control Interno
Disciplinario y
- Adquisición de Bienes y servicios (7
acciones de PM Contraloría).
- Urbanizaciones y Titulación (10
acciones PMI).
- Gestión Financiera (4 acciones PM
Contraloría).
Se generaron las actas de reunión No 1
con la DUT del 22 de diciembre de 2021 y
acta No 1 con la Sub dirección Financiera
del 23 de diciembre de 2021.
</t>
    </r>
  </si>
  <si>
    <t>\\10.216.160.201\control interno\2021\INFORME DE GESTION DE LA OCI 2021</t>
  </si>
  <si>
    <t xml:space="preserve">Se estructuro la planeación de la auditoría, se emitio el comunicado de apertura, se elavoraron 15 cartas de representación se han celebrado mesas de trabajo con los procesos para conocer la gestión del Riesgo: REAS, Mejoramiento de Vivienda, Subdirección Financiera, DUT, Gestión del Talento Humano, Gestión Documental, Gestión Admiistrativa, Oficina Asesora de Planeación, Gestión de Comunicaciones, Dirección Juridica. Se adelanta la verificación de la politica de riesgos de la CVP. Se genero el informepreliminar comunicado mediante numero de orfeo 202111200124013 de fecha 30 de diciembre de 2021.  </t>
  </si>
  <si>
    <t>Se realizó el Informe de gestión de la ACI 2018 -2021 - Informe de entrega de cargo Jefe Diana Ramirez.</t>
  </si>
  <si>
    <t xml:space="preserve">1. DP: La veeduría solicitó diligenciar encuesta sobre los temas a capacitar a los jefes OCI en 2021. Elizabeth e IATC diligenciaron el formulario de google con la información que dieron todos los auditores.
2. \\10.216.160.201\control interno\2021\19.04 INF.  DE GESTIÓN\EVALUACION SCI\I sem 2021
3. \\10.216.160.201\control interno\2021\19.03 INF. AUDITORIAS C. I\INTERNAS\01. DUT\01. Controles riesgos\2. Ejecución\Criterios
4. \\10.216.160.201\control interno\2021\INFORME DE GESTIÒN DE LA OCI 2021\Informe
 </t>
  </si>
  <si>
    <t>1. DP: La veeduría solicitó diligenciar encuesta sobre los temas a capacitar a los jefes OCI en 2021. Elizabeth e IATC diligenciaron el formulario de google con la información que dieron todos los auditores.
2. Se solicitó concepto al DAFP sobre inquietudes que se tienen de la Evaluación Independiente del Sistema de Control Interno mediante Rad CVP No. 202111200045791 del 14abr2021 y Rad. DAFP No. 20212060190982 del 14abr2021.
3. Se solicitó concepto al DAFP sobre la administración de los riesgos de los proyectos de inversión Rad CVP No. 202111200077481 del 10Jun2021 y Rad DAFP No. 20212060471112 del 11Jun2021, se está de la respuesta.
4. Se participó en la elaboración del informe de gestión de Control Interno para la Veeduría Distrital</t>
  </si>
  <si>
    <t>Ruta: \\10.216.160.201\control interno\2021\28.05 PM\INTERNO\02. I_Seg_2021 corte 28 feb\4. Alcance informe
28 - 29 y 30 jul 2021: Programación mesas de trabajo y consolidación plan de mejoramiento, ruta: \\10.216.160.201\control interno\2021\28.05 PM\EXTERNO\CONTRALORIA\09. Aud Regularidad 2020 PAD 2021 Cód 55
• \\10.216.160.201\control interno\2021\28.05 PM\4. Seguimiento 30 noviembre 2021\05. Informe</t>
  </si>
  <si>
    <t>Se realizó una reunión el 6/04/2021 con personal de la Dirección Jurídica en la que en el punto No. 2 del acta se estupuló: Asesoría en la formulación de planes de mejoramiento internos y en la modificación de las acciones ya propuestas.
28 - 29 y 30 jul 2021: Se participó en mesas de trabajo para la formulación del plan de mejoramiento susrito con la Contraloría de la auditoría cod 55 del 2021.
• Se realizaron reuniones con todos los procesos, se consolidó el plan de mejoramiento con la Contraloría de la Auditoría regular Cod 55 
• Se realizó el informe de seguimiento de los planes de mejoramiento con corte 30nov2021, mediante memorando No. 202111200124033 del 30/12/2021</t>
  </si>
  <si>
    <t>Se dio inicio a la auditoría mediante el memo No. 202111200101013 del 11nov2021, se realizó reunión de apertura el 23nov2021, se están desarrollando las pruebas de auditoría y consolidando un word por prueba realizada.
• Se remitió el informe preliminar de auditoría mediante memorando No. 202111200122873 del 28/12/2021</t>
  </si>
  <si>
    <t>• \\10.216.160.201\control interno\2021\28.05 PM\4. Seguimiento 30 noviembre 2021\05. Informe</t>
  </si>
  <si>
    <t>• Se realizó el informe de seguimiento de los planes de mejoramiento con corte 30nov2021, mediante memorando No. 202111200124033 del 30/12/2021</t>
  </si>
  <si>
    <t>28Ene: Comité de seguimiento financiero donde expusieron estados de Tesorería de dic2020; rendimientos financieros bancos; Informe de gestión del comité año 2020; Avance embargo UGPP y cronograma de reuniones CSF 2021.
18Feb: Comité de seguimiento financiero donde expusieron el caso del embargo de la UGPP, estado de tesorería y el informe de excedentes financieros
23Abri:Comité de Seguimiento Financiero – Meet el día 23 de abril de 2021
29Abr: comité técnico de sostenibilidad contable – Meet el día 29 de abril de 2021.
27May: Comité Financiero-Meet el dia 27 de Mayo de 2021.
28Jun:Comité Financiero-Meet el dia 28 de Jun de 2021.
26Jul:Comité Financiero-Meet el dia 26 de Jul de 2021.
26Ago: Comité de seguimiento financiero donde expusieron estados de Tesorería de dic2020; rendimientos financieros bancos
16Sep:Comité Financiero-Meet el dia 16 de Jul de 2021.
8Sep: comité técnico de sostenibilidad contableextraordinario – Meet el día 29 de abril de 2021.
29Dic:Comite financiero -Meet el dia 29 de diciembre de 2021</t>
  </si>
  <si>
    <t xml:space="preserve">El día 9 de noviembre de 2021 se envió memorando 202111200099453 donde se informa la Apertura y solicitud de información Auditoría Interna a la gestión y manejo de las fiducias y su correcto funcionamiento, específicamente para patrimonio autónomo FIDUBOGOTA al proyecto Fiducia Inmobiliaria - Constructor PAD Consorcio la casona - Contrato de obra CPS-PCVN-3-1-30589-041-2014 La casona.
En estos momentos se encuentra en etapa de ejecución. Mediante memorando 1202111200123003 el dia 28 de diciembre de 2021 se envío el informe preliminar de la auditoría interna fiducias.
</t>
  </si>
  <si>
    <t>Ruta Interna \\10.216.160.201\control interno\2021\19.01 INF.  A  ENTID. DE CONTROL Y VIG\SIVICOF\CUENTA MENSUAL\01. noviembre</t>
  </si>
  <si>
    <t>Ruta \\10.216.160.201\control interno\2021\28.05 PM\1. EXTERNO\CONTRALORIA\11. Aud Cumplimiento PAD 2021 Cód 209\Plan de mejoramiento formulado\Cargado 28122021</t>
  </si>
  <si>
    <t xml:space="preserve">El día 28 de diciembre de 2021 se envió reparto de los hallazgos al informe final entregado mediante oficio  2-2021-31749 del 28 de diciembre de 2021. Se realiza la entrega del PM por parte de la Dirección de Reasentamientos, se realiza reunion de socialización, observaciones, ajustes y aprobación al PM por parte de la ACI el dia 29 de diciembre de 2021. El dia 3 de enero de 2022 sera cargado el PM en el aplicativo Sivicof. </t>
  </si>
  <si>
    <t>Ruta interna: \\10.216.160.201\control interno\2021\00. APOYO\04. Planta</t>
  </si>
  <si>
    <t>Del total de actividades del PAA al 31Dic2021 (187), deberían estar cumplidas 186</t>
  </si>
  <si>
    <t>Están finalizadas 186 de las 186 actividades; están vencidas 0.</t>
  </si>
  <si>
    <t>Las 186 acciones cuando estén cumplidas, deberán sumar el 99,500% del total del plan = 100% (en valor absoluto)</t>
  </si>
  <si>
    <t>Las 186 actividades cumplidas suman = 99,500%</t>
  </si>
  <si>
    <t>La actividad vencida (0) tienen un avance del 0,000%, siendo que debería ser del 0,000%</t>
  </si>
  <si>
    <r>
      <t xml:space="preserve">El avance total de las 186 actividades es de </t>
    </r>
    <r>
      <rPr>
        <sz val="11"/>
        <color theme="9"/>
        <rFont val="Arial"/>
        <family val="2"/>
      </rPr>
      <t>99.500%</t>
    </r>
    <r>
      <rPr>
        <sz val="11"/>
        <color theme="1"/>
        <rFont val="Arial"/>
        <family val="2"/>
      </rPr>
      <t xml:space="preserve"> +</t>
    </r>
    <r>
      <rPr>
        <sz val="11"/>
        <color theme="6" tint="-0.249977111117893"/>
        <rFont val="Arial"/>
        <family val="2"/>
      </rPr>
      <t xml:space="preserve"> 0.000%</t>
    </r>
    <r>
      <rPr>
        <sz val="11"/>
        <color theme="1"/>
        <rFont val="Arial"/>
        <family val="2"/>
      </rPr>
      <t xml:space="preserve"> = 99.500% </t>
    </r>
  </si>
  <si>
    <t>Existe otra (1) actividad que se iniciaron entre enero, febrero, marzo, abril, mayo, junio, julio, agosto, septiembre, octubre, noviembre y diciembre pero su fecha de finalización es posterior al 31Dic2021, siendo que de esta 1, no se ha finalizado.</t>
  </si>
  <si>
    <t>El avance de esta 1 actividad al 31Dic2021 fue del 0,500% (Aporte al avance del PAA, total de la columna AB)</t>
  </si>
  <si>
    <r>
      <t>Así las cosas, el avance total del PAA al 31Dic2021 debería ser del</t>
    </r>
    <r>
      <rPr>
        <sz val="11"/>
        <color rgb="FF00B050"/>
        <rFont val="Arial"/>
        <family val="2"/>
      </rPr>
      <t xml:space="preserve"> 99,500%  </t>
    </r>
    <r>
      <rPr>
        <sz val="11"/>
        <color theme="1"/>
        <rFont val="Arial"/>
        <family val="2"/>
      </rPr>
      <t>+ 0,000</t>
    </r>
    <r>
      <rPr>
        <sz val="11"/>
        <rFont val="Arial"/>
        <family val="2"/>
      </rPr>
      <t>%</t>
    </r>
    <r>
      <rPr>
        <sz val="11"/>
        <color theme="1"/>
        <rFont val="Arial"/>
        <family val="2"/>
      </rPr>
      <t xml:space="preserve"> = 99,500</t>
    </r>
    <r>
      <rPr>
        <sz val="11"/>
        <rFont val="Arial"/>
        <family val="2"/>
      </rPr>
      <t>%</t>
    </r>
  </si>
  <si>
    <r>
      <t>El avance Real total del PAA al 31Dic2021 es del</t>
    </r>
    <r>
      <rPr>
        <sz val="11"/>
        <color theme="9"/>
        <rFont val="Arial"/>
        <family val="2"/>
      </rPr>
      <t xml:space="preserve"> 99,500% </t>
    </r>
    <r>
      <rPr>
        <sz val="11"/>
        <color theme="1"/>
        <rFont val="Arial"/>
        <family val="2"/>
      </rPr>
      <t>+</t>
    </r>
    <r>
      <rPr>
        <sz val="11"/>
        <color theme="6" tint="-0.249977111117893"/>
        <rFont val="Arial"/>
        <family val="2"/>
      </rPr>
      <t xml:space="preserve"> 0,000%</t>
    </r>
    <r>
      <rPr>
        <sz val="11"/>
        <color theme="1"/>
        <rFont val="Arial"/>
        <family val="2"/>
      </rPr>
      <t xml:space="preserve"> </t>
    </r>
    <r>
      <rPr>
        <sz val="11"/>
        <rFont val="Arial"/>
        <family val="2"/>
      </rPr>
      <t>+</t>
    </r>
    <r>
      <rPr>
        <sz val="11"/>
        <color rgb="FFFF0000"/>
        <rFont val="Arial"/>
        <family val="2"/>
      </rPr>
      <t xml:space="preserve"> 0,500% </t>
    </r>
    <r>
      <rPr>
        <sz val="11"/>
        <color theme="1"/>
        <rFont val="Arial"/>
        <family val="2"/>
      </rPr>
      <t>=100,00%</t>
    </r>
  </si>
  <si>
    <t>El avance que deberían llevar esta 1 actividades que están en ejecución, corresponde al tiempo transcurrido desde la fecha de inicio de cada una, hasta el 31Dic2021, posteriormente ese tiempo se divide entre el tiempo total de cada actividad. Después, ese porcentaje se multiplicó por el valor de la actividad ponderada. Este valor correspondió al 0,500% del total del PAA (Es el total de lo que debería llevar a la fecha - columna AH) + el % que debería llevar la actividad que ya finalizó (en este periodo ninguna).</t>
  </si>
  <si>
    <t>Se dio la planeación de a auditoría y se emitio el comunicado de apertura, por parte del Ingeniero Javier Sarmiento. Realizó una reunión junto con la Oficina Asesora de Planeación y la Oficina Asesora de Comunicaciones, donde se estableció la linea para desarrollar la actividad. 
Se comunicó informe de auditoria con radicado 202111200123653 donde se evidenció que la funcionalidad de la página Web de la CVP según la evaluación del Índice de Directrices de Accesibilidad Web alcanza un
avance del 53,3% cuya calificación objetivo se concentró en el anexo 1 de la Resolución
1519 de 2020, según la norma esta implementación se espera completa a partir del 31
de diciembre de 2021, por lo que se recomienda coordinar con los procesos involucrados
en la publicación y/o actualización de información en el portal WEB. Con el fin de alinear
las acciones correctivas con los requisitos de 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</si>
</sst>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00"/>
    <numFmt numFmtId="168" formatCode="0.0000"/>
    <numFmt numFmtId="169" formatCode="dd\-mmm\-yyyy"/>
    <numFmt numFmtId="170" formatCode="0.000%"/>
    <numFmt numFmtId="171" formatCode="0.00000"/>
  </numFmts>
  <fonts count="4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FF0000"/>
      <name val="Arial"/>
      <family val="2"/>
    </font>
    <font>
      <sz val="11"/>
      <color theme="9"/>
      <name val="Arial"/>
      <family val="2"/>
    </font>
    <font>
      <sz val="11"/>
      <color rgb="FF7030A0"/>
      <name val="Arial"/>
      <family val="2"/>
    </font>
    <font>
      <sz val="11"/>
      <color theme="6" tint="-0.499984740745262"/>
      <name val="Arial"/>
      <family val="2"/>
    </font>
    <font>
      <sz val="8"/>
      <name val="Calibri"/>
      <family val="2"/>
      <scheme val="minor"/>
    </font>
    <font>
      <sz val="11"/>
      <color theme="6" tint="-0.249977111117893"/>
      <name val="Arial"/>
      <family val="2"/>
    </font>
    <font>
      <sz val="11"/>
      <color rgb="FF0070C0"/>
      <name val="Arial"/>
      <family val="2"/>
    </font>
    <font>
      <b/>
      <sz val="9"/>
      <color indexed="81"/>
      <name val="Tahoma"/>
      <family val="2"/>
    </font>
    <font>
      <sz val="9"/>
      <color indexed="81"/>
      <name val="Tahoma"/>
      <family val="2"/>
    </font>
    <font>
      <b/>
      <sz val="9"/>
      <color rgb="FFFFFF00"/>
      <name val="Arial"/>
      <family val="2"/>
    </font>
    <font>
      <b/>
      <sz val="9"/>
      <color rgb="FF000000"/>
      <name val="Tahoma"/>
      <family val="2"/>
    </font>
    <font>
      <sz val="9"/>
      <color rgb="FF000000"/>
      <name val="Tahoma"/>
      <family val="2"/>
    </font>
    <font>
      <b/>
      <sz val="9"/>
      <name val="Arial"/>
      <family val="2"/>
    </font>
    <font>
      <sz val="8"/>
      <color theme="1"/>
      <name val="Arial"/>
      <family val="2"/>
    </font>
    <font>
      <b/>
      <sz val="9"/>
      <color theme="4" tint="-0.499984740745262"/>
      <name val="Arial"/>
      <family val="2"/>
    </font>
    <font>
      <sz val="9"/>
      <color theme="1"/>
      <name val="Calibri"/>
      <family val="2"/>
      <scheme val="minor"/>
    </font>
    <font>
      <b/>
      <u/>
      <sz val="9"/>
      <color theme="1"/>
      <name val="Arial"/>
      <family val="2"/>
    </font>
    <font>
      <sz val="9"/>
      <color rgb="FFFF0000"/>
      <name val="Arial"/>
      <family val="2"/>
    </font>
  </fonts>
  <fills count="32">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66FF66"/>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FCC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C99FF"/>
        <bgColor indexed="64"/>
      </patternFill>
    </fill>
    <fill>
      <patternFill patternType="solid">
        <fgColor rgb="FFCCFFCC"/>
        <bgColor indexed="64"/>
      </patternFill>
    </fill>
    <fill>
      <patternFill patternType="solid">
        <fgColor rgb="FF92D050"/>
        <bgColor indexed="64"/>
      </patternFill>
    </fill>
    <fill>
      <patternFill patternType="solid">
        <fgColor theme="6" tint="0.59999389629810485"/>
        <bgColor rgb="FFD9D9D9"/>
      </patternFill>
    </fill>
    <fill>
      <patternFill patternType="solid">
        <fgColor theme="6" tint="0.59999389629810485"/>
        <bgColor indexed="64"/>
      </patternFill>
    </fill>
    <fill>
      <patternFill patternType="solid">
        <fgColor rgb="FF7030A0"/>
        <bgColor indexed="64"/>
      </patternFill>
    </fill>
    <fill>
      <patternFill patternType="solid">
        <fgColor theme="0"/>
        <bgColor indexed="64"/>
      </patternFill>
    </fill>
    <fill>
      <patternFill patternType="solid">
        <fgColor rgb="FFFF66FF"/>
        <bgColor indexed="64"/>
      </patternFill>
    </fill>
    <fill>
      <patternFill patternType="solid">
        <fgColor theme="0" tint="-0.14999847407452621"/>
        <bgColor rgb="FFD9D9D9"/>
      </patternFill>
    </fill>
    <fill>
      <patternFill patternType="solid">
        <fgColor theme="6" tint="0.39997558519241921"/>
        <bgColor theme="4" tint="0.7999816888943144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4">
    <xf numFmtId="0" fontId="0" fillId="0" borderId="0"/>
    <xf numFmtId="9" fontId="5" fillId="0" borderId="0" applyFont="0" applyFill="0" applyBorder="0" applyAlignment="0" applyProtection="0"/>
    <xf numFmtId="0" fontId="7" fillId="0" borderId="0"/>
    <xf numFmtId="9" fontId="7" fillId="0" borderId="0" applyFont="0" applyFill="0" applyBorder="0" applyAlignment="0" applyProtection="0"/>
    <xf numFmtId="0" fontId="10" fillId="0" borderId="0"/>
    <xf numFmtId="165"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0" fontId="5" fillId="0" borderId="0"/>
    <xf numFmtId="0" fontId="11"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0" fontId="5" fillId="0" borderId="0"/>
    <xf numFmtId="0" fontId="11"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5" fillId="0" borderId="0"/>
    <xf numFmtId="0" fontId="5" fillId="0" borderId="0"/>
    <xf numFmtId="164" fontId="5" fillId="0" borderId="0" applyFont="0" applyFill="0" applyBorder="0" applyAlignment="0" applyProtection="0"/>
    <xf numFmtId="0" fontId="5" fillId="0" borderId="0"/>
    <xf numFmtId="0" fontId="11" fillId="0" borderId="0"/>
    <xf numFmtId="0" fontId="5" fillId="0" borderId="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xf numFmtId="0" fontId="5" fillId="0" borderId="0"/>
    <xf numFmtId="0" fontId="5" fillId="0" borderId="0"/>
    <xf numFmtId="0" fontId="11"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cellStyleXfs>
  <cellXfs count="307">
    <xf numFmtId="0" fontId="0" fillId="0" borderId="0" xfId="0"/>
    <xf numFmtId="0" fontId="12" fillId="0" borderId="0" xfId="0" applyFont="1"/>
    <xf numFmtId="0" fontId="13" fillId="0" borderId="0" xfId="0" applyFont="1"/>
    <xf numFmtId="0" fontId="8" fillId="0" borderId="0" xfId="0" applyFont="1"/>
    <xf numFmtId="0" fontId="15" fillId="0" borderId="1" xfId="0" applyFont="1" applyBorder="1" applyAlignment="1">
      <alignment horizontal="left" vertical="center" indent="1"/>
    </xf>
    <xf numFmtId="0" fontId="6" fillId="0" borderId="0" xfId="0" applyFont="1"/>
    <xf numFmtId="0" fontId="0" fillId="0" borderId="0" xfId="0" applyAlignment="1">
      <alignment wrapText="1"/>
    </xf>
    <xf numFmtId="9" fontId="0" fillId="0" borderId="0" xfId="0" applyNumberFormat="1"/>
    <xf numFmtId="0" fontId="17" fillId="4" borderId="1" xfId="13" applyFont="1" applyFill="1" applyBorder="1" applyAlignment="1">
      <alignment horizontal="center" vertical="center"/>
    </xf>
    <xf numFmtId="0" fontId="18" fillId="5" borderId="1" xfId="13" applyFont="1" applyFill="1" applyBorder="1" applyAlignment="1">
      <alignment vertical="center" wrapText="1"/>
    </xf>
    <xf numFmtId="0" fontId="18" fillId="6" borderId="1" xfId="13" applyFont="1" applyFill="1" applyBorder="1" applyAlignment="1">
      <alignment horizontal="left" vertical="center" wrapText="1"/>
    </xf>
    <xf numFmtId="0" fontId="18" fillId="6" borderId="1" xfId="13" applyFont="1" applyFill="1" applyBorder="1" applyAlignment="1">
      <alignment horizontal="left" vertical="center" wrapText="1" readingOrder="1"/>
    </xf>
    <xf numFmtId="0" fontId="19" fillId="6" borderId="1" xfId="7" applyFont="1" applyFill="1" applyBorder="1" applyAlignment="1">
      <alignment vertical="center" wrapText="1"/>
    </xf>
    <xf numFmtId="0" fontId="18" fillId="7" borderId="1" xfId="13" applyFont="1" applyFill="1" applyBorder="1" applyAlignment="1">
      <alignment vertical="center" wrapText="1"/>
    </xf>
    <xf numFmtId="0" fontId="18" fillId="8" borderId="1" xfId="13" applyFont="1" applyFill="1" applyBorder="1" applyAlignment="1">
      <alignment horizontal="left" vertical="center" wrapText="1" readingOrder="1"/>
    </xf>
    <xf numFmtId="0" fontId="19" fillId="8" borderId="1" xfId="7" applyFont="1" applyFill="1" applyBorder="1" applyAlignment="1">
      <alignment vertical="center"/>
    </xf>
    <xf numFmtId="0" fontId="19" fillId="8" borderId="1" xfId="7" applyFont="1" applyFill="1" applyBorder="1" applyAlignment="1">
      <alignment vertical="center" wrapText="1"/>
    </xf>
    <xf numFmtId="0" fontId="18" fillId="3" borderId="1" xfId="13" applyFont="1" applyFill="1" applyBorder="1" applyAlignment="1">
      <alignment vertical="center" wrapText="1"/>
    </xf>
    <xf numFmtId="0" fontId="19" fillId="2" borderId="1" xfId="7" applyFont="1" applyFill="1" applyBorder="1" applyAlignment="1">
      <alignment vertical="center"/>
    </xf>
    <xf numFmtId="0" fontId="18" fillId="2" borderId="1" xfId="13" applyFont="1" applyFill="1" applyBorder="1" applyAlignment="1">
      <alignment horizontal="left" vertical="center" wrapText="1" readingOrder="1"/>
    </xf>
    <xf numFmtId="0" fontId="19" fillId="2" borderId="1" xfId="7" applyFont="1" applyFill="1" applyBorder="1" applyAlignment="1">
      <alignment vertical="center" wrapText="1"/>
    </xf>
    <xf numFmtId="0" fontId="20" fillId="0" borderId="1" xfId="0" applyFont="1" applyBorder="1" applyAlignment="1">
      <alignment vertical="center" wrapText="1"/>
    </xf>
    <xf numFmtId="0" fontId="12" fillId="0" borderId="0" xfId="0" applyFont="1" applyFill="1"/>
    <xf numFmtId="0" fontId="12" fillId="0" borderId="0" xfId="0" applyFont="1" applyBorder="1"/>
    <xf numFmtId="0" fontId="22" fillId="0" borderId="9" xfId="0" applyFont="1" applyBorder="1"/>
    <xf numFmtId="0" fontId="0" fillId="0" borderId="0" xfId="0" applyFill="1"/>
    <xf numFmtId="0" fontId="6" fillId="0" borderId="0" xfId="0" applyFont="1" applyFill="1"/>
    <xf numFmtId="9" fontId="0" fillId="0" borderId="0" xfId="0" applyNumberFormat="1" applyFill="1"/>
    <xf numFmtId="0" fontId="0" fillId="14" borderId="0" xfId="0" applyFill="1"/>
    <xf numFmtId="9" fontId="0" fillId="14" borderId="0" xfId="0" applyNumberFormat="1" applyFill="1"/>
    <xf numFmtId="0" fontId="0" fillId="15" borderId="0" xfId="0" applyFill="1"/>
    <xf numFmtId="9" fontId="0" fillId="15" borderId="0" xfId="0" applyNumberFormat="1" applyFill="1"/>
    <xf numFmtId="0" fontId="0" fillId="16" borderId="0" xfId="0" applyFill="1"/>
    <xf numFmtId="9" fontId="0" fillId="16" borderId="0" xfId="0" applyNumberFormat="1" applyFill="1"/>
    <xf numFmtId="0" fontId="0" fillId="0" borderId="0" xfId="0" pivotButton="1"/>
    <xf numFmtId="0" fontId="0" fillId="0" borderId="0" xfId="0" applyAlignment="1">
      <alignment horizontal="left"/>
    </xf>
    <xf numFmtId="0" fontId="6" fillId="18" borderId="13" xfId="0" applyFont="1" applyFill="1" applyBorder="1" applyAlignment="1">
      <alignment horizontal="left"/>
    </xf>
    <xf numFmtId="0" fontId="0" fillId="0" borderId="0" xfId="0" applyNumberFormat="1"/>
    <xf numFmtId="10" fontId="0" fillId="0" borderId="0" xfId="0" applyNumberFormat="1"/>
    <xf numFmtId="10" fontId="6" fillId="18" borderId="13" xfId="1" applyNumberFormat="1" applyFont="1" applyFill="1" applyBorder="1"/>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1" fillId="17"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protection locked="0"/>
    </xf>
    <xf numFmtId="0" fontId="6" fillId="18" borderId="14" xfId="0" applyFont="1" applyFill="1" applyBorder="1"/>
    <xf numFmtId="10" fontId="8" fillId="0" borderId="0" xfId="1" applyNumberFormat="1" applyFont="1"/>
    <xf numFmtId="0" fontId="12" fillId="0" borderId="0" xfId="0" applyFont="1" applyBorder="1" applyAlignment="1">
      <alignment vertical="center"/>
    </xf>
    <xf numFmtId="0" fontId="10" fillId="0" borderId="0" xfId="0" applyFont="1"/>
    <xf numFmtId="0" fontId="25" fillId="0" borderId="0" xfId="0" applyFont="1"/>
    <xf numFmtId="0" fontId="14" fillId="10" borderId="1" xfId="2" applyFont="1" applyFill="1" applyBorder="1" applyAlignment="1">
      <alignment horizontal="center" vertical="center"/>
    </xf>
    <xf numFmtId="0" fontId="14" fillId="9" borderId="1" xfId="2" applyFont="1" applyFill="1" applyBorder="1" applyAlignment="1">
      <alignment horizontal="center" vertical="center" wrapText="1"/>
    </xf>
    <xf numFmtId="0" fontId="14" fillId="12" borderId="1" xfId="2"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167" fontId="0" fillId="0" borderId="0" xfId="0" applyNumberFormat="1"/>
    <xf numFmtId="10" fontId="8" fillId="0" borderId="0" xfId="1" applyNumberFormat="1" applyFont="1" applyFill="1"/>
    <xf numFmtId="0" fontId="12" fillId="0" borderId="0" xfId="0" applyFont="1" applyFill="1" applyBorder="1"/>
    <xf numFmtId="10" fontId="0" fillId="0" borderId="0" xfId="1" applyNumberFormat="1" applyFont="1" applyFill="1"/>
    <xf numFmtId="10" fontId="0" fillId="0" borderId="0" xfId="0" applyNumberFormat="1" applyFill="1"/>
    <xf numFmtId="14" fontId="8" fillId="0" borderId="1" xfId="0" applyNumberFormat="1" applyFont="1" applyFill="1" applyBorder="1" applyAlignment="1" applyProtection="1">
      <alignment horizontal="center" vertical="center" wrapText="1"/>
      <protection locked="0"/>
    </xf>
    <xf numFmtId="14" fontId="27" fillId="0" borderId="0" xfId="0" applyNumberFormat="1" applyFont="1"/>
    <xf numFmtId="0" fontId="0" fillId="0" borderId="0" xfId="0" applyFont="1"/>
    <xf numFmtId="10" fontId="8" fillId="0" borderId="1" xfId="1" applyNumberFormat="1" applyFont="1" applyFill="1" applyBorder="1" applyAlignment="1" applyProtection="1">
      <alignment horizontal="center" vertical="center"/>
    </xf>
    <xf numFmtId="0" fontId="12" fillId="0" borderId="0" xfId="0" applyFont="1" applyAlignment="1">
      <alignment wrapText="1"/>
    </xf>
    <xf numFmtId="0" fontId="8" fillId="0" borderId="1"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9" fontId="8" fillId="0" borderId="0" xfId="1" applyFont="1"/>
    <xf numFmtId="10" fontId="22" fillId="0" borderId="0" xfId="1" applyNumberFormat="1" applyFont="1"/>
    <xf numFmtId="0" fontId="12" fillId="0" borderId="0" xfId="0" applyFont="1" applyBorder="1" applyAlignment="1">
      <alignment vertical="center" wrapText="1"/>
    </xf>
    <xf numFmtId="168" fontId="0" fillId="0" borderId="0" xfId="0" applyNumberFormat="1"/>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13" borderId="1" xfId="0" applyFont="1" applyFill="1" applyBorder="1" applyAlignment="1" applyProtection="1">
      <alignment horizontal="center" vertical="center"/>
      <protection locked="0"/>
    </xf>
    <xf numFmtId="10" fontId="24" fillId="0" borderId="0" xfId="0" applyNumberFormat="1" applyFont="1" applyBorder="1"/>
    <xf numFmtId="0" fontId="0" fillId="0" borderId="0" xfId="0" applyAlignment="1">
      <alignment horizontal="center" vertical="center"/>
    </xf>
    <xf numFmtId="0" fontId="0" fillId="20" borderId="0" xfId="0" applyFill="1" applyAlignment="1">
      <alignment horizontal="left"/>
    </xf>
    <xf numFmtId="10" fontId="0" fillId="0" borderId="0" xfId="0" applyNumberFormat="1"/>
    <xf numFmtId="0" fontId="0" fillId="0" borderId="0" xfId="0" applyAlignment="1">
      <alignment horizontal="center" vertical="center" wrapText="1"/>
    </xf>
    <xf numFmtId="0" fontId="0" fillId="0" borderId="0" xfId="0" pivotButton="1" applyAlignment="1">
      <alignment horizontal="center" vertical="center"/>
    </xf>
    <xf numFmtId="0" fontId="4" fillId="0" borderId="0" xfId="0" applyFont="1"/>
    <xf numFmtId="0" fontId="0" fillId="0" borderId="0" xfId="0" applyAlignment="1">
      <alignment vertical="center"/>
    </xf>
    <xf numFmtId="0" fontId="8" fillId="0" borderId="0" xfId="0" applyFont="1" applyAlignment="1">
      <alignment vertical="top"/>
    </xf>
    <xf numFmtId="0" fontId="8" fillId="0" borderId="0" xfId="0" applyFont="1" applyBorder="1"/>
    <xf numFmtId="10" fontId="12" fillId="0" borderId="0" xfId="1" applyNumberFormat="1" applyFont="1" applyBorder="1"/>
    <xf numFmtId="10" fontId="28" fillId="0" borderId="0" xfId="1" applyNumberFormat="1" applyFont="1" applyBorder="1"/>
    <xf numFmtId="10" fontId="31" fillId="0" borderId="0" xfId="1" applyNumberFormat="1" applyFont="1" applyBorder="1"/>
    <xf numFmtId="10" fontId="22" fillId="0" borderId="0" xfId="1" applyNumberFormat="1" applyFont="1" applyBorder="1"/>
    <xf numFmtId="10" fontId="12" fillId="0" borderId="0" xfId="0" applyNumberFormat="1" applyFont="1" applyBorder="1"/>
    <xf numFmtId="10" fontId="30" fillId="0" borderId="0" xfId="1" applyNumberFormat="1" applyFont="1" applyBorder="1"/>
    <xf numFmtId="10" fontId="32" fillId="0" borderId="0" xfId="1" applyNumberFormat="1" applyFont="1" applyBorder="1"/>
    <xf numFmtId="10" fontId="29" fillId="0" borderId="0" xfId="1" applyNumberFormat="1" applyFont="1" applyBorder="1"/>
    <xf numFmtId="10" fontId="23" fillId="19" borderId="12" xfId="1" applyNumberFormat="1" applyFont="1" applyFill="1" applyBorder="1" applyAlignment="1" applyProtection="1">
      <alignment horizontal="center" vertical="center"/>
    </xf>
    <xf numFmtId="0" fontId="8" fillId="0" borderId="0" xfId="0" applyFont="1" applyFill="1"/>
    <xf numFmtId="0" fontId="12" fillId="0" borderId="0" xfId="0" applyFont="1" applyAlignment="1">
      <alignment vertical="center" wrapText="1"/>
    </xf>
    <xf numFmtId="0" fontId="12" fillId="0" borderId="0" xfId="0" applyFont="1" applyAlignment="1">
      <alignment vertical="top"/>
    </xf>
    <xf numFmtId="0" fontId="26" fillId="0" borderId="0" xfId="0" applyFont="1" applyBorder="1" applyAlignment="1">
      <alignment vertical="center" wrapText="1"/>
    </xf>
    <xf numFmtId="0" fontId="12" fillId="0" borderId="9" xfId="0" applyFont="1" applyBorder="1"/>
    <xf numFmtId="0" fontId="14" fillId="11" borderId="11" xfId="2" applyFont="1" applyFill="1" applyBorder="1" applyAlignment="1">
      <alignment horizontal="center" vertical="top" wrapText="1"/>
    </xf>
    <xf numFmtId="0" fontId="14" fillId="11" borderId="11" xfId="2" applyFont="1" applyFill="1" applyBorder="1" applyAlignment="1">
      <alignment vertical="top" wrapText="1"/>
    </xf>
    <xf numFmtId="0" fontId="8" fillId="0" borderId="0" xfId="0" applyFont="1" applyFill="1" applyAlignment="1">
      <alignment vertical="top"/>
    </xf>
    <xf numFmtId="0" fontId="14" fillId="12" borderId="11" xfId="2" applyFont="1" applyFill="1" applyBorder="1" applyAlignment="1">
      <alignment horizontal="center" vertical="top" wrapText="1"/>
    </xf>
    <xf numFmtId="0" fontId="8" fillId="0" borderId="8" xfId="0" applyFont="1" applyBorder="1" applyAlignment="1" applyProtection="1">
      <alignment vertical="center" wrapText="1"/>
      <protection locked="0"/>
    </xf>
    <xf numFmtId="0" fontId="9" fillId="0" borderId="6" xfId="0" applyFont="1" applyBorder="1" applyAlignment="1">
      <alignment vertical="top"/>
    </xf>
    <xf numFmtId="0" fontId="12" fillId="0" borderId="0" xfId="0" applyFont="1" applyFill="1" applyAlignment="1">
      <alignment vertical="center" wrapText="1"/>
    </xf>
    <xf numFmtId="0" fontId="8" fillId="0" borderId="0" xfId="0" applyFont="1" applyAlignment="1">
      <alignment vertical="center" wrapText="1"/>
    </xf>
    <xf numFmtId="0" fontId="12" fillId="0" borderId="10" xfId="0" applyFont="1" applyBorder="1"/>
    <xf numFmtId="0" fontId="0" fillId="22" borderId="0" xfId="0" applyFill="1"/>
    <xf numFmtId="9" fontId="0" fillId="22" borderId="0" xfId="0" applyNumberFormat="1" applyFill="1"/>
    <xf numFmtId="0" fontId="0" fillId="19" borderId="0" xfId="0" applyFill="1"/>
    <xf numFmtId="9" fontId="0" fillId="19" borderId="0" xfId="0" applyNumberFormat="1" applyFill="1"/>
    <xf numFmtId="0" fontId="8" fillId="0" borderId="1" xfId="0" applyFont="1" applyBorder="1" applyAlignment="1" applyProtection="1">
      <alignment horizontal="justify" vertical="center" wrapText="1"/>
      <protection locked="0"/>
    </xf>
    <xf numFmtId="169" fontId="8"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justify" vertical="top" wrapText="1"/>
      <protection locked="0"/>
    </xf>
    <xf numFmtId="169" fontId="8" fillId="0" borderId="2"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0" fillId="0" borderId="0" xfId="0" applyFont="1" applyFill="1"/>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1" fillId="17"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8" fillId="23" borderId="1" xfId="0" applyFont="1" applyFill="1" applyBorder="1" applyAlignment="1" applyProtection="1">
      <alignment horizontal="justify" vertical="center" wrapText="1"/>
      <protection locked="0"/>
    </xf>
    <xf numFmtId="10" fontId="8" fillId="24" borderId="1" xfId="1" applyNumberFormat="1" applyFont="1" applyFill="1" applyBorder="1" applyAlignment="1" applyProtection="1">
      <alignment horizontal="center" vertical="center"/>
    </xf>
    <xf numFmtId="10" fontId="0" fillId="0" borderId="0" xfId="1" applyNumberFormat="1" applyFont="1"/>
    <xf numFmtId="0" fontId="24" fillId="0" borderId="0" xfId="0" applyFont="1" applyBorder="1" applyAlignment="1">
      <alignment vertical="center" wrapText="1"/>
    </xf>
    <xf numFmtId="0" fontId="0" fillId="0" borderId="0" xfId="0" applyAlignment="1">
      <alignment vertical="center" wrapText="1"/>
    </xf>
    <xf numFmtId="10" fontId="0" fillId="0" borderId="0" xfId="0" applyNumberFormat="1" applyAlignment="1">
      <alignment vertical="center" wrapText="1"/>
    </xf>
    <xf numFmtId="0" fontId="8" fillId="23" borderId="1" xfId="0" applyFont="1" applyFill="1" applyBorder="1" applyAlignment="1" applyProtection="1">
      <alignment horizontal="center" vertical="center" wrapText="1"/>
      <protection locked="0"/>
    </xf>
    <xf numFmtId="10" fontId="0" fillId="0" borderId="0" xfId="50" applyNumberFormat="1" applyFont="1"/>
    <xf numFmtId="0" fontId="3" fillId="0" borderId="0" xfId="0" applyFont="1" applyAlignment="1">
      <alignment horizontal="left" vertical="top"/>
    </xf>
    <xf numFmtId="0" fontId="3" fillId="0" borderId="0" xfId="0" applyFont="1"/>
    <xf numFmtId="0" fontId="28" fillId="0" borderId="0" xfId="0" applyFont="1" applyAlignment="1">
      <alignment horizontal="left" vertical="center"/>
    </xf>
    <xf numFmtId="0" fontId="30" fillId="0" borderId="0" xfId="0" applyFont="1" applyAlignment="1">
      <alignment horizontal="left" vertical="center"/>
    </xf>
    <xf numFmtId="0" fontId="3" fillId="0" borderId="0" xfId="0" applyFont="1" applyAlignment="1">
      <alignment horizontal="left" vertical="center"/>
    </xf>
    <xf numFmtId="0" fontId="34" fillId="0" borderId="0" xfId="0" applyFont="1" applyAlignment="1">
      <alignment horizontal="left" vertical="center"/>
    </xf>
    <xf numFmtId="10" fontId="3" fillId="0" borderId="0" xfId="1" applyNumberFormat="1" applyFont="1" applyBorder="1"/>
    <xf numFmtId="0" fontId="3" fillId="0" borderId="15" xfId="0" applyFont="1" applyBorder="1"/>
    <xf numFmtId="10" fontId="3" fillId="0" borderId="0" xfId="1" applyNumberFormat="1" applyFont="1"/>
    <xf numFmtId="10" fontId="35" fillId="0" borderId="0" xfId="1" applyNumberFormat="1" applyFont="1" applyBorder="1"/>
    <xf numFmtId="10" fontId="3" fillId="0" borderId="0" xfId="0" applyNumberFormat="1" applyFont="1"/>
    <xf numFmtId="0" fontId="0" fillId="0" borderId="7" xfId="0" applyBorder="1"/>
    <xf numFmtId="0" fontId="3" fillId="0" borderId="0" xfId="0" applyFont="1" applyAlignment="1">
      <alignment vertical="top"/>
    </xf>
    <xf numFmtId="0" fontId="3" fillId="0" borderId="0" xfId="0" applyFont="1" applyAlignment="1">
      <alignment vertical="top" wrapText="1"/>
    </xf>
    <xf numFmtId="10" fontId="31" fillId="0" borderId="16" xfId="1" applyNumberFormat="1" applyFont="1" applyBorder="1"/>
    <xf numFmtId="0" fontId="3" fillId="0" borderId="16" xfId="0" applyFont="1" applyBorder="1"/>
    <xf numFmtId="10" fontId="22" fillId="24" borderId="18" xfId="0" applyNumberFormat="1" applyFont="1" applyFill="1" applyBorder="1"/>
    <xf numFmtId="0" fontId="2" fillId="0" borderId="0" xfId="0" applyFont="1"/>
    <xf numFmtId="0" fontId="2" fillId="23" borderId="0" xfId="0" applyFont="1" applyFill="1" applyAlignment="1">
      <alignment wrapText="1"/>
    </xf>
    <xf numFmtId="10" fontId="24" fillId="0" borderId="0" xfId="0" applyNumberFormat="1" applyFont="1"/>
    <xf numFmtId="169" fontId="8" fillId="19" borderId="1" xfId="0" applyNumberFormat="1" applyFont="1" applyFill="1" applyBorder="1" applyAlignment="1" applyProtection="1">
      <alignment horizontal="center" vertical="center"/>
      <protection locked="0"/>
    </xf>
    <xf numFmtId="0" fontId="14" fillId="25" borderId="1" xfId="2" applyFont="1" applyFill="1" applyBorder="1" applyAlignment="1">
      <alignment horizontal="center" vertical="center" wrapText="1"/>
    </xf>
    <xf numFmtId="0" fontId="8" fillId="24" borderId="1" xfId="0" applyFont="1" applyFill="1" applyBorder="1" applyAlignment="1">
      <alignment horizontal="center" vertical="center" wrapText="1"/>
    </xf>
    <xf numFmtId="169" fontId="9" fillId="26" borderId="1" xfId="0" applyNumberFormat="1" applyFont="1" applyFill="1" applyBorder="1" applyAlignment="1" applyProtection="1">
      <alignment horizontal="center" vertical="center"/>
      <protection locked="0"/>
    </xf>
    <xf numFmtId="0" fontId="8" fillId="17" borderId="1" xfId="0" applyFont="1" applyFill="1" applyBorder="1" applyAlignment="1">
      <alignment horizontal="center" vertical="center" wrapText="1"/>
    </xf>
    <xf numFmtId="16" fontId="12" fillId="0" borderId="0" xfId="0" applyNumberFormat="1" applyFont="1"/>
    <xf numFmtId="9" fontId="1" fillId="0" borderId="0" xfId="0" applyNumberFormat="1" applyFont="1"/>
    <xf numFmtId="0" fontId="38" fillId="27"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170" fontId="8" fillId="0" borderId="1" xfId="1" applyNumberFormat="1" applyFont="1" applyFill="1" applyBorder="1" applyAlignment="1" applyProtection="1">
      <alignment horizontal="center" vertical="center"/>
      <protection locked="0"/>
    </xf>
    <xf numFmtId="169" fontId="8" fillId="0" borderId="1" xfId="0" applyNumberFormat="1" applyFont="1" applyFill="1" applyBorder="1" applyAlignment="1" applyProtection="1">
      <alignment horizontal="center" vertical="center" wrapText="1"/>
      <protection locked="0"/>
    </xf>
    <xf numFmtId="170" fontId="8" fillId="0" borderId="1" xfId="0" applyNumberFormat="1" applyFont="1" applyFill="1" applyBorder="1" applyAlignment="1" applyProtection="1">
      <alignment horizontal="center" vertical="center"/>
      <protection locked="0"/>
    </xf>
    <xf numFmtId="170" fontId="23" fillId="19" borderId="12" xfId="1" applyNumberFormat="1" applyFont="1" applyFill="1" applyBorder="1" applyAlignment="1" applyProtection="1">
      <alignment horizontal="center" vertical="center"/>
    </xf>
    <xf numFmtId="0" fontId="1" fillId="0" borderId="0" xfId="0" applyFont="1" applyAlignment="1">
      <alignment horizontal="left" vertical="top"/>
    </xf>
    <xf numFmtId="0" fontId="1" fillId="0" borderId="0" xfId="0" applyFont="1" applyAlignment="1">
      <alignment vertical="top"/>
    </xf>
    <xf numFmtId="0" fontId="8" fillId="19" borderId="1" xfId="0" applyFont="1" applyFill="1" applyBorder="1" applyAlignment="1" applyProtection="1">
      <alignment horizontal="justify" vertical="center" wrapText="1"/>
      <protection locked="0"/>
    </xf>
    <xf numFmtId="41" fontId="8" fillId="0" borderId="1" xfId="74" applyFont="1" applyFill="1" applyBorder="1" applyAlignment="1">
      <alignment horizontal="center" vertical="center" wrapText="1"/>
    </xf>
    <xf numFmtId="41" fontId="8" fillId="0" borderId="1" xfId="74" applyFont="1" applyBorder="1" applyAlignment="1">
      <alignment horizontal="center" vertical="center" wrapText="1"/>
    </xf>
    <xf numFmtId="10" fontId="8" fillId="0" borderId="1" xfId="1" applyNumberFormat="1" applyFont="1" applyBorder="1" applyAlignment="1">
      <alignment horizontal="center" vertical="center" wrapText="1"/>
    </xf>
    <xf numFmtId="10" fontId="8" fillId="21" borderId="1" xfId="1" applyNumberFormat="1" applyFont="1" applyFill="1" applyBorder="1" applyAlignment="1">
      <alignment horizontal="center" vertical="center" wrapText="1"/>
    </xf>
    <xf numFmtId="170" fontId="8" fillId="24" borderId="1" xfId="1" applyNumberFormat="1" applyFont="1" applyFill="1" applyBorder="1" applyAlignment="1" applyProtection="1">
      <alignment horizontal="center" vertical="center"/>
    </xf>
    <xf numFmtId="0" fontId="1" fillId="0" borderId="15" xfId="0" applyFont="1" applyBorder="1"/>
    <xf numFmtId="0" fontId="8" fillId="28" borderId="1" xfId="0" applyFont="1" applyFill="1" applyBorder="1" applyAlignment="1" applyProtection="1">
      <alignment horizontal="justify" vertical="center" wrapText="1"/>
      <protection locked="0"/>
    </xf>
    <xf numFmtId="0" fontId="8" fillId="28" borderId="1" xfId="0" applyFont="1" applyFill="1" applyBorder="1" applyAlignment="1" applyProtection="1">
      <alignment horizontal="justify" vertical="top" wrapText="1"/>
      <protection locked="0"/>
    </xf>
    <xf numFmtId="1" fontId="8" fillId="0" borderId="1" xfId="0" applyNumberFormat="1" applyFont="1" applyFill="1" applyBorder="1" applyAlignment="1" applyProtection="1">
      <alignment horizontal="justify" vertical="top" wrapText="1"/>
      <protection locked="0"/>
    </xf>
    <xf numFmtId="170" fontId="35" fillId="0" borderId="16" xfId="1" applyNumberFormat="1" applyFont="1" applyBorder="1"/>
    <xf numFmtId="170" fontId="22" fillId="0" borderId="2" xfId="1" applyNumberFormat="1" applyFont="1" applyBorder="1"/>
    <xf numFmtId="0" fontId="1" fillId="24" borderId="17" xfId="0" applyFont="1" applyFill="1" applyBorder="1"/>
    <xf numFmtId="0" fontId="42" fillId="23" borderId="0" xfId="0" applyFont="1" applyFill="1" applyAlignment="1">
      <alignment wrapText="1"/>
    </xf>
    <xf numFmtId="170" fontId="32" fillId="0" borderId="16" xfId="1" applyNumberFormat="1" applyFont="1" applyBorder="1"/>
    <xf numFmtId="171" fontId="0" fillId="0" borderId="0" xfId="0" applyNumberFormat="1"/>
    <xf numFmtId="10" fontId="24" fillId="19" borderId="0" xfId="0" applyNumberFormat="1" applyFont="1" applyFill="1"/>
    <xf numFmtId="169" fontId="8" fillId="22" borderId="1" xfId="0" applyNumberFormat="1" applyFont="1" applyFill="1" applyBorder="1" applyAlignment="1" applyProtection="1">
      <alignment horizontal="center" vertical="center"/>
      <protection locked="0"/>
    </xf>
    <xf numFmtId="170" fontId="8" fillId="0" borderId="1" xfId="1" applyNumberFormat="1" applyFont="1" applyFill="1" applyBorder="1" applyAlignment="1" applyProtection="1">
      <alignment horizontal="center" vertical="center"/>
    </xf>
    <xf numFmtId="0" fontId="8" fillId="22" borderId="1" xfId="0" applyFont="1" applyFill="1" applyBorder="1" applyAlignment="1" applyProtection="1">
      <alignment horizontal="justify" vertical="center" wrapText="1"/>
      <protection locked="0"/>
    </xf>
    <xf numFmtId="0" fontId="43" fillId="29" borderId="1" xfId="0" applyFont="1" applyFill="1" applyBorder="1" applyAlignment="1">
      <alignment horizontal="center" vertical="center" wrapText="1"/>
    </xf>
    <xf numFmtId="0" fontId="0" fillId="0" borderId="1" xfId="0" applyBorder="1"/>
    <xf numFmtId="0" fontId="8" fillId="0" borderId="0" xfId="0" applyFont="1" applyFill="1" applyBorder="1" applyAlignment="1" applyProtection="1">
      <alignment horizontal="justify" vertical="top" wrapText="1"/>
      <protection locked="0"/>
    </xf>
    <xf numFmtId="0" fontId="14" fillId="30" borderId="1" xfId="2" applyFont="1" applyFill="1" applyBorder="1" applyAlignment="1">
      <alignment horizontal="center" vertical="center" wrapText="1"/>
    </xf>
    <xf numFmtId="0" fontId="14" fillId="30" borderId="1" xfId="2" applyFont="1" applyFill="1" applyBorder="1" applyAlignment="1">
      <alignment vertical="center" wrapText="1"/>
    </xf>
    <xf numFmtId="0" fontId="9" fillId="31" borderId="19"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23" xfId="0" applyNumberFormat="1" applyFont="1" applyBorder="1" applyAlignment="1">
      <alignment horizontal="center" vertical="center" wrapText="1"/>
    </xf>
    <xf numFmtId="0" fontId="8" fillId="0" borderId="24" xfId="0" applyFont="1" applyBorder="1" applyAlignment="1">
      <alignment horizontal="left" vertical="center" wrapText="1"/>
    </xf>
    <xf numFmtId="0" fontId="8" fillId="0" borderId="24" xfId="0" applyNumberFormat="1" applyFont="1" applyBorder="1" applyAlignment="1">
      <alignment horizontal="center" vertical="center" wrapText="1"/>
    </xf>
    <xf numFmtId="0" fontId="8" fillId="0" borderId="25" xfId="0" applyFont="1" applyBorder="1" applyAlignment="1">
      <alignment horizontal="left" vertical="center" wrapText="1"/>
    </xf>
    <xf numFmtId="0" fontId="8" fillId="0" borderId="25" xfId="0" applyNumberFormat="1" applyFont="1" applyBorder="1" applyAlignment="1">
      <alignment horizontal="center" vertical="center" wrapText="1"/>
    </xf>
    <xf numFmtId="0" fontId="9" fillId="31" borderId="19" xfId="0" applyFont="1" applyFill="1" applyBorder="1" applyAlignment="1">
      <alignment horizontal="left" vertical="center" wrapText="1"/>
    </xf>
    <xf numFmtId="0" fontId="9" fillId="31" borderId="19" xfId="0" applyNumberFormat="1" applyFont="1" applyFill="1" applyBorder="1" applyAlignment="1">
      <alignment horizontal="center" vertical="center" wrapText="1"/>
    </xf>
    <xf numFmtId="0" fontId="44" fillId="0" borderId="0" xfId="0" applyFont="1"/>
    <xf numFmtId="170" fontId="24" fillId="0" borderId="0" xfId="0" applyNumberFormat="1" applyFont="1"/>
    <xf numFmtId="170" fontId="24" fillId="19" borderId="0" xfId="0" applyNumberFormat="1" applyFont="1" applyFill="1"/>
    <xf numFmtId="170" fontId="0" fillId="0" borderId="0" xfId="0" applyNumberFormat="1"/>
    <xf numFmtId="0" fontId="0" fillId="0" borderId="26" xfId="0" applyBorder="1"/>
    <xf numFmtId="0" fontId="0" fillId="0" borderId="27" xfId="0" applyBorder="1"/>
    <xf numFmtId="0" fontId="0" fillId="0" borderId="28" xfId="0" applyBorder="1"/>
    <xf numFmtId="0" fontId="0" fillId="0" borderId="29" xfId="0" applyBorder="1"/>
    <xf numFmtId="10" fontId="0" fillId="0" borderId="0" xfId="0" applyNumberFormat="1" applyBorder="1"/>
    <xf numFmtId="10" fontId="0" fillId="0" borderId="30" xfId="1" applyNumberFormat="1" applyFont="1" applyBorder="1"/>
    <xf numFmtId="0" fontId="0" fillId="0" borderId="29" xfId="0" applyBorder="1" applyAlignment="1">
      <alignment vertical="center"/>
    </xf>
    <xf numFmtId="0" fontId="0" fillId="0" borderId="30" xfId="0" applyBorder="1"/>
    <xf numFmtId="0" fontId="0" fillId="0" borderId="31" xfId="0" applyBorder="1"/>
    <xf numFmtId="0" fontId="0" fillId="0" borderId="32" xfId="0" applyBorder="1"/>
    <xf numFmtId="10" fontId="24" fillId="0" borderId="32" xfId="0" applyNumberFormat="1" applyFont="1" applyBorder="1"/>
    <xf numFmtId="0" fontId="0" fillId="0" borderId="33" xfId="0" applyBorder="1"/>
    <xf numFmtId="10" fontId="0" fillId="0" borderId="0" xfId="1" applyNumberFormat="1" applyFont="1" applyBorder="1"/>
    <xf numFmtId="10" fontId="0" fillId="0" borderId="0" xfId="50" applyNumberFormat="1" applyFont="1" applyBorder="1"/>
    <xf numFmtId="9" fontId="12" fillId="0" borderId="0" xfId="1" applyNumberFormat="1" applyFont="1"/>
    <xf numFmtId="0" fontId="8" fillId="0" borderId="1" xfId="0" applyFont="1" applyFill="1" applyBorder="1" applyAlignment="1">
      <alignment vertical="top" wrapText="1"/>
    </xf>
    <xf numFmtId="14" fontId="0" fillId="0" borderId="0" xfId="0" applyNumberFormat="1" applyAlignment="1">
      <alignment horizontal="left" indent="1"/>
    </xf>
    <xf numFmtId="15" fontId="8" fillId="0" borderId="1" xfId="0" applyNumberFormat="1" applyFont="1" applyFill="1" applyBorder="1" applyAlignment="1" applyProtection="1">
      <alignment horizontal="justify" vertical="top" wrapText="1"/>
      <protection locked="0"/>
    </xf>
    <xf numFmtId="10" fontId="0" fillId="19" borderId="0" xfId="0" applyNumberFormat="1" applyFill="1"/>
    <xf numFmtId="0" fontId="8" fillId="0" borderId="0" xfId="0" applyFont="1" applyAlignment="1">
      <alignment horizontal="center" vertical="center"/>
    </xf>
    <xf numFmtId="0" fontId="12" fillId="0" borderId="0" xfId="0" applyFont="1" applyBorder="1" applyAlignment="1">
      <alignment horizontal="center" vertical="center"/>
    </xf>
    <xf numFmtId="170" fontId="30" fillId="0" borderId="16" xfId="1" applyNumberFormat="1" applyFont="1" applyBorder="1"/>
    <xf numFmtId="170" fontId="29" fillId="0" borderId="16" xfId="1" applyNumberFormat="1" applyFont="1" applyBorder="1"/>
    <xf numFmtId="170" fontId="28" fillId="0" borderId="16" xfId="1" applyNumberFormat="1" applyFont="1" applyBorder="1"/>
    <xf numFmtId="170" fontId="25" fillId="0" borderId="16" xfId="1" applyNumberFormat="1" applyFont="1" applyBorder="1"/>
    <xf numFmtId="170" fontId="0" fillId="0" borderId="0" xfId="0" applyNumberFormat="1" applyAlignment="1">
      <alignment vertical="center" wrapText="1"/>
    </xf>
    <xf numFmtId="170" fontId="3" fillId="0" borderId="0" xfId="0" applyNumberFormat="1" applyFont="1" applyAlignment="1">
      <alignment horizontal="left" vertical="top"/>
    </xf>
    <xf numFmtId="10" fontId="26" fillId="0" borderId="0" xfId="1" applyNumberFormat="1" applyFont="1" applyBorder="1" applyAlignment="1">
      <alignment vertical="center" wrapText="1"/>
    </xf>
    <xf numFmtId="0" fontId="8" fillId="28" borderId="1" xfId="0" applyFont="1" applyFill="1" applyBorder="1" applyAlignment="1" applyProtection="1">
      <alignment horizontal="center" vertical="center" wrapText="1"/>
      <protection locked="0"/>
    </xf>
    <xf numFmtId="0" fontId="21" fillId="28" borderId="1" xfId="0" applyFont="1" applyFill="1" applyBorder="1" applyAlignment="1" applyProtection="1">
      <alignment horizontal="justify" vertical="center" wrapText="1"/>
      <protection locked="0"/>
    </xf>
    <xf numFmtId="169" fontId="8"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justify" vertical="top" wrapText="1"/>
      <protection locked="0"/>
    </xf>
    <xf numFmtId="170" fontId="1" fillId="0" borderId="0" xfId="0" applyNumberFormat="1" applyFont="1"/>
    <xf numFmtId="10" fontId="21" fillId="24" borderId="1" xfId="1" applyNumberFormat="1" applyFont="1" applyFill="1" applyBorder="1" applyAlignment="1" applyProtection="1">
      <alignment horizontal="center" vertical="center"/>
    </xf>
    <xf numFmtId="0" fontId="8" fillId="0" borderId="1" xfId="0" applyFont="1" applyBorder="1" applyAlignment="1" applyProtection="1">
      <alignment horizontal="left" vertical="center" wrapText="1"/>
      <protection locked="0"/>
    </xf>
    <xf numFmtId="0" fontId="9" fillId="0" borderId="1" xfId="0" applyFont="1" applyBorder="1" applyAlignment="1" applyProtection="1">
      <alignment horizontal="justify" vertical="top" wrapText="1"/>
      <protection locked="0"/>
    </xf>
    <xf numFmtId="0" fontId="21" fillId="28" borderId="1" xfId="0" applyFont="1" applyFill="1" applyBorder="1" applyAlignment="1" applyProtection="1">
      <alignment horizontal="center" vertical="center" wrapText="1"/>
      <protection locked="0"/>
    </xf>
    <xf numFmtId="169" fontId="8" fillId="28" borderId="1" xfId="0" applyNumberFormat="1" applyFont="1" applyFill="1" applyBorder="1" applyAlignment="1" applyProtection="1">
      <alignment horizontal="center" vertical="center"/>
      <protection locked="0"/>
    </xf>
    <xf numFmtId="41" fontId="8" fillId="28" borderId="1" xfId="74" applyFont="1" applyFill="1" applyBorder="1" applyAlignment="1">
      <alignment horizontal="center" vertical="center" wrapText="1"/>
    </xf>
    <xf numFmtId="10" fontId="8" fillId="28" borderId="1" xfId="1" applyNumberFormat="1" applyFont="1" applyFill="1" applyBorder="1" applyAlignment="1">
      <alignment horizontal="center" vertical="center" wrapText="1"/>
    </xf>
    <xf numFmtId="10" fontId="8" fillId="28" borderId="1" xfId="1" applyNumberFormat="1" applyFont="1" applyFill="1" applyBorder="1" applyAlignment="1" applyProtection="1">
      <alignment horizontal="center" vertical="center"/>
    </xf>
    <xf numFmtId="0" fontId="8" fillId="28" borderId="1" xfId="0" applyFont="1" applyFill="1" applyBorder="1" applyAlignment="1" applyProtection="1">
      <alignment horizontal="center" vertical="center" wrapText="1"/>
    </xf>
    <xf numFmtId="170" fontId="8" fillId="28" borderId="1" xfId="1" applyNumberFormat="1" applyFont="1" applyFill="1" applyBorder="1" applyAlignment="1" applyProtection="1">
      <alignment horizontal="center" vertical="center"/>
      <protection locked="0"/>
    </xf>
    <xf numFmtId="0" fontId="8" fillId="28" borderId="1" xfId="0" applyFont="1" applyFill="1" applyBorder="1" applyAlignment="1">
      <alignment vertical="top" wrapText="1"/>
    </xf>
    <xf numFmtId="169" fontId="21" fillId="28" borderId="1" xfId="0" applyNumberFormat="1" applyFont="1" applyFill="1" applyBorder="1" applyAlignment="1" applyProtection="1">
      <alignment horizontal="center" vertical="center"/>
      <protection locked="0"/>
    </xf>
    <xf numFmtId="0" fontId="9" fillId="31" borderId="20" xfId="0" applyFont="1" applyFill="1" applyBorder="1" applyAlignment="1">
      <alignment horizontal="center" vertical="center" wrapText="1"/>
    </xf>
    <xf numFmtId="0" fontId="9" fillId="31" borderId="21" xfId="0" applyFont="1" applyFill="1" applyBorder="1" applyAlignment="1">
      <alignment horizontal="center" vertical="center" wrapText="1"/>
    </xf>
    <xf numFmtId="0" fontId="9" fillId="31" borderId="22" xfId="0" applyFont="1" applyFill="1" applyBorder="1" applyAlignment="1">
      <alignment horizontal="center" vertical="center" wrapText="1"/>
    </xf>
    <xf numFmtId="0" fontId="14" fillId="11" borderId="11" xfId="2" applyFont="1" applyFill="1" applyBorder="1" applyAlignment="1">
      <alignment horizontal="center" vertical="top"/>
    </xf>
    <xf numFmtId="0" fontId="14" fillId="10" borderId="11" xfId="2" applyFont="1" applyFill="1" applyBorder="1" applyAlignment="1">
      <alignment horizontal="center" vertical="top"/>
    </xf>
    <xf numFmtId="0" fontId="14" fillId="9" borderId="11" xfId="2" applyFont="1" applyFill="1" applyBorder="1" applyAlignment="1">
      <alignment horizontal="center" vertical="top"/>
    </xf>
    <xf numFmtId="1" fontId="8" fillId="0" borderId="3" xfId="0" applyNumberFormat="1" applyFont="1" applyBorder="1" applyAlignment="1" applyProtection="1">
      <alignment horizontal="center" vertical="center" wrapText="1"/>
      <protection locked="0"/>
    </xf>
    <xf numFmtId="1" fontId="8" fillId="0" borderId="8"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1" fontId="8" fillId="0" borderId="9"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3" fillId="0" borderId="1" xfId="0" applyFont="1" applyBorder="1" applyAlignment="1">
      <alignment horizontal="center"/>
    </xf>
    <xf numFmtId="0" fontId="23" fillId="0" borderId="1" xfId="0" applyFont="1" applyBorder="1" applyAlignment="1">
      <alignment horizontal="center" vertical="center" wrapText="1"/>
    </xf>
    <xf numFmtId="0" fontId="9" fillId="0" borderId="5" xfId="0" applyFont="1" applyBorder="1" applyAlignment="1">
      <alignment horizontal="left" vertical="top"/>
    </xf>
    <xf numFmtId="0" fontId="9" fillId="0" borderId="10" xfId="0" applyFont="1" applyBorder="1" applyAlignment="1">
      <alignment horizontal="left" vertical="top"/>
    </xf>
    <xf numFmtId="0" fontId="9" fillId="0" borderId="5" xfId="0" applyFont="1" applyBorder="1" applyAlignment="1">
      <alignment vertical="center" wrapText="1"/>
    </xf>
    <xf numFmtId="0" fontId="9" fillId="0" borderId="10" xfId="0" applyFont="1" applyBorder="1" applyAlignment="1">
      <alignment vertical="center" wrapText="1"/>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14" fontId="15" fillId="0" borderId="1" xfId="0" applyNumberFormat="1" applyFont="1" applyBorder="1" applyAlignment="1">
      <alignment horizontal="center" vertical="center" wrapText="1"/>
    </xf>
    <xf numFmtId="0" fontId="9" fillId="0" borderId="6" xfId="0" applyFont="1" applyBorder="1" applyAlignment="1">
      <alignment vertical="center" wrapText="1"/>
    </xf>
    <xf numFmtId="0" fontId="8" fillId="0" borderId="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9" fillId="0" borderId="6" xfId="0" applyFont="1" applyBorder="1" applyAlignment="1">
      <alignment horizontal="left" vertical="top"/>
    </xf>
    <xf numFmtId="0" fontId="8" fillId="0" borderId="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indent="3"/>
      <protection locked="0"/>
    </xf>
    <xf numFmtId="0" fontId="8" fillId="0" borderId="9" xfId="0" applyFont="1" applyBorder="1" applyAlignment="1" applyProtection="1">
      <alignment horizontal="left" vertical="center" indent="3"/>
      <protection locked="0"/>
    </xf>
    <xf numFmtId="0" fontId="16" fillId="13" borderId="3" xfId="0" applyFont="1" applyFill="1" applyBorder="1" applyAlignment="1" applyProtection="1">
      <alignment horizontal="center" vertical="center"/>
      <protection locked="0"/>
    </xf>
    <xf numFmtId="0" fontId="16" fillId="13" borderId="8" xfId="0" applyFont="1" applyFill="1" applyBorder="1" applyAlignment="1" applyProtection="1">
      <alignment horizontal="center" vertical="center"/>
      <protection locked="0"/>
    </xf>
    <xf numFmtId="0" fontId="9" fillId="0" borderId="5" xfId="0" applyFont="1" applyBorder="1" applyAlignment="1">
      <alignment horizontal="center" vertical="top"/>
    </xf>
    <xf numFmtId="0" fontId="9" fillId="0" borderId="6" xfId="0" applyFont="1" applyBorder="1" applyAlignment="1">
      <alignment horizontal="center" vertical="top"/>
    </xf>
    <xf numFmtId="0" fontId="31" fillId="0" borderId="0" xfId="0" applyFont="1" applyAlignment="1">
      <alignment vertical="center" wrapText="1"/>
    </xf>
    <xf numFmtId="0" fontId="0" fillId="0" borderId="0" xfId="0" applyAlignment="1">
      <alignment vertical="center" wrapText="1"/>
    </xf>
    <xf numFmtId="0" fontId="35" fillId="0" borderId="0" xfId="0" applyFont="1" applyAlignment="1">
      <alignment vertical="center" wrapText="1"/>
    </xf>
    <xf numFmtId="0" fontId="29" fillId="0" borderId="0" xfId="0" applyFont="1" applyAlignment="1">
      <alignment horizontal="left" vertical="top" wrapText="1"/>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7" xfId="0" applyFont="1" applyBorder="1" applyAlignment="1">
      <alignment horizontal="left" vertical="top"/>
    </xf>
    <xf numFmtId="169" fontId="8" fillId="0" borderId="4" xfId="0" applyNumberFormat="1" applyFont="1" applyBorder="1" applyAlignment="1" applyProtection="1">
      <alignment horizontal="center" vertical="center"/>
      <protection locked="0"/>
    </xf>
    <xf numFmtId="169" fontId="8" fillId="0" borderId="8"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14" fontId="9" fillId="0" borderId="6" xfId="0" applyNumberFormat="1"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cellXfs>
  <cellStyles count="84">
    <cellStyle name="Euro" xfId="5"/>
    <cellStyle name="Euro 2" xfId="32"/>
    <cellStyle name="Euro 2 2" xfId="63"/>
    <cellStyle name="Euro 3" xfId="46"/>
    <cellStyle name="Millares [0]" xfId="74" builtinId="6"/>
    <cellStyle name="Millares [0] 2" xfId="73"/>
    <cellStyle name="Millares [0] 2 2" xfId="82"/>
    <cellStyle name="Millares [0] 3" xfId="83"/>
    <cellStyle name="Millares 17" xfId="28"/>
    <cellStyle name="Millares 17 2" xfId="61"/>
    <cellStyle name="Millares 17 2 2" xfId="76"/>
    <cellStyle name="Millares 2" xfId="10"/>
    <cellStyle name="Millares 2 2" xfId="33"/>
    <cellStyle name="Millares 2 2 2" xfId="64"/>
    <cellStyle name="Millares 2 2 2 2" xfId="77"/>
    <cellStyle name="Millares 2 3" xfId="34"/>
    <cellStyle name="Millares 2 3 2" xfId="65"/>
    <cellStyle name="Millares 2 4" xfId="51"/>
    <cellStyle name="Millares 3" xfId="11"/>
    <cellStyle name="Millares 3 2" xfId="35"/>
    <cellStyle name="Millares 3 2 2" xfId="66"/>
    <cellStyle name="Millares 3 2 2 2" xfId="78"/>
    <cellStyle name="Millares 3 3" xfId="52"/>
    <cellStyle name="Millares 4" xfId="12"/>
    <cellStyle name="Millares 4 2" xfId="36"/>
    <cellStyle name="Millares 4 2 2" xfId="67"/>
    <cellStyle name="Millares 4 2 2 2" xfId="79"/>
    <cellStyle name="Millares 4 3" xfId="53"/>
    <cellStyle name="Millares 4 3 2" xfId="75"/>
    <cellStyle name="Millares 5" xfId="37"/>
    <cellStyle name="Millares 5 2" xfId="68"/>
    <cellStyle name="Millares 5 2 2" xfId="80"/>
    <cellStyle name="Millares 6" xfId="38"/>
    <cellStyle name="Millares 6 2" xfId="69"/>
    <cellStyle name="Millares 6 2 2" xfId="81"/>
    <cellStyle name="Normal" xfId="0" builtinId="0"/>
    <cellStyle name="Normal 10" xfId="4"/>
    <cellStyle name="Normal 2" xfId="2"/>
    <cellStyle name="Normal 2 2" xfId="7"/>
    <cellStyle name="Normal 2 2 2" xfId="48"/>
    <cellStyle name="Normal 2 3" xfId="6"/>
    <cellStyle name="Normal 2 3 2" xfId="47"/>
    <cellStyle name="Normal 3" xfId="13"/>
    <cellStyle name="Normal 3 2" xfId="25"/>
    <cellStyle name="Normal 3 2 2" xfId="60"/>
    <cellStyle name="Normal 4" xfId="14"/>
    <cellStyle name="Normal 4 2" xfId="19"/>
    <cellStyle name="Normal 4 2 2" xfId="20"/>
    <cellStyle name="Normal 4 2 2 2" xfId="57"/>
    <cellStyle name="Normal 4 3" xfId="26"/>
    <cellStyle name="Normal 4 4" xfId="54"/>
    <cellStyle name="Normal 5" xfId="18"/>
    <cellStyle name="Normal 5 2" xfId="21"/>
    <cellStyle name="Normal 5 2 2" xfId="39"/>
    <cellStyle name="Normal 5 3" xfId="29"/>
    <cellStyle name="Normal 5 3 2" xfId="40"/>
    <cellStyle name="Normal 5 4" xfId="41"/>
    <cellStyle name="Normal 5 5" xfId="56"/>
    <cellStyle name="Normal 6" xfId="22"/>
    <cellStyle name="Normal 6 2" xfId="30"/>
    <cellStyle name="Normal 6 2 2" xfId="62"/>
    <cellStyle name="Normal 7" xfId="27"/>
    <cellStyle name="Normal 7 2" xfId="31"/>
    <cellStyle name="Normal 8" xfId="42"/>
    <cellStyle name="Normal 8 2" xfId="70"/>
    <cellStyle name="Normal 9" xfId="43"/>
    <cellStyle name="Porcentaje" xfId="1" builtinId="5"/>
    <cellStyle name="Porcentaje 2" xfId="3"/>
    <cellStyle name="Porcentaje 2 2" xfId="9"/>
    <cellStyle name="Porcentaje 2 2 2" xfId="50"/>
    <cellStyle name="Porcentaje 3" xfId="17"/>
    <cellStyle name="Porcentaje 3 2" xfId="44"/>
    <cellStyle name="Porcentaje 3 2 2" xfId="71"/>
    <cellStyle name="Porcentaje 4" xfId="8"/>
    <cellStyle name="Porcentaje 4 2" xfId="49"/>
    <cellStyle name="Porcentual 2" xfId="15"/>
    <cellStyle name="Porcentual 2 2" xfId="23"/>
    <cellStyle name="Porcentual 2 2 2" xfId="58"/>
    <cellStyle name="Porcentual 2 3" xfId="55"/>
    <cellStyle name="Porcentual 3" xfId="16"/>
    <cellStyle name="Porcentual 3 2" xfId="24"/>
    <cellStyle name="Porcentual 3 2 2" xfId="59"/>
    <cellStyle name="Porcentual 4" xfId="45"/>
    <cellStyle name="Porcentual 4 2" xfId="72"/>
  </cellStyles>
  <dxfs count="1560">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numFmt numFmtId="168" formatCode="0.0000"/>
    </dxf>
    <dxf>
      <numFmt numFmtId="167" formatCode="0.000"/>
    </dxf>
    <dxf>
      <numFmt numFmtId="2" formatCode="0.00"/>
    </dxf>
    <dxf>
      <numFmt numFmtId="167" formatCode="0.000"/>
    </dxf>
    <dxf>
      <numFmt numFmtId="168" formatCode="0.0000"/>
    </dxf>
    <dxf>
      <numFmt numFmtId="171" formatCode="0.00000"/>
    </dxf>
    <dxf>
      <numFmt numFmtId="172" formatCode="0.000000"/>
    </dxf>
    <dxf>
      <numFmt numFmtId="2" formatCode="0.00"/>
    </dxf>
    <dxf>
      <numFmt numFmtId="173" formatCode="0.0"/>
    </dxf>
    <dxf>
      <numFmt numFmtId="2" formatCode="0.00"/>
    </dxf>
    <dxf>
      <numFmt numFmtId="167" formatCode="0.000"/>
    </dxf>
    <dxf>
      <numFmt numFmtId="168" formatCode="0.0000"/>
    </dxf>
    <dxf>
      <numFmt numFmtId="171" formatCode="0.00000"/>
    </dxf>
    <dxf>
      <numFmt numFmtId="14" formatCode="0.00%"/>
    </dxf>
    <dxf>
      <numFmt numFmtId="14" formatCode="0.00%"/>
    </dxf>
    <dxf>
      <alignment vertical="center" readingOrder="0"/>
    </dxf>
    <dxf>
      <alignment horizontal="center" readingOrder="0"/>
    </dxf>
    <dxf>
      <alignment vertical="center" readingOrder="0"/>
    </dxf>
    <dxf>
      <alignment horizontal="center" readingOrder="0"/>
    </dxf>
  </dxfs>
  <tableStyles count="0" defaultTableStyle="TableStyleMedium2" defaultPivotStyle="PivotStyleLight16"/>
  <colors>
    <mruColors>
      <color rgb="FF33CCFF"/>
      <color rgb="FFFFCCFF"/>
      <color rgb="FFCC99FF"/>
      <color rgb="FF66FFFF"/>
      <color rgb="FF00FFFF"/>
      <color rgb="FFFF66FF"/>
      <color rgb="FFFF99FF"/>
      <color rgb="FFFF9999"/>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552450</xdr:colOff>
      <xdr:row>0</xdr:row>
      <xdr:rowOff>38100</xdr:rowOff>
    </xdr:from>
    <xdr:ext cx="2502692" cy="805429"/>
    <xdr:pic>
      <xdr:nvPicPr>
        <xdr:cNvPr id="4" name="Imagen 3">
          <a:extLst>
            <a:ext uri="{FF2B5EF4-FFF2-40B4-BE49-F238E27FC236}">
              <a16:creationId xmlns:a16="http://schemas.microsoft.com/office/drawing/2014/main" id="{EC9ED8CC-70F3-4B3E-8704-E49255057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38100"/>
          <a:ext cx="2505075" cy="805429"/>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4429.869072800924" createdVersion="6" refreshedVersion="6" minRefreshableVersion="3" recordCount="209">
  <cacheSource type="worksheet">
    <worksheetSource ref="A18:AJ229" sheet="PAA 2021 Versión 3"/>
  </cacheSource>
  <cacheFields count="38">
    <cacheField name="Roles _x000a_Decreto 948 de 2017" numFmtId="0">
      <sharedItems count="8">
        <s v="Informes de Ley"/>
        <s v="Evaluación de la Gestión del Riesgo"/>
        <s v="Enfoque hacia la Prevención"/>
        <s v="Liderazgo Estratégico"/>
        <s v="Relación con entes de control externos"/>
        <s v="Adicionales"/>
        <s v="Seguimiento a Planes de Mejoramiento"/>
        <s v="Auditoría"/>
      </sharedItems>
    </cacheField>
    <cacheField name="Actividad" numFmtId="0">
      <sharedItems longText="1"/>
    </cacheField>
    <cacheField name="Proceso" numFmtId="0">
      <sharedItems containsBlank="1" count="15">
        <s v="Gestión Financiera"/>
        <s v="Evaluación de la Gestión"/>
        <s v="Todos los Procesos"/>
        <s v="Prevención del Daño Antijurídico y Representación Judicial"/>
        <s v="Gestión Administrativa"/>
        <s v="Servicio al Ciudadano "/>
        <s v="Mejoramiento de Barrios"/>
        <s v="Adquisición de Bienes y Servicios"/>
        <s v="Gestión Estratégica"/>
        <s v="Gestión Tecnología de la Información y Comunicaciones"/>
        <s v="Urbanizaciones y Titulación"/>
        <s v="Mejoramiento de Vivienda"/>
        <s v="Gestión del Talento Humano"/>
        <s v="Reasentamientos Humanos"/>
        <m u="1"/>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69">
      <sharedItems containsNonDate="0" containsDate="1" containsString="0" containsBlank="1" minDate="2020-12-09T00:00:00" maxDate="2021-12-30T00:00:00"/>
    </cacheField>
    <cacheField name="Fecha Fin" numFmtId="169">
      <sharedItems containsNonDate="0" containsDate="1" containsString="0" containsBlank="1" minDate="2021-01-05T00:00:00" maxDate="2022-01-13T00:00:00" count="105">
        <d v="2021-01-08T00:00:00"/>
        <d v="2021-01-21T00:00:00"/>
        <d v="2021-01-05T00:00:00"/>
        <d v="2021-01-14T00:00:00"/>
        <d v="2021-01-22T00:00:00"/>
        <d v="2021-01-06T00:00:00"/>
        <d v="2021-01-07T00:00:00"/>
        <d v="2021-01-12T00:00:00"/>
        <d v="2021-01-13T00:00:00"/>
        <d v="2021-01-18T00:00:00"/>
        <d v="2021-12-10T00:00:00"/>
        <d v="2021-01-27T00:00:00"/>
        <d v="2021-02-26T00:00:00"/>
        <d v="2021-03-26T00:00:00"/>
        <d v="2021-01-28T00:00:00"/>
        <d v="2021-02-08T00:00:00"/>
        <d v="2021-03-12T00:00:00"/>
        <d v="2021-02-15T00:00:00"/>
        <d v="2021-01-26T00:00:00"/>
        <d v="2021-02-02T00:00:00"/>
        <d v="2021-02-04T00:00:00"/>
        <d v="2021-02-09T00:00:00"/>
        <d v="2021-02-22T00:00:00"/>
        <d v="2021-02-24T00:00:00"/>
        <d v="2021-03-05T00:00:00"/>
        <d v="2021-03-02T00:00:00"/>
        <d v="2021-03-25T00:00:00"/>
        <d v="2021-03-04T00:00:00"/>
        <d v="2021-03-09T00:00:00"/>
        <d v="2021-03-17T00:00:00"/>
        <d v="2021-04-09T00:00:00"/>
        <d v="2021-04-15T00:00:00"/>
        <d v="2021-04-28T00:00:00"/>
        <d v="2021-03-19T00:00:00"/>
        <d v="2021-04-05T00:00:00"/>
        <d v="2021-04-08T00:00:00"/>
        <d v="2021-04-12T00:00:00"/>
        <d v="2021-09-15T00:00:00"/>
        <d v="2021-04-16T00:00:00"/>
        <d v="2021-03-30T00:00:00"/>
        <d v="2021-05-03T00:00:00"/>
        <d v="2021-04-06T00:00:00"/>
        <d v="2021-07-29T00:00:00"/>
        <d v="2021-04-13T00:00:00"/>
        <d v="2021-04-23T00:00:00"/>
        <d v="2021-04-30T00:00:00"/>
        <d v="2021-04-20T00:00:00"/>
        <d v="2021-05-13T00:00:00"/>
        <d v="2021-05-14T00:00:00"/>
        <d v="2021-05-04T00:00:00"/>
        <d v="2021-05-06T00:00:00"/>
        <d v="2021-05-11T00:00:00"/>
        <d v="2021-07-13T00:00:00"/>
        <d v="2021-05-15T00:00:00"/>
        <d v="2021-09-30T00:00:00"/>
        <d v="2021-06-02T00:00:00"/>
        <d v="2021-06-04T00:00:00"/>
        <d v="2021-06-10T00:00:00"/>
        <d v="2021-07-15T00:00:00"/>
        <d v="2021-06-25T00:00:00"/>
        <d v="2021-07-16T00:00:00"/>
        <d v="2021-07-30T00:00:00"/>
        <d v="2021-07-09T00:00:00"/>
        <d v="2021-07-28T00:00:00"/>
        <d v="2021-07-02T00:00:00"/>
        <d v="2021-07-07T00:00:00"/>
        <d v="2021-07-08T00:00:00"/>
        <d v="2021-07-12T00:00:00"/>
        <d v="2021-07-23T00:00:00"/>
        <d v="2021-07-26T00:00:00"/>
        <d v="2021-08-13T00:00:00"/>
        <d v="2021-08-20T00:00:00"/>
        <d v="2021-08-03T00:00:00"/>
        <d v="2021-08-11T00:00:00"/>
        <d v="2021-10-26T00:00:00"/>
        <d v="2021-08-05T00:00:00"/>
        <d v="2021-08-10T00:00:00"/>
        <d v="2021-09-29T00:00:00"/>
        <d v="2021-09-14T00:00:00"/>
        <d v="2021-09-02T00:00:00"/>
        <d v="2021-09-06T00:00:00"/>
        <d v="2021-09-09T00:00:00"/>
        <d v="2021-09-21T00:00:00"/>
        <d v="2021-10-15T00:00:00"/>
        <d v="2021-10-04T00:00:00"/>
        <d v="2021-10-06T00:00:00"/>
        <d v="2021-10-07T00:00:00"/>
        <d v="2021-10-11T00:00:00"/>
        <d v="2021-10-28T00:00:00"/>
        <d v="2021-11-16T00:00:00"/>
        <d v="2021-11-26T00:00:00"/>
        <d v="2021-11-09T00:00:00"/>
        <d v="2021-11-12T00:00:00"/>
        <d v="2021-11-08T00:00:00"/>
        <d v="2021-11-03T00:00:00"/>
        <d v="2021-12-31T00:00:00"/>
        <d v="2021-11-05T00:00:00"/>
        <d v="2021-11-10T00:00:00"/>
        <d v="2021-12-02T00:00:00"/>
        <d v="2021-12-22T00:00:00"/>
        <d v="2021-12-06T00:00:00"/>
        <d v="2021-12-15T00:00:00"/>
        <d v="2021-12-27T00:00:00"/>
        <d v="2022-01-12T00:00:00"/>
        <m/>
      </sharedItems>
      <fieldGroup par="37" base="8">
        <rangePr groupBy="months" startDate="2021-01-05T00:00:00" endDate="2022-01-13T00:00:00"/>
        <groupItems count="14">
          <s v="(en blanco)"/>
          <s v="ene"/>
          <s v="feb"/>
          <s v="mar"/>
          <s v="abr"/>
          <s v="may"/>
          <s v="jun"/>
          <s v="jul"/>
          <s v="ago"/>
          <s v="sep"/>
          <s v="oct"/>
          <s v="nov"/>
          <s v="dic"/>
          <s v="&gt;13/01/2022"/>
        </groupItems>
      </fieldGroup>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70">
      <sharedItems containsSemiMixedTypes="0" containsString="0" containsNumber="1" minValue="0" maxValue="0.03"/>
    </cacheField>
    <cacheField name="Fecha  de Cierre de la Actividad " numFmtId="169">
      <sharedItems containsNonDate="0" containsDate="1" containsString="0" containsBlank="1" minDate="2021-01-05T00:00:00" maxDate="2021-08-22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0">
      <sharedItems containsSemiMixedTypes="0" containsString="0" containsNumber="1" minValue="0" maxValue="2.9999999999999995E-2"/>
    </cacheField>
    <cacheField name="diferencia" numFmtId="10">
      <sharedItems containsSemiMixedTypes="0" containsString="0" containsNumber="1" minValue="0" maxValue="0.02"/>
    </cacheField>
    <cacheField name="TERMINA MES" numFmtId="41">
      <sharedItems containsString="0" containsBlank="1" containsNumber="1" containsInteger="1" minValue="1" maxValue="12"/>
    </cacheField>
    <cacheField name="días" numFmtId="41">
      <sharedItems containsString="0" containsBlank="1" containsNumber="1" containsInteger="1" minValue="3" maxValue="340"/>
    </cacheField>
    <cacheField name="23-ago-2021" numFmtId="41">
      <sharedItems containsString="0" containsBlank="1" containsNumber="1" containsInteger="1" minValue="-128" maxValue="231"/>
    </cacheField>
    <cacheField name="%" numFmtId="10">
      <sharedItems containsString="0" containsBlank="1" containsNumber="1" minValue="-32.666666666666664" maxValue="0.875"/>
    </cacheField>
    <cacheField name="lo que debería llevar" numFmtId="10">
      <sharedItems containsString="0" containsBlank="1" containsNumber="1" minValue="-0.10111111111111111" maxValue="8.6222222222222221E-3"/>
    </cacheField>
    <cacheField name="Eficacia" numFmtId="10">
      <sharedItems containsString="0" containsBlank="1" containsNumber="1" minValue="-7.4222222222222224E-3" maxValue="0.10111111111111111"/>
    </cacheField>
    <cacheField name="ESTADO" numFmtId="0">
      <sharedItems containsBlank="1" count="7">
        <s v="CUMPLIDA"/>
        <s v="EN EJECUCIÓN"/>
        <s v="VENCIDA"/>
        <s v="ATRASADA"/>
        <s v="SIN SEG"/>
        <s v="SE ELIMINA"/>
        <m u="1"/>
      </sharedItems>
    </cacheField>
    <cacheField name="Trimestres" numFmtId="0" databaseField="0">
      <fieldGroup base="8">
        <rangePr groupBy="quarters" startDate="2021-01-05T00:00:00" endDate="2022-01-13T00:00:00"/>
        <groupItems count="6">
          <s v="&lt;5/01/2021"/>
          <s v="Trim.1"/>
          <s v="Trim.2"/>
          <s v="Trim.3"/>
          <s v="Trim.4"/>
          <s v="&gt;13/01/2022"/>
        </groupItems>
      </fieldGroup>
    </cacheField>
    <cacheField name="Años" numFmtId="0" databaseField="0">
      <fieldGroup base="8">
        <rangePr groupBy="years" startDate="2021-01-05T00:00:00" endDate="2022-01-13T00:00:00"/>
        <groupItems count="4">
          <s v="&lt;5/01/2021"/>
          <s v="2021"/>
          <s v="2022"/>
          <s v="&gt;13/01/2022"/>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ana Constanza Ramírez Ardila" refreshedDate="44588.811362152781" createdVersion="6" refreshedVersion="6" minRefreshableVersion="3" recordCount="210">
  <cacheSource type="worksheet">
    <worksheetSource ref="A18:AJ228" sheet="PAA 2021 Versión 3"/>
  </cacheSource>
  <cacheFields count="36">
    <cacheField name="Roles _x000a_Decreto 948 de 2017" numFmtId="0">
      <sharedItems count="8">
        <s v="Informes de Ley"/>
        <s v="Evaluación de la Gestión del Riesgo"/>
        <s v="Enfoque hacia la Prevención"/>
        <s v="Liderazgo Estratégico"/>
        <s v="Relación con entes de control externos"/>
        <s v="Adicionales"/>
        <s v="Seguimiento a Planes de Mejoramiento"/>
        <s v="Auditoría"/>
      </sharedItems>
    </cacheField>
    <cacheField name="Actividad" numFmtId="0">
      <sharedItems count="114" longText="1">
        <s v="Informe de seguimiento a la Sostenibilidad Contable - Resolución DDC-00003 del 05 de diciembre de 2018 - corte al 30Sep2020"/>
        <s v="Revisión y formulación 2021 del Plan Anticorrucpión y de Atención al Ciudadano y Mapa de Riesgos por proceso y de corrupción - proceso de Evaluación de la Gestión"/>
        <s v="Seguimiento al Plan de Acción de Gestión - Plan Anual de Auditorías - FUSS - Parágrafo 1, Artículo 38 - Decreto 807 de 2019"/>
        <s v="Evaluación Matriz de riesgos de corrupción y por proceso 2020. Decreto 124 de 2016"/>
        <s v="Evaluación Plan Anticorrupción y de Atención al Ciudadano 2020. Decreto 124 de 2016"/>
        <s v="Evaluación independiente del estado del Sistema de Control Interno. Artículo 9 Ley 1474 de 2011, modificado por el Artículo 156 del Decreto Nacional 2106 de 2019. Circular Externa 100-006 de 2019. Elaborado según metodología del DAFP"/>
        <s v="Elaborar informe de cumplimiento del plan de trabajo del Comité Institucional de Coordinación de Control Interno - CICCI 2020 para entregar a los miembros del comité"/>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Revisión del informe de gestión judicial, según los términos del Artículo 30 de la Resolución 104 de 2018"/>
        <s v="Trámite de cuentas de ACI"/>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Informe cuenta mensual SIVICOF"/>
        <s v="Informe presupuestal a Personería"/>
        <s v="Verificación de la oportunidad en la entrega de las herramientas de gestión de la CVP: Seguimiento a la Gestión por Procesos - Indicadores de Gestión, PAAC y mapa de riesgos"/>
        <s v="Dar respuesta a derechos de petición, solicitudes de información de partes interesadas y emitir conceptos y pronunciamienos de competencia de la Asesoría de Control Interno"/>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Austeridad en el gasto. Decretos Reglamentarios 1737 de 1998 y 984 de 2012; Directiva Presidencial 03 de 2012 y Artículo 2.8.4.8.2 del Decreto Único Reglamentario 1068 de 2015"/>
        <s v="Informe de seguimiento a la Sostenibilidad Contable - Resolución DDC-00003 del 05 de diciembre de 2018 - corte al 31Dic2020"/>
        <s v="Elaborar el informe de la Oficina de Control Interno vigencia 2020 - documento CBN 1038"/>
        <s v="Evaluación anual por dependencias. Artículo 39 Ley 909 de 2005 - Circular 004 de 2005 Consejo Asesor del Gobierno Nacional en Materia de Control Interno"/>
        <s v="Seguimiento al Plan de Mejoramiento Externo - literal i; Artículo 2.2.21.4.9 del Decreto 1083 de 2015 y Artículo 10 de la Resolución reglamentaria 036 de 2019, expedida por la Contraloría de Bogotá"/>
        <s v="Diseñar el plan de acción de Comité Institucional de Coordinación de Control Interno - CICCI 2021 y entregarlo a los miembros del comité para su revisión y posterior aprobación"/>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Informe PQR's - Ley 1474 de 2011 - Decreto 371 de 2010 - segundo semestre 2020_x000a_Auditoría Especial de la prestación del Servicio al Ciudadano en el marco de la situación de calamidad pública en Bogotá, D.C. ordenada en el Decreto 087 del 2020 de la Alcaldía Mayor de Bogotá. Radicado 2020IE8609 del 19 de octubre de 2020"/>
        <s v="Contratación 2021 contratistas ACI: Elaborar los estudios previos de los contratos de control interno, revisión de los documentos de los contratistas, radicación de las carpetas y apoyo en la suscripción de los contratos"/>
        <s v="Contratación 2021 contratistas ACI: Elaborar los estudios previos de los contratos de control interno, verificación de la entrega y aprobación de la póliza y elaboración de las actas de inicio y cargue en el sistema secop"/>
        <s v="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
        <s v="Formulación Plan Anual de Auditorías - Parágrafo 1 Artículo 38 - Decreto 807 de 2019"/>
        <s v="Formulación de la Gestión por Procesos - Indicadores de Gestión - FUSS - Proceso Evaluación de la Gestión"/>
        <s v="Elaborar Informe cuenta anual SIVICOF: CB-0402S - Plan de mejoramiento - Seguimiento Entidad"/>
        <s v="Elaborar Informe cuenta anual SIVICOF: CBN-1015 - Informe de Austeridad en el Gasto"/>
        <s v="Elaborar Informe cuenta anual SIVICOF: CBN-1016 - Informe sobre Detrimentos Patrimoniales"/>
        <s v="Elaborar Informe cuenta anual SIVICOF: CBN-1021 - Informe de Auditoría Externa"/>
        <s v="Elaborar Informe cuenta anual SIVICOF: CBN-1107 - Plan de Contingencia Institucional"/>
        <s v="Seguimiento a la Gestión por Procesos - Indicadores de Gestión - Plan Anual de Auditorías - FUSS - Parágrafo 1, Artículo 38 - Decreto 807 de 2019"/>
        <s v="Asesoría en la formulación de planes de mejoramiento internos y en la modificación de las acciones ya propuestas"/>
        <s v="Realizar evaluación 2020 y concertación 2021 planta fija"/>
        <s v="Control Interno Contable CBN - 1019 durante la vigencia 2020. Resolución 193 de 2016 de la CGN; Resolución Reglamentaria 11 de 2014 de la Contraloría de Bogotá, modificada por la Resolución Reglamentaria 23 de 2016."/>
        <s v="Informe cuenta anual SIVICOF. Cargue del informe de control interno contable - CBN - 1019"/>
        <s v="Subir al CHIP el informe de Evaluación del Sistema de Control Interno Contable CBN - 1019"/>
        <s v="Evaluación del desempeño institucional a través del Furag según lineamientos del DAFP"/>
        <s v="Seguimiento al Plan de Mejoramiento Interno - Artículo 5 del Decreto 371 de 2010"/>
        <s v="Apoyar la disposición final de las chaquetas de BMPT"/>
        <s v="Revisión del tema del embargo de la UGPP - tema del comité financiero"/>
        <s v="Revisar la formulación de las actividades del PAAC en el primer seguimiento y generar las alertas respectivas."/>
        <s v="Evaluar el proceso de Rendición de Cuentas (Audiencia Pública u otra alternativa)"/>
        <s v="Reportar la información sobre la utilización del software a través del aplicativo que disponga la Dirección Nacional de Derechos de Autor - DNDA. Directivas presidenciales 01 de 1999 y 02 de 2002; Circular 17 de 2011 de la DNDA"/>
        <s v="Revisión y mantenimiento al botón de transparencia - Ley 1712 de 2014 numeral 7 a cargo de control interno"/>
        <s v="Auditoría Proceso de Urbanizaciones y Titulación_x000a_Revisión de Riesgos"/>
        <s v="Auditoría Proceso de Urbanizaciones y Titulación_x000a_Decreto 371 de 2010 - Artículo 2 - de los procesos de contratación en el distrito capital"/>
        <s v="Auditoría Proceso de Urbanizaciones y Titulación_x000a_Decreto 371 de 2010 - Artículo 3 - de los procesos de atención al ciudadano, los sistemas de información y atención de las peticiones, quejas, reclamos y sugerencias de los ciudadanos, en el distrito capital"/>
        <s v="Auditoría Proceso de Urbanizaciones y Titulación_x000a_Expedientes del proceso - procedimientos del proceso"/>
        <s v="Realizar una charla individual con los procesos para comunicar puntualmente las deficiencias y llegar a acuerdos para la mejora de la información en términos de plazos, diseño y formato."/>
        <s v="Verificar el cierre de 2020 de la caja menor de la Caja de la Vivienda Popular, en lo relacionado con la delegación de gastos y el manejo de los mismos."/>
        <s v="Recibir, analizar y dar trámite a las solicitudes de modificación de las acciones del plan de mejoramiento de la contraloría"/>
        <s v="Auditoría Proceso de Mejoramiento de Barrios_x000a_Revisión de Riesgos"/>
        <s v="Seguimiento a los procesos judiciales - SIPROJ - del 01Ene2020 al 28Feb2021"/>
        <s v="Atención Auditoría de Regularidad: Cód 55: Evaluar la gestión fiscal vigencia 2020"/>
        <s v="Informe de seguimiento a la Sostenibilidad Contable - Resolución DDC-00003 del 05 de diciembre de 2018 - corte al 31Mar2021"/>
        <s v="Auditoría Proceso de Mejoramiento de Vivienda_x000a_Revisión de Riesgos"/>
        <s v="Informe Directiva 003 de 2013 Alcaldía Mayor de Bogotá"/>
        <s v="Seguimiento Matriz de riesgos de corrupción y por proceso 2021"/>
        <s v="Seguimiento Plan Anticorrupción y de Atención al Ciudadano 2021. Decreto 124 de 2016"/>
        <s v="Auditoría Proceso de Gestión del Talento Humano_x000a_Auditoría a la aplicación de las políticas contables por parte de los procesos de Gestión Financiera y de Urbanizaciones y Titulación en la gestión de Cobro de las Incapacidades reportadas por los funcionarios del proceso de Urbanizaciones y Titulación"/>
        <s v="Auditoría Proceso de Gestión Financiera_x000a_Auditoría a la aplicación de las políticas contables por parte de los procesos de Gestión Financiera y de Urbanizaciones y Titulación en la gestión de Cobro de las Incapacidades reportadas por los funcionarios del proceso de Urbanizaciones y Titulación"/>
        <s v="Auditoría Proceso de Urbanizaciones y Titulación_x000a_Auditoría a la aplicación de las políticas contables por parte de los procesos de Gestión Financiera y de Urbanizaciones y Titulación en la gestión de Cobro de las Incapacidades reportadas por los funcionarios del proceso de Urbanizaciones y Titulación"/>
        <s v="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
        <s v="Realizar seguimiento al Comité Institucional de Coordinación de Control Interno - CICCI (presentaciones, actas de comité, anexos y demás documentos) comité proyectado para el 22Jun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Auditoría Proceso de Mejoramiento de Barrios_x000a_Decreto 371 de 2010 - Artículo 3 - de los procesos de atención al ciudadano, los sistemas de información y atención de las peticiones, quejas, reclamos y sugerencias de los ciudadanos, en el distrito capital"/>
        <s v="Auditoría Proceso de Mejoramiento de Barrios_x000a_Decreto 371 de 2010 - Artículo 2 - de los procesos de contratación en el distrito capital"/>
        <s v="Auditoría Proceso de Mejoramiento de Vivienda_x000a_Decreto 371 de 2010 - Artículo 2 - de los procesos de contratación en el distrito capital"/>
        <s v="Diseñar, preparar, aplicar, tabular y realizar informe con oportunidades de mejora de la implementación y aplicación del estatuto interno del auditor y del código de ética del auditor"/>
        <s v="Auditoría Proceso de Mejoramiento de Vivienda_x000a_Decreto 371 de 2010 - Artículo 3 - de los procesos de atención al ciudadano, los sistemas de información y atención de las peticiones, quejas, reclamos y sugerencias de los ciudadanos, en el distrito capital"/>
        <s v="Auditoría Proceso de Mejoramiento de Vivienda_x000a_Expedientes del proceso - procedimientos del proceso"/>
        <s v="Realizar seguimiento al Comité Institucional de Coordinación de Control Interno - CICCI (presentaciones, actas de comité, anexos y demás documentos) comité proyectado para el 16Jul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Informe PQR's - Ley 1474 de 2011"/>
        <s v="Revisión por la Dirección ISO 9001:2015 - información a cargo de control interno"/>
        <s v="Realizar los trámites pertinentes para lograr el cierre de los expedientes contractuales de los contratistas supervisados por control interno, cuya garantía ya haya vencido"/>
        <s v="Realizar seguimiento al Comité Institucional de Coordinación de Control Interno - CICCI (presentaciones, actas de comité, anexos y demás documentos) comité proyectado para el 10Ago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Diseño y gestión de capacitaciones para el fortalecimiento y aplicación del principio de autocontrol  "/>
        <s v="Atención Auditoría de Desempeño 1: Cód 60: Proyecto La Arboleda Santa Teresita - Contrato de obra civil CPS -PCVN--3-1-30589-045/2015, suscrito con la Fiduciaria Bogotá y Odicco Ltda."/>
        <s v="Informe de seguimiento a la Sostenibilidad Contable - Resolución DDC-00003 del 05 de diciembre de 2018 - corte al 30Jun2021"/>
        <s v="Realizar evaluación parcial 2021 de mitad de año planta fija"/>
        <s v="Seguimiento al Comité de Conciliación del 01Ene2020 al 30Jun2021"/>
        <s v="Auditoría Proceso de Reasentamientos Humanos_x000a_Cumplimiento metas del PDD y Proyecto de inversión - Presupuesto - FUSS - Plan Anual de Adquisidores - Indicadores"/>
        <s v="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
        <s v="Realizar las actividades de monitoreo y seguimiento a la estrategia de racionalización propuesta a través de SUIT"/>
        <s v="Realizar seguimiento al Comité Institucional de Coordinación de Control Interno - CICCI (presentaciones, actas de comité, anexos y demás documentos) comité proyectado para el 25Oct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Atención Auditoría de Desempeño 2: Cód 64: Evaluación del convenio Nº 044 de 2014 suscrito entre la Caja de la Vivienda Popular con el Fondo de Desarrollo Local de Usme, por valor de $7.472.160.000."/>
        <s v="Auditoría a la Gestión de las Fiducias "/>
        <s v="Auditoría Seguimiento al cumplimiento de  las metas del PDD corte 30 de septiembre de 2021"/>
        <s v="Auditoría al Cumplimiento de la Política de  Riesgos y Gestión de Riesgos"/>
        <s v="Auditoría a la Política de Talento Humano y apropiación de los principios y valores por los servidores públicos "/>
        <s v="Informe de seguimiento a la Sostenibilidad Contable - Resolución DDC-00003 del 05 de diciembre de 2018 - corte al 30Sep2021"/>
        <s v="Seguimiento al Plan de Mejoramiento Interno - Artículo 5 del Decreto 371 de 2010 y Seguimiento al Plan de Mejoramiento Externo - literal i; Artículo 2.2.21.4.9 del Decreto 1083 de 2015 y Artículo 10 de la Resolución reglamentaria 036 de 2019, expedida por la Contraloría de Bogotá"/>
        <s v="Realizar seguimiento al Comité Institucional de Coordinación de Control Interno - CICCI (presentaciones, actas de comité, anexos y demás documentos) comité proyectado para el 15Dic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Realizar evaluación parcial 2021 por retiro del jefe inmediato planta fija"/>
        <s v="Elaborar el informe de la Oficina de Control Interno vigencia 2021 - documento CBN 1038"/>
        <s v="Auditoría Internas de Calidad "/>
        <s v="Auditoría de Certificación (ICONTEC)"/>
        <s v="Auditoría a la cartera generada por el Proceso de Urbanizaciones y Titulación"/>
        <s v="Auditoría a los inventarios de bienes inmuebles reportados por el Proceso de Reasentamientos Humanos"/>
        <s v="Auditoría a los inventarios de bienes inmuebles reportados por el Proceso de Urbanizaciones y Titulación"/>
        <s v="Auditoría Proceso de Gestión del Talento Humano_x000a_Cobro de las Incapacidades reportadas por los funcionarios del proceso de Reasentamientos Humanos"/>
        <s v="Auditoría Proceso de Mejoramiento de Barrios_x000a_Cumplimiento metas del PDD y Proyecto de inversión - Presupuesto - FUSS - Plan Anual de Adquisidores - Indicadores"/>
        <s v="Auditoría Proceso de Mejoramiento de Barrios_x000a_Expedientes del proceso - procedimientos del proceso"/>
        <s v="Auditoría Proceso de Mejoramiento de Vivienda_x000a_Cumplimiento metas del PDD y Proyecto de inversión - Presupuesto - FUSS - Plan Anual de Adquisidores - Indicadores"/>
        <s v="Auditoría Proceso de Mejoramiento de Vivienda_x000a_Recursos del Convenio con la SDHT"/>
        <s v="Auditoría Proceso de Reasentamientos Humanos_x000a_Decreto 371 de 2010 - Artículo 2 - de los procesos de contratación en el distrito capital"/>
        <s v="Auditoría Proceso de Reasentamientos Humanos_x000a_Decreto 371 de 2010 - Artículo 3 - de los procesos de atención al ciudadano, los sistemas de información y atención de las peticiones, quejas, reclamos y sugerencias de los ciudadanos, en el distrito capital"/>
        <s v="Auditoría Proceso de Reasentamientos Humanos_x000a_Expedientes del proceso - Relocalización Transitoria"/>
        <s v="Auditoría Proceso de Reasentamientos Humanos_x000a_Revisión de Riesgos"/>
        <s v="Auditoría Proceso de Urbanizaciones y Titulación_x000a_Cumplimiento metas del PDD y Proyecto de inversión - Presupuesto - FUSS - Plan Anual de Adquisidores - Indicadores"/>
        <s v="Seguimiento al plan de implementación del MIPG"/>
      </sharedItems>
    </cacheField>
    <cacheField name="Proceso" numFmtId="0">
      <sharedItems containsBlank="1"/>
    </cacheField>
    <cacheField name="Tipo de Proceso" numFmtId="0">
      <sharedItems containsBlank="1"/>
    </cacheField>
    <cacheField name="Responsable o Líder de la Auditoría" numFmtId="0">
      <sharedItems containsBlank="1"/>
    </cacheField>
    <cacheField name="Equipo Auditor_x000a_Responsable de la Actividad" numFmtId="0">
      <sharedItems/>
    </cacheField>
    <cacheField name="Responsable Líder del proceso auditado" numFmtId="0">
      <sharedItems/>
    </cacheField>
    <cacheField name="Fecha Inicio" numFmtId="169">
      <sharedItems containsNonDate="0" containsDate="1" containsString="0" containsBlank="1" minDate="2020-12-09T00:00:00" maxDate="2021-12-30T00:00:00"/>
    </cacheField>
    <cacheField name="Fecha Fin" numFmtId="169">
      <sharedItems containsNonDate="0" containsDate="1" containsString="0" containsBlank="1" minDate="2021-01-05T00:00:00" maxDate="2022-01-13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ontainsBlank="1"/>
    </cacheField>
    <cacheField name="Ponderación_x000a_de la Actividad" numFmtId="170">
      <sharedItems containsSemiMixedTypes="0" containsString="0" containsNumber="1" minValue="0" maxValue="0.03"/>
    </cacheField>
    <cacheField name="Fecha  de Cierre de la Actividad " numFmtId="169">
      <sharedItems containsNonDate="0" containsDate="1" containsString="0" containsBlank="1" minDate="2021-01-05T00:00:00" maxDate="2022-01-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0">
      <sharedItems containsSemiMixedTypes="0" containsString="0" containsNumber="1" minValue="0" maxValue="2.9999999999999995E-2"/>
    </cacheField>
    <cacheField name="diferencia" numFmtId="10">
      <sharedItems containsSemiMixedTypes="0" containsString="0" containsNumber="1" containsInteger="1" minValue="0" maxValue="0"/>
    </cacheField>
    <cacheField name="TERMINA MES" numFmtId="41">
      <sharedItems containsString="0" containsBlank="1" containsNumber="1" containsInteger="1" minValue="1" maxValue="12"/>
    </cacheField>
    <cacheField name="días" numFmtId="41">
      <sharedItems containsString="0" containsBlank="1" containsNumber="1" containsInteger="1" minValue="3" maxValue="340"/>
    </cacheField>
    <cacheField name="31-dic-2021" numFmtId="41">
      <sharedItems containsString="0" containsBlank="1" containsNumber="1" containsInteger="1" minValue="2" maxValue="361"/>
    </cacheField>
    <cacheField name="%" numFmtId="10">
      <sharedItems containsString="0" containsBlank="1" containsNumber="1" minValue="0.14285714285714285" maxValue="41"/>
    </cacheField>
    <cacheField name="lo que debería llevar" numFmtId="10">
      <sharedItems containsString="0" containsBlank="1" containsNumber="1" minValue="7.1428571428571429E-4" maxValue="0.1024"/>
    </cacheField>
    <cacheField name="Eficacia" numFmtId="10">
      <sharedItems containsString="0" containsBlank="1" containsNumber="1" minValue="-8.6400000000000005E-2" maxValue="4.2857142857142851E-3"/>
    </cacheField>
    <cacheField name="ESTADO" numFmtId="0">
      <sharedItems count="3">
        <s v="CUMPLIDA"/>
        <s v="SE ELIMINA"/>
        <s v="EN EJECUCIÓ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x v="0"/>
    <s v="Informe de seguimiento a la Sostenibilidad Contable - Resolución DDC-00003 del 05 de diciembre de 2018 - corte al 30Sep2020"/>
    <x v="0"/>
    <s v="Apoyo"/>
    <s v="Ivonne Andrea Torres Cruz_x000a_Asesora de Control Interno"/>
    <s v="Marcela Urrea Jaramillo"/>
    <s v="Subdirector Financiero"/>
    <d v="2020-12-09T00:00:00"/>
    <x v="0"/>
    <m/>
    <m/>
    <m/>
    <m/>
    <m/>
    <m/>
    <m/>
    <m/>
    <m/>
    <m/>
    <m/>
    <m/>
    <s v="Informe"/>
    <n v="2E-3"/>
    <d v="2021-01-08T00:00:00"/>
    <s v="Memorando 202111200000873 con el cual se hizo entrega del informe._x000a_Informe publicado el 12Ene21 en la página web."/>
    <s v="El informe fue realizado en diciembre y primera semana de enero de 2021 y fue entregado al Director General y a la Subdirección Financiera, este informe contiene 1 observación (hallazgo menor que no requiere formulación de plan de mejoramiento) y 2 recomendaciones para la mejora"/>
    <s v="Informe - Publicación (web,intranet y/o carpeta de calidad)"/>
    <n v="1.9999999999999996E-3"/>
    <n v="0"/>
    <m/>
    <m/>
    <m/>
    <m/>
    <m/>
    <m/>
    <x v="0"/>
  </r>
  <r>
    <x v="1"/>
    <s v="Revisión y formulación 2021 del Plan Anticorrucpión y de Atención al Ciudadano y Mapa de Riesgos por proceso y de corrupción - proceso de Evaluación de la Gestión"/>
    <x v="1"/>
    <s v="Seguimiento y Evaluación"/>
    <s v="Ivonne Andrea Torres Cruz_x000a_Asesora de Control Interno"/>
    <s v="Kelly Serrano Rincón"/>
    <s v="Asesor de Control Interno"/>
    <d v="2020-12-09T00:00:00"/>
    <x v="1"/>
    <m/>
    <m/>
    <m/>
    <m/>
    <m/>
    <m/>
    <m/>
    <m/>
    <m/>
    <m/>
    <m/>
    <m/>
    <s v="Matriz"/>
    <n v="0.01"/>
    <d v="2021-01-21T00:00:00"/>
    <s v="Correo Electrónico del 21Ene2021 de entrega del PAAC y mapa de riesgos formulado"/>
    <s v="Se revisó la caracterización y se modificó, se revisaron los riesgos desde el contexto y también fueron actualizados, se propusieron nuevas actividades de tratamiento de riesgos y en el PAAC"/>
    <s v="Informe - Publicación (web,intranet y/o carpeta de calidad)"/>
    <n v="9.9999999999999985E-3"/>
    <n v="0"/>
    <m/>
    <m/>
    <m/>
    <m/>
    <m/>
    <m/>
    <x v="0"/>
  </r>
  <r>
    <x v="2"/>
    <s v="Seguimiento al Plan de Acción de Gestión - Plan Anual de Auditorías - FUSS - Parágrafo 1, Artículo 38 - Decreto 807 de 2019"/>
    <x v="1"/>
    <s v="Seguimiento y Evaluación"/>
    <s v="Ivonne Andrea Torres Cruz_x000a_Asesora de Control Interno"/>
    <s v="Andrés Farias Pinzón"/>
    <s v="Asesor de Control Interno"/>
    <d v="2020-12-22T00:00:00"/>
    <x v="2"/>
    <m/>
    <m/>
    <m/>
    <m/>
    <m/>
    <m/>
    <m/>
    <m/>
    <m/>
    <m/>
    <m/>
    <m/>
    <s v="Matriz"/>
    <n v="3.0000000000000001E-3"/>
    <d v="2021-01-05T00:00:00"/>
    <s v="1. Ruta seguimiento PAA 2020 con corte a 31Dic2020: \\10.216.160.201\control interno\2020\PAA_x000a_2. Matriz 208-CI-Ft-04 PAA 2020 V2.0 Seg2020 (Corte 31Dic2020) diligenciada"/>
    <s v="Se realizó el último seguimiento del PAA del 2020 dando cumplimiento al 99,54% a sus actividades pactadas por cada uno de sus integrantes. También se solicitó su publicación en la página web"/>
    <s v="Entrega, publicación o socialización de resultados"/>
    <n v="3.0000000000000001E-3"/>
    <n v="0"/>
    <m/>
    <m/>
    <m/>
    <m/>
    <m/>
    <m/>
    <x v="0"/>
  </r>
  <r>
    <x v="1"/>
    <s v="Evaluación Matriz de riesgos de corrupción y por proceso 2020. Decreto 124 de 2016"/>
    <x v="2"/>
    <s v="Todos los Procesos"/>
    <s v="Ivonne Andrea Torres Cruz_x000a_Asesora de Control Interno"/>
    <s v="Kelly Serrano Rincón"/>
    <s v="Líderes de Cada Proceso"/>
    <d v="2020-12-28T00:00:00"/>
    <x v="3"/>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1"/>
    <s v="Evaluación Plan Anticorrupción y de Atención al Ciudadano 2020. Decreto 124 de 2016"/>
    <x v="2"/>
    <s v="Todos los Procesos"/>
    <s v="Ivonne Andrea Torres Cruz_x000a_Asesora de Control Interno"/>
    <s v="Andrés Farias Pinzón"/>
    <s v="Líderes de Cada Proceso"/>
    <d v="2020-12-28T00:00:00"/>
    <x v="3"/>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3"/>
    <s v="Evaluación independiente del estado del Sistema de Control Interno. Artículo 9 Ley 1474 de 2011, modificado por el Artículo 156 del Decreto Nacional 2106 de 2019. Circular Externa 100-006 de 2019. Elaborado según metodología del DAFP"/>
    <x v="2"/>
    <s v="Todos los Procesos"/>
    <s v="Ivonne Andrea Torres Cruz_x000a_Asesora de Control Interno"/>
    <s v="Kelly Serrano Rincón"/>
    <s v="Líderes de Cada Proceso"/>
    <d v="2020-12-29T00:00:00"/>
    <x v="4"/>
    <m/>
    <m/>
    <m/>
    <m/>
    <m/>
    <m/>
    <m/>
    <m/>
    <m/>
    <m/>
    <m/>
    <m/>
    <s v="Matriz"/>
    <n v="1.4999999999999999E-2"/>
    <d v="2021-01-31T00:00:00"/>
    <s v="\\10.216.160.201\control interno\2021\19.04 INF.  DE GESTIÓN\EVALUACION SCI\II sem 2020_x000a_Informe publicado en página web el 01Feb2021_x000a_Se entregó el informe con el memorando 202111200005453 el 31Ene2021"/>
    <s v="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
    <s v="Entrega producto final"/>
    <n v="1.4999999999999999E-2"/>
    <n v="0"/>
    <m/>
    <m/>
    <m/>
    <m/>
    <m/>
    <m/>
    <x v="0"/>
  </r>
  <r>
    <x v="3"/>
    <s v="Elaborar informe de cumplimiento del plan de trabajo del Comité Institucional de Coordinación de Control Interno - CICCI 2020 para entregar a los miembros del comité"/>
    <x v="1"/>
    <s v="Seguimiento y Evaluación"/>
    <s v="Ivonne Andrea Torres Cruz_x000a_Asesora de Control Interno"/>
    <s v="Joan Gaitán Ferrer"/>
    <s v="Asesor de Control Interno"/>
    <d v="2021-01-04T00:00:00"/>
    <x v="5"/>
    <m/>
    <m/>
    <m/>
    <m/>
    <m/>
    <m/>
    <m/>
    <m/>
    <m/>
    <m/>
    <m/>
    <m/>
    <s v="Informe"/>
    <n v="5.0000000000000001E-3"/>
    <d v="2021-01-06T00:00:00"/>
    <s v="Informe entregado con el memorando 202111200000603 del 06Ene2021. Se encuentra en la ruta: \\10.216.160.201\control interno\2020\02.01 ACTAS COMITE C. I\08. Informe cumplimiento PT CICCI"/>
    <s v="Con base en el plan de trabajo del comité, se elaboró y comunicó el informe de los resultados obtenidos en el seguimiento al Plan de Trabajo del Comité Institucional de Coordinación de Control Interno para la vigencia 2020. El informe está publicado en la página web_x000a_"/>
    <s v="Entrega producto final"/>
    <n v="5.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3"/>
    <s v="Estratégico"/>
    <s v="Ivonne Andrea Torres Cruz_x000a_Asesora de Control Interno"/>
    <s v="Joan Gaitán Ferrer"/>
    <s v="Director Jurídico "/>
    <d v="2021-01-04T00:00:00"/>
    <x v="6"/>
    <m/>
    <m/>
    <m/>
    <m/>
    <m/>
    <m/>
    <m/>
    <m/>
    <m/>
    <m/>
    <m/>
    <m/>
    <s v="Correo electrónico"/>
    <n v="1E-3"/>
    <d v="2021-01-07T00:00:00"/>
    <s v="Se remitió la información en dos correos el 07Ene2021 a los destinatarios solicitados por la SHD"/>
    <s v="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
    <s v="Entrega a ente de control y copia en Control Interno"/>
    <n v="1E-3"/>
    <n v="0"/>
    <m/>
    <m/>
    <m/>
    <m/>
    <m/>
    <m/>
    <x v="0"/>
  </r>
  <r>
    <x v="0"/>
    <s v="Revisión del informe de gestión judicial, según los términos del Artículo 30 de la Resolución 104 de 2018"/>
    <x v="3"/>
    <s v="Estratégico"/>
    <s v="Ivonne Andrea Torres Cruz_x000a_Asesora de Control Interno"/>
    <s v="Andrea Sierra Ochoa"/>
    <s v="Director Jurídico "/>
    <d v="2021-01-04T00:00:00"/>
    <x v="0"/>
    <m/>
    <m/>
    <m/>
    <m/>
    <m/>
    <m/>
    <m/>
    <m/>
    <m/>
    <m/>
    <m/>
    <m/>
    <s v="Informe"/>
    <n v="2.5000000000000001E-3"/>
    <d v="2021-01-07T00:00:00"/>
    <s v="Informe de gestión judicial entregado en la Secretaría Jurídica Distrital con radicado 202116000001371 del 07ene2021"/>
    <s v="la Dirección Jurídica remitió el informe para revisión y Vo.Bo., se revisó, se pidieron ajustes y aclaraciones que fueron tenidas en cuenta y se remitió el informe"/>
    <s v="Informe - Publicación (web,intranet y/o carpeta de calidad)"/>
    <n v="2.4999999999999996E-3"/>
    <n v="0"/>
    <m/>
    <m/>
    <m/>
    <m/>
    <m/>
    <m/>
    <x v="0"/>
  </r>
  <r>
    <x v="2"/>
    <s v="Trámite de cuentas de ACI"/>
    <x v="1"/>
    <s v="Seguimiento y Evaluación"/>
    <s v="Ivonne Andrea Torres Cruz_x000a_Asesora de Control Interno"/>
    <s v="Andrés Farias Pinzón"/>
    <s v="Asesor de Control Interno"/>
    <d v="2021-01-04T00:00:00"/>
    <x v="0"/>
    <m/>
    <m/>
    <m/>
    <m/>
    <m/>
    <m/>
    <m/>
    <m/>
    <m/>
    <m/>
    <m/>
    <m/>
    <s v="Reporte"/>
    <n v="3.0000000000000001E-3"/>
    <d v="2021-01-08T00:00:00"/>
    <s v="Cuentas radicadas en el drive de la Subdirección Financiera y en proceso de pago, siendo que al 26 de enero de 2021, ya les habían girado a 6 de los siete contratistas. El 08Feb le giraron a Carlos Andrés por inconvenientes con la planilla de pago en la que iba su giro"/>
    <s v="Se realizó el trámite de cuentas de cobro de contratistas de ACI, del 21 al 30 de diciembre de 2020, donde dicha actividad quedó cumplida en su totalidad de la siguiente manera:_x000a_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1-04T00:00:00"/>
    <x v="7"/>
    <m/>
    <m/>
    <m/>
    <m/>
    <m/>
    <m/>
    <m/>
    <m/>
    <m/>
    <m/>
    <m/>
    <m/>
    <s v="Matriz"/>
    <n v="3.0000000000000001E-3"/>
    <d v="2021-01-08T00:00:00"/>
    <s v="El normograma actualizado fue remitido el 08Ene2021 por correo electrónico a la OAP"/>
    <s v="Se revisó y ajustó el nomograma según las nuevas normas o modificatorias y se entregó cono oportunidad a la OAP"/>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1-04T00:00:00"/>
    <x v="8"/>
    <m/>
    <m/>
    <m/>
    <m/>
    <m/>
    <m/>
    <m/>
    <m/>
    <m/>
    <m/>
    <m/>
    <m/>
    <s v="Certificado"/>
    <n v="1E-3"/>
    <d v="2021-01-19T00:00:00"/>
    <s v="Ruta de evidencias del cargue de información de la cuenta mensual del mes de diciembre: \\10.216.160.201\control interno\2021\19.01 INF.  A  ENTID. DE CONTROL Y VIG\SIVICOF\CUENTA MENSUAL\01. DICIEMBRE 2021"/>
    <s v="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1-04T00:00:00"/>
    <x v="8"/>
    <m/>
    <m/>
    <m/>
    <m/>
    <m/>
    <m/>
    <m/>
    <m/>
    <m/>
    <m/>
    <m/>
    <m/>
    <s v="Informe"/>
    <n v="1E-3"/>
    <d v="2021-01-15T00:00:00"/>
    <s v="Ruta interna: \\10.216.160.201\control interno\2021\19.01 INF.  A  ENTID. DE CONTROL Y VIG\PERSONERIA\00. DICIEMBRE 2020_x000a_Oficio 202111200003991 - Informe Presupuestal diciembre 2020 enviado por correo electrónico a la Personería el 15Ene"/>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Andrés Farias Pinzón"/>
    <s v="Líderes de Cada Proceso"/>
    <d v="2021-01-04T00:00:00"/>
    <x v="9"/>
    <m/>
    <m/>
    <m/>
    <m/>
    <m/>
    <m/>
    <m/>
    <m/>
    <m/>
    <m/>
    <m/>
    <m/>
    <s v="Reporte"/>
    <n v="5.0000000000000001E-3"/>
    <d v="2021-01-18T00:00:00"/>
    <s v="El cuadro se encuentra en al siguiente ruta: \\10.216.160.201\control interno\2021\19.04 INF.  DE GESTIÓN\EVALUACIÓN POR DEPENDENCIAS 2020\05. Mapa de Riesgos"/>
    <s v="Se solicitó la información a la OAP, quien la entregó de manera oportuna y se elaboró el cuadro con las fechas de la oportunidad. Esta información se presentó en la evaluación del PAAC y se empleará también para la evaluación anual por dependencias"/>
    <s v="Informe - Publicación (web,intranet y/o carpeta de calidad)"/>
    <n v="4.9999999999999992E-3"/>
    <n v="0"/>
    <m/>
    <m/>
    <m/>
    <m/>
    <m/>
    <m/>
    <x v="0"/>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Andrea Sierra Ochoa"/>
    <s v="Asesor de Control Interno"/>
    <d v="2021-01-04T00:00:00"/>
    <x v="10"/>
    <m/>
    <m/>
    <m/>
    <m/>
    <m/>
    <m/>
    <m/>
    <m/>
    <m/>
    <m/>
    <m/>
    <m/>
    <s v="Memorandos y/o Oficios"/>
    <n v="2E-3"/>
    <m/>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_x000a_21. Proyeccion de la rta al memorando remitido a la ACI por parte de REAS  radicado N° 202112000025493 del 21 de abril de 2021 (en el correo de la jefe desde el 17JUN2021)_x000a_22.Proyeccion de la rta al oficio remitido por la Personería de Bogotá el seguimiento realizado desde la Asesoría de Control Interno al requerimiento de radicado Sinproc 2748073-2020. ( en el correo de la jefe desde el 17JUN2021)_x000a_23. Proyeccion de la rta al  Radicado 2-2021-17116 del 12 de Julio de 2021, mediante el cual la Contralorea de Bogotá D.C., traslada por competencia a esta entidad la solicitud de radicado N° 1-2021-15470 del 16 de junio de 2021"/>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Carlos Vargas Hernández"/>
    <s v="Asesor de Control Interno"/>
    <d v="2021-01-04T00:00:00"/>
    <x v="10"/>
    <m/>
    <m/>
    <m/>
    <m/>
    <m/>
    <m/>
    <m/>
    <m/>
    <m/>
    <m/>
    <m/>
    <m/>
    <s v="Memorandos y/o Oficios"/>
    <n v="2E-3"/>
    <m/>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Joan Gaitán Ferrer"/>
    <s v="Asesor de Control Interno"/>
    <d v="2021-01-04T00:00:00"/>
    <x v="10"/>
    <m/>
    <m/>
    <m/>
    <m/>
    <m/>
    <m/>
    <m/>
    <m/>
    <m/>
    <m/>
    <m/>
    <m/>
    <s v="Memorandos y/o Oficios"/>
    <n v="2E-3"/>
    <m/>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_x000a_02. Corr. Externa_x000a_06. Revisión y análisis del Informe “SOCIALIZACION INFORME DE INGRESOS, GASTOS E INVERSIONES DEL DISTRITO CAPITAL DE LA CONTRALORIA DE BOGOTA”"/>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02. Corr. Externa_x000a_06. Revisión y análisis del Informe “SOCIALIZACION INFORME DE INGRESOS, GASTOS E INVERSIONES DEL DISTRITO CAPITAL DE LA CONTRALORIA DE BOGOTA”"/>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Kelly Serrano Rincón"/>
    <s v="Asesor de Control Interno"/>
    <d v="2021-01-04T00:00:00"/>
    <x v="10"/>
    <m/>
    <m/>
    <m/>
    <m/>
    <m/>
    <m/>
    <m/>
    <m/>
    <m/>
    <m/>
    <m/>
    <m/>
    <s v="Memorandos y/o Oficios"/>
    <n v="2E-3"/>
    <m/>
    <s v="1. DP: La veeduría solicitó diligenciar encuesta sobre los temas a capacitar a los jefes OCI en 2021. Elizabeth e IATC diligenciaron el formulario de google con la información que dieron todos los auditores._x000a_2. \\10.216.160.201\control interno\2021\19.04 INF.  DE GESTIÓN\EVALUACION SCI\I sem 2021"/>
    <s v="1. DP: La veeduría solicitó diligenciar encuesta sobre los temas a capacitar a los jefes OCI en 2021. Elizabeth e IATC diligenciaron el formulario de google con la información que dieron todos los auditores._x000a_2. Se solicitó concepto al DAFP sobre inquietudes que se tienen de la Evaluación Independiente del Sistema de Control Interno mediante Rad CVP No. 202111200045791 del 14abr2021 y Rad. DAFP No. 20212060190982 del 14abr2021._x000a_3. Se solicitó concepto al DAFP sobre la administración de los riesgos de los proyectos de inversión Rad CVP No. 202111200077481 del 10Jun2021 y Rad DAFP No. 20212060471112 del 11Jun2021, se está de la respuesta."/>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Marcela Urrea Jaramillo"/>
    <s v="Asesor de Control Interno"/>
    <d v="2021-01-04T00:00:00"/>
    <x v="10"/>
    <m/>
    <m/>
    <m/>
    <m/>
    <m/>
    <m/>
    <m/>
    <m/>
    <m/>
    <m/>
    <m/>
    <m/>
    <s v="Memorandos y/o Oficios"/>
    <n v="2E-3"/>
    <m/>
    <s v="1. DP de exfuncionaria, que se le contestó el 31Dic2020, ella dio respuesta el 21ene2021 entregando documentos que están para trámite de entrega en la Subdirección Administrativa. Ruta: \\10.216.160.201\control interno\2020\00. APOYO\10. DP\73. Graciela_x000a_-  Calendario de google del 19 de abril de 2021._x000a_- Calendario de google del 29 de abril de 2021._x000a_- Calendario de google del 30 de abril de 2021._x000a_- Correos electrónicos del 20 y 23 de abril de 2021._x000a_- Soportes del sorteo Mz 55, ubicados en la ruta interna: _x000a_\\10.216.160.201\control interno\2021\00. APOYO\10. Sorteo No 7 Arborizadora Baja Mz 55\22Abr2021_x000a_-Correos electrónicos del 28 de abril y 30 de abril de 2021. _x000a_- Documentos del traslado al operador disciplinario,  ubicados en la ruta interna: _x000a__x000a_\\10.216.160.201\control interno\2021\00. APOYO\08. DP\28. Traslado a CID PQRSD II Sem 2020_x000a_"/>
    <s v="1. DP de exfuncionaria, que se le contestó el 31Dic2020, ella dio respuesta el 21ene2021 entregando documentos que están para trámite de entrega en la Subdirección Administrativa. Ruta: \\10.216.160.201\control interno\2020\00. APOYO\10. DP\73. Graciela_x000a_19Abr202: Participación en la reunión convocada por la DGC y CID en relación con la coordinación de la elaboración del informe de la Directiva 003 de 2013 del periodo 16 de octubre de 2020 al 30 de abril de 2021._x000a_29Abr2021: Participación en reunión con el proceso de Mejoramiento de Vivienda para solventar dudas sobre solicitud de líneas celulares memorando 202114000027293_x000a_30Abr2020: Participación en reunión con los profesionales Kelly Serrano y Joan Gaitán para consolidar comentarios y/o observaciones a la propuesta de ajuste de la Dirección de Mejoramiento de Barrios del PAAC y a la propuesta de Política de Administración del Riesgo._x000a_23Abr2021: En relación a la solicitud realizada por la Dirección de Reasentamientos sobre la revisión y actualización del “INSTRUCTIVO DE SELECCIÓN, SORTEO, ESCRITURACIÓN Y ENTREGA DE LA VIVIENDA DE PROYECTOS PROPIOS DE LA CAJA DE LA VIVIENDA POPULAR” se realizaron las siguientes actividades: _x000a_- Se recibió correo electrónico de asignación de revisión del documento el 20 de abril de 2021._x000a_- Se realizó la revisión del documento y se remitió a la Asesora de Control Interno con las observaciones y/o comentarios el 23Abr2021._x000a_22Abril2020: Se realizó la participación como veedora de las familias seleccionadas para el Sorteo de 12 unidades habitacionales del proyecto Manzana 55 del 22 de abril de 2021 realizando las siguientes actividades:_x000a_ - Revisión de los expedientes físicos de las 12 familias a las cuales se les asignó nomenclatura en sorteo virtual de ese mismo día; se verificó el VUR,copia de cédula de ciudadanía, se verificaron las condiciones de adulto mayor y casos de discapacidad._x000a__x000a_- Verificación de las balotas y participación en el sorteo virtual realizado a través de Facebook Live, sacando las balotas de la urna. _x000a_ 30Abril202: En conjunto con los profesionales Kelly Serrano y Joan Gaitán, se realizó la revisión a la propuesta de ajuste de la Dirección de Mejoramiento de Barrios del PAAC y a la propuesta de Política de Administración del Riesgo generando los comentarios remitidos en correo electrónico a la Asesora de Control Interno el 30 de abril de 2021._x000a_29Abr2021: Se realizó el traslado al operador disciplinario de la Conclusión N° 1, procedente del “Informe de seguimiento y evaluación a la atención de Peticiones, Quejas, Reclamos, Sugerencias, Denuncias por presuntos Actos de Corrupción y Felicitaciones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con memorando 202111200028193 del 29Abr2021._x000a_18May2021: Se remitió correo electrónico a la Asesora de Control Interno con las propuestas, modificaciones y/o observaciones a la propuesta de la Política de Administración del Riesgo remitida por la Oficina Asesor de Planeación. (18 de mayo de 2021)._x000a_05May2021: Se remitió el acta No1 del 12 de abril de 2021 – Subdirección Financiera a la Asesora de Control Interno y la profesional Kelly Serrano para el respectivo seguimiento a los riesgos de la ACI._x000a_06May2021: 3._x0009_Se remitió el acta No1 del 12 de marzo de 2021 – DUT a la Asesora de Control Interno y la profesional Kelly Serrano para el respectivo seguimiento a los riesgos de la ACI._x000a_18May2021: Acta No. 7 del proyecto Arborizadora Baja Manzana 55 suscrita por parte de Control Interno._x000a_31May2021: Acta No. 1 de Comité Técnico de Sostenibilidad Contable celebrado el 29 de abril de 2021 con validación de los ajustes y suscripción. "/>
    <s v="Elaboración de solicitud"/>
    <n v="1.9000000000000002E-3"/>
    <n v="9.9999999999999829E-5"/>
    <n v="12"/>
    <n v="340"/>
    <n v="231"/>
    <n v="0.67941176470588238"/>
    <n v="1.3588235294117647E-3"/>
    <n v="5.4117647058823546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Andrea Sierra Ochoa"/>
    <s v="Líderes de Cada Proceso"/>
    <d v="2021-01-04T00:00:00"/>
    <x v="10"/>
    <m/>
    <m/>
    <m/>
    <m/>
    <m/>
    <m/>
    <m/>
    <m/>
    <m/>
    <m/>
    <m/>
    <m/>
    <s v="Acta"/>
    <n v="2.5000000000000001E-3"/>
    <m/>
    <s v="Ruta: \\10.216.160.201\control interno\2021\19.04 INF.  DE GESTIÓN\COM CONCILIACIÓN"/>
    <s v="25Ene: Comité de conciliación ficha 260_x000a_29Ene: Comité con lineamientos sobre la estabilidad laboral reforzada de mujeres embarazadas_x000a_23Feb: Comité para presentar la mesa de trabajo del 20May con la Secretaría Jurídica Distrital_x000a_26Feb: Comité para presentar d enuevo los criterios de selección de los abogados_x000a_18Mar, participar en el Comité de Conciliación con el propósito de presentar la solicitud de conciliación extrajudicial allegada por la señora Graciela Zabala _x000a_23Mar Asistencia en el Comité de Conciliación de la CVP, el propósito de poner a consideración  la procedencia de iniciar o no la acción de repetición por el pago del ejecutivo mixto en el caso Parque Metropolitano. _x000a_12Abr: Sesión virtual por correo electrónico Comité de Conciliación - Audiencia de Pacto de Cumplimiento en la Acción Popular 2020-00191-00_x000a_14Abr: Presencia en la Sesión ordinaria presencial Comité de Conciliación- Principio de oportunidad proceso penal 2017-33215_x000a_20May: Presencia en la Sesión ordinaria presencial Comité de Conciliación Presentación ficha de conciliación No. 264_x000a_Deliberación sobre la procedencia de la conciliación extrajudicial  ficha de conciliación No. 263 _x000a_Presentación informe de la demanda de la Acción de Repetición caso Parque Metropolitano._x000a_27May: presencia en la sesion ordnaria virtual del comite de Conciliacion  informe de representación judicial de la CVP realizado por la Secretaría Jurídica Distrital en el marco de la mesa de trabajo conjunta llevada a cabo el pasado 20 de mayo._x000a_08JUN presencial virtual en la sesión ordinaria del Comité de Conciliación con el propósito de presentar la ficha 265 -2021. Tema: Conciliación judicial dentro del proceso de reparación directa No. 2019-00908_x000a_29JUN Asistir a la sesion principal del Comite de Conciliación Conciliación con el propósito de presentar: i) Informe del estado actual del caso Parque Metropolitano y II) Informe del seguimiento y supervisión del Contrato de Prestación de Servicios Profesionales No. 182 de 2007 suscrito entre la CVP y Sampero Riveros Barrera Consultores Legales S.A.S hoy Riveros Barragán Consultores Legales S.A.S,     _x000a_16JUL. Asistir a la sesion principal del Comite de Conciliación Conciliación con el propósito de presentar: i) CONCILIACIÓN_x000a_EXTRAJUDICIAL SOLICITADA POR CONSORCIO VÍAS CVP-17, y II) CONCILIACIÓN EXTRAJUDICIAL SOLICITADA POR EL SEÑOR_x000a_MARTÍN DAVID PEÑALOZA BELTRÁN._x000a_22JUL.Asistir a la sesion principal del Comite de Conciliación Conciliación con el propósito de deliberar en el caso de la señora MARÍA ADELA HERRERA FLÓREZ y Otros contra la CVP y la SDH, en el marco de la conciliación judicial adelantada ante el Juzgado 1 Administrativo de Bogotá D.C."/>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Carlos Vargas Hernández"/>
    <s v="Líderes de Cada Proceso"/>
    <d v="2021-01-04T00:00:00"/>
    <x v="10"/>
    <m/>
    <m/>
    <m/>
    <m/>
    <m/>
    <m/>
    <m/>
    <m/>
    <m/>
    <m/>
    <m/>
    <m/>
    <s v="Acta"/>
    <n v="2.5000000000000001E-3"/>
    <m/>
    <s v="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
    <s v="28Ene: Comité de seguimiento financiero donde expusieron estados de Tesorería de dic2020; rendimientos financieros bancos; Informe de gestión del comité año 2020; Avance embargo UGPP y cronograma de reuniones CSF 2021._x000a_18Feb: Comité de seguimiento financiero donde expusieron el caso del embargo de la UGPP, estado de tesorería y el informe de excedentes financieros_x000a_23Abri:Comité de Seguimiento Financiero – Meet el día 23 de abril de 2021_x000a_29Abr: comité técnico de sostenibilidad contable – Meet el día 29 de abril de 2021._x000a_27May: Comité Financiero-Meet el dia 27 de Mayo de 2021._x000a_28Jun:Comité Financiero-Meet el dia 28 de Jun de 2021._x000a_26Jul:Comité Financiero-Meet el dia 26 de Jul de 2021."/>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Kelly Serrano Rincón"/>
    <s v="Líderes de Cada Proceso"/>
    <d v="2021-01-04T00:00:00"/>
    <x v="10"/>
    <m/>
    <m/>
    <m/>
    <m/>
    <m/>
    <m/>
    <m/>
    <m/>
    <m/>
    <m/>
    <m/>
    <m/>
    <s v="Acta"/>
    <n v="2.5000000000000001E-3"/>
    <m/>
    <s v="22Jun2021: Calendario de Google Meet._x000a_16jul2021: Calendario de Google meet y Acta de reunión, ruta: \\10.216.160.201\control interno\2021\02.01 ACTAS COMITE C. I\05. 16Jul2021"/>
    <s v="04Ene: Comité directivo_x000a_29Ene: Comité directivo donde se aprobaron los 12 planes del Dec 612_x000a_08abr: Comité Institucional de Coordinación de Control Interno_x000a_30abr: Comité Institucional de Gestión y Desempeño._x000a_22jun: Cuarta sesión ordinaria del Comité Institucional de Coordinación de Control Interno._x000a_30Jul: Participación en la Segunda sesion del Comité Distrital de Auditoría._x000a_16Jul: Quinta sesión ordinaria del Comité Institucional de Coordinación de Control Interno."/>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Marcela Urrea Jaramillo"/>
    <s v="Líderes de Cada Proceso"/>
    <d v="2021-01-04T00:00:00"/>
    <x v="10"/>
    <m/>
    <m/>
    <m/>
    <m/>
    <m/>
    <m/>
    <m/>
    <m/>
    <m/>
    <m/>
    <m/>
    <m/>
    <s v="Acta"/>
    <n v="2.5000000000000001E-3"/>
    <m/>
    <s v="Toda la información de la auditoría se encuentra en la siguiente ruta:\\10.216.160.201\control interno\2021\19.03 INF. AUDITORIAS C. I\INTERNAS\05. MB\02. Dto 371 Art. 2\1. Planificación Auditoría_x000a_la informacion respecto ed la apertura de la auditoria se encuentra en la siguiente ruta:  \\10.216.160.201\control interno\2021\19.03 INF. AUDITORIAS C. I\INTERNAS\05. MB\02. Dto 371 Art. 2\1. Planificación Auditoría\1.4 Comunicacion de Apertura Aud"/>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
    <s v="Informe - Elaboración de producto"/>
    <n v="2.0250000000000003E-3"/>
    <n v="4.7499999999999973E-4"/>
    <n v="12"/>
    <n v="340"/>
    <n v="231"/>
    <n v="0.67941176470588238"/>
    <n v="1.6985294117647059E-3"/>
    <n v="3.2647058823529439E-4"/>
    <x v="1"/>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1-05T00:00:00"/>
    <x v="11"/>
    <m/>
    <m/>
    <m/>
    <m/>
    <m/>
    <m/>
    <m/>
    <m/>
    <m/>
    <m/>
    <m/>
    <m/>
    <s v="Informe"/>
    <n v="7.4999999999999997E-3"/>
    <d v="2021-01-29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
    <s v="Informe - Publicación (web,intranet y/o carpeta de calidad)"/>
    <n v="7.4999999999999989E-3"/>
    <n v="0"/>
    <m/>
    <m/>
    <m/>
    <m/>
    <m/>
    <m/>
    <x v="0"/>
  </r>
  <r>
    <x v="0"/>
    <s v="Informe de seguimiento a la Sostenibilidad Contable - Resolución DDC-00003 del 05 de diciembre de 2018 - corte al 31Dic2020"/>
    <x v="0"/>
    <s v="Apoyo"/>
    <s v="Ivonne Andrea Torres Cruz_x000a_Asesora de Control Interno"/>
    <s v="Carlos Vargas Hernández"/>
    <s v="Subdirector Financiero"/>
    <d v="2021-01-05T00:00:00"/>
    <x v="12"/>
    <m/>
    <m/>
    <m/>
    <m/>
    <m/>
    <m/>
    <m/>
    <m/>
    <m/>
    <m/>
    <m/>
    <m/>
    <s v="Informe"/>
    <n v="3.0000000000000001E-3"/>
    <d v="2021-02-26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Informe - Publicación (web,intranet y/o carpeta de calidad)"/>
    <n v="2.9999999999999996E-3"/>
    <n v="0"/>
    <m/>
    <m/>
    <m/>
    <m/>
    <m/>
    <m/>
    <x v="0"/>
  </r>
  <r>
    <x v="2"/>
    <s v="Elaborar el informe de la Oficina de Control Interno vigencia 2020 - documento CBN 1038"/>
    <x v="1"/>
    <s v="Seguimiento y Evaluación"/>
    <s v="Ivonne Andrea Torres Cruz_x000a_Asesora de Control Interno"/>
    <s v="Joan Gaitán Ferrer"/>
    <s v="Asesor de Control Interno"/>
    <d v="2021-01-06T00:00:00"/>
    <x v="9"/>
    <m/>
    <m/>
    <m/>
    <m/>
    <m/>
    <m/>
    <m/>
    <m/>
    <m/>
    <m/>
    <m/>
    <m/>
    <s v="Informe"/>
    <n v="1.2E-2"/>
    <d v="2021-01-31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Entrega, publicación o socialización de resultados"/>
    <n v="1.2E-2"/>
    <n v="0"/>
    <m/>
    <m/>
    <m/>
    <m/>
    <m/>
    <m/>
    <x v="0"/>
  </r>
  <r>
    <x v="3"/>
    <s v="Evaluación anual por dependencias. Artículo 39 Ley 909 de 2005 - Circular 004 de 2005 Consejo Asesor del Gobierno Nacional en Materia de Control Interno"/>
    <x v="2"/>
    <s v="Todos los Procesos"/>
    <s v="Ivonne Andrea Torres Cruz_x000a_Asesora de Control Interno"/>
    <s v="Andrea Sierra Ochoa"/>
    <s v="Líderes de Cada Proceso"/>
    <d v="2021-01-06T00:00:00"/>
    <x v="13"/>
    <m/>
    <m/>
    <m/>
    <m/>
    <m/>
    <m/>
    <m/>
    <m/>
    <m/>
    <m/>
    <m/>
    <m/>
    <s v="Matriz"/>
    <n v="1.4999999999999999E-2"/>
    <d v="2021-05-31T00:00:00"/>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_x000a_CTO. 032 de 2020_x000a_CTO. 034 de 2020_x000a_CTO. 037 de 2020_x000a_CTO. 075 de 2020_x000a_CTO. 409 de 2020_x000a_CTO. 413 de 2020_x000a_CTO. 431 de 2018_x000a_CTO. 460 de 2020_x000a_CTO. 547 de 2020_x000a_CTO. 606 de 2020_x000a_07/07/2021. Mediante correo electronico de radicado N°  202111200052383 se remiteron las correspondientes actas de cierre de los 10 expedientes previamente relacionados a la Direccion de gestion Corporativa, para que se continue con su  tramite,_x000a__x000a__x000a__x000a_"/>
    <s v="Entrega producto final"/>
    <n v="1.4999999999999999E-2"/>
    <n v="0"/>
    <m/>
    <m/>
    <m/>
    <m/>
    <m/>
    <m/>
    <x v="0"/>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01-08T00:00:00"/>
    <x v="14"/>
    <m/>
    <m/>
    <m/>
    <m/>
    <m/>
    <m/>
    <m/>
    <m/>
    <m/>
    <m/>
    <m/>
    <m/>
    <s v="Matriz"/>
    <n v="0.02"/>
    <d v="2021-01-31T00:00:00"/>
    <s v="Ruta: \\10.216.160.201\control interno\2021\28.05 PM\EXTERNO\CONTRALORÍA\01. IV SEG 2020_x000a_El informe se entregó el 31Ene2021 con el memorando 202111200005443 del 31Ene2021 y se verificó su publicación en la página web, junto con la matriz de detalle de seguimiento"/>
    <s v="Se planeó el seguimiento, se realizaron las visitas, se diligenció la matriz y el informe se elaboró y revisó y se entregó el 31Ene2021 con el memorando 202111200005443 del 31Ene2021"/>
    <s v="Informe - Publicación (web,intranet y/o carpeta de calidad)"/>
    <n v="1.9999999999999997E-2"/>
    <n v="0"/>
    <m/>
    <m/>
    <m/>
    <m/>
    <m/>
    <m/>
    <x v="0"/>
  </r>
  <r>
    <x v="3"/>
    <s v="Diseñar el plan de acción de Comité Institucional de Coordinación de Control Interno - CICCI 2021 y entregarlo a los miembros del comité para su revisión y posterior aprobación"/>
    <x v="1"/>
    <s v="Seguimiento y Evaluación"/>
    <s v="Ivonne Andrea Torres Cruz_x000a_Asesora de Control Interno"/>
    <s v="Joan Gaitán Ferrer"/>
    <s v="Asesor de Control Interno"/>
    <d v="2021-01-12T00:00:00"/>
    <x v="9"/>
    <m/>
    <m/>
    <m/>
    <m/>
    <m/>
    <m/>
    <m/>
    <m/>
    <m/>
    <m/>
    <m/>
    <m/>
    <s v="Matriz"/>
    <n v="5.0000000000000001E-3"/>
    <d v="2021-01-26T00:00:00"/>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_x000a_Ruta: \\10.216.160.201\control interno\2021\02.01 ACTAS COMITE C. I\00. Plan de trabajo CICCI"/>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s v="Entrega producto final"/>
    <n v="5.0000000000000001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1-12T00:00:00"/>
    <x v="15"/>
    <m/>
    <m/>
    <m/>
    <m/>
    <m/>
    <m/>
    <m/>
    <m/>
    <m/>
    <m/>
    <m/>
    <m/>
    <s v="Acta"/>
    <n v="5.0000000000000001E-3"/>
    <d v="2021-02-22T00:00:00"/>
    <s v="Ruta: \\10.216.160.201\control interno\2021\02.01 ACTAS COMITE C. I\01. 26Ene2021"/>
    <s v="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
    <s v="Entrega producto final"/>
    <n v="5.0000000000000001E-3"/>
    <n v="0"/>
    <m/>
    <m/>
    <m/>
    <m/>
    <m/>
    <m/>
    <x v="0"/>
  </r>
  <r>
    <x v="7"/>
    <s v="Informe PQR's - Ley 1474 de 2011 - Decreto 371 de 2010 - segundo semestre 2020_x000a_Auditoría Especial de la prestación del Servicio al Ciudadano en el marco de la situación de calamidad pública en Bogotá, D.C. ordenada en el Decreto 087 del 2020 de la Alcaldía Mayor de Bogotá. Radicado 2020IE8609 del 19 de octubre de 2020"/>
    <x v="5"/>
    <s v="Misional"/>
    <s v="Ivonne Andrea Torres Cruz_x000a_Asesora de Control Interno"/>
    <s v="Marcela Urrea Jaramillo"/>
    <s v="Director de Gestión Corporativa y CID"/>
    <d v="2021-01-12T00:00:00"/>
    <x v="16"/>
    <m/>
    <m/>
    <m/>
    <m/>
    <m/>
    <m/>
    <m/>
    <m/>
    <m/>
    <m/>
    <m/>
    <m/>
    <s v="Informe"/>
    <n v="2.5000000000000001E-3"/>
    <d v="2021-03-23T00:00:00"/>
    <s v="Ruta: \\10.216.160.201\control interno\2021\19.04 INF.  DE GESTIÓN\PQRDS\01. II Sem 2020_x000a__x000a_Ruta: \\10.216.160.201\control interno\2021\19.04 INF.  DE GESTIÓN\PQRDS\01. II Sem 2020\03. Inf. y memorando rem y publicado en:_x000a_https://www.cajaviviendapopular.gov.co/sites/default/files/Informe%20PQRSD%202do%20semestre%202020_0.pdf_x000a_El informe fue remitido a los lÍderes de los procesos con memorando 202111200018773 del 23Mar2021 y publicado en la página web de la Entidad. "/>
    <s v="Se solicitó la información, la cual fue entregada con oportunidad. La contratista quedó sin contrato, por lo que la elaboración del informe se reanudó el 10Feb._x000a_Se elaboró el informe de Seguimiento y Evaluación a las PQRSD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_x000a_El informe fue remitido a los líderes de los procesos con memorando 202111200018773 del 23Mar2021 y publicado en la página web de la Entidad."/>
    <s v="Informe Final - Publicación (web,intranet y/o carpeta de calidad)"/>
    <n v="2.5000000000000005E-3"/>
    <n v="0"/>
    <m/>
    <m/>
    <m/>
    <m/>
    <m/>
    <m/>
    <x v="0"/>
  </r>
  <r>
    <x v="2"/>
    <s v="Contratación 2021 contratistas ACI: Elaborar los estudios previos de los contratos de control interno, revisión de los documentos de los contratistas, radicación de las carpetas y apoyo en la suscripción de los contratos"/>
    <x v="1"/>
    <s v="Seguimiento y Evaluación"/>
    <s v="Ivonne Andrea Torres Cruz_x000a_Asesora de Control Interno"/>
    <s v="Joan Gaitán Ferrer"/>
    <s v="Asesor de Control Interno"/>
    <d v="2021-01-14T00:00:00"/>
    <x v="12"/>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2"/>
    <s v="Contratación 2021 contratistas ACI: Elaborar los estudios previos de los contratos de control interno, verificación de la entrega y aprobación de la póliza y elaboración de las actas de inicio y cargue en el sistema secop"/>
    <x v="1"/>
    <s v="Seguimiento y Evaluación"/>
    <s v="Ivonne Andrea Torres Cruz_x000a_Asesora de Control Interno"/>
    <s v="Andrea Sierra Ochoa"/>
    <s v="Asesor de Control Interno"/>
    <d v="2021-01-14T00:00:00"/>
    <x v="12"/>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4"/>
    <s v="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
    <x v="2"/>
    <s v="Todos los Procesos"/>
    <s v="Ivonne Andrea Torres Cruz_x000a_Asesora de Control Interno"/>
    <s v="Carlos Vargas Hernández"/>
    <s v="Líderes de Cada Proceso"/>
    <d v="2021-01-15T00:00:00"/>
    <x v="17"/>
    <m/>
    <m/>
    <m/>
    <m/>
    <m/>
    <m/>
    <m/>
    <m/>
    <m/>
    <m/>
    <m/>
    <m/>
    <s v="Certificado"/>
    <n v="0.01"/>
    <d v="2021-02-15T00:00:00"/>
    <s v="Ruta: \\10.216.160.201\control interno\2021\19.01 INF.  A  ENTID. DE CONTROL Y VIG\SIVICOF\CUENTA ANUAL"/>
    <s v="*. Se revisó la norma, se preparó la información a solicitar, se solicitó la información (202111200002383 Solicitud Cuenta anual 2020 del 18Ene2021)._x000a_*. Se solicitó información de Hurtos y pérdidas (202111200002763 del 20Ene2021 para Administrativa) y (202111200002783 del 20Ene2021 para DGC)._x000a_*. Se solicitó información de auditorías externas o seguimientos externos 202111200002743 del 20ene2021._x000a_*. Se solicitó Plan de Contingencia 202111200002773 del 20Ene2021._x000a_*. Se organizó la carpeta compartida con la información que se recibió._x000a_*. Se elaboraron los informes responsabilidad de control interno._x000a_*. Se ajustaron los informes de Excel que así lo requirieron, se validaron en el storm user, se generó el archivo STR respectivo y se firmaron los formatos electrónicos._x000a_*. Se subieron los informes de la cuenta anual y se generó el respectivo certificado."/>
    <s v="Entrega a ente de control y copia en Control Interno"/>
    <n v="0.01"/>
    <n v="0"/>
    <m/>
    <m/>
    <m/>
    <m/>
    <m/>
    <m/>
    <x v="0"/>
  </r>
  <r>
    <x v="0"/>
    <s v="Formulación Plan Anual de Auditorías - Parágrafo 1 Artículo 38 - Decreto 807 de 2019"/>
    <x v="1"/>
    <s v="Seguimiento y Evaluación"/>
    <s v="Ivonne Andrea Torres Cruz_x000a_Asesora de Control Interno"/>
    <s v="Joan Gaitán Ferrer"/>
    <s v="Asesor de Control Interno"/>
    <d v="2021-01-18T00:00:00"/>
    <x v="14"/>
    <m/>
    <m/>
    <m/>
    <m/>
    <m/>
    <m/>
    <m/>
    <m/>
    <m/>
    <m/>
    <m/>
    <m/>
    <s v="Matriz"/>
    <n v="5.0000000000000001E-3"/>
    <d v="2021-01-26T00:00:00"/>
    <s v="Ruta: \\10.216.160.201\control interno\2021\28.03 PAA_x000a_202111200003413 memorando del 22ene2021_x000a_Acta de aprobación del PAA"/>
    <s v="El PAA se elaboró y se envió por memorando 202111200003413 y por correo el 24ene2021 para revisión de los miembros del comité CICCI. El 26ene2021 fue aprobado por todos los miembros del comité y se solicitó su publicación en la página web el 27Ene2021"/>
    <s v="Informe - Publicación (web,intranet y/o carpeta de calidad)"/>
    <n v="4.9999999999999992E-3"/>
    <n v="0"/>
    <m/>
    <m/>
    <m/>
    <m/>
    <m/>
    <m/>
    <x v="0"/>
  </r>
  <r>
    <x v="2"/>
    <s v="Formulación de la Gestión por Procesos - Indicadores de Gestión - FUSS - Proceso Evaluación de la Gestión"/>
    <x v="1"/>
    <s v="Seguimiento y Evaluación"/>
    <s v="Ivonne Andrea Torres Cruz_x000a_Asesora de Control Interno"/>
    <s v="Joan Gaitán Ferrer"/>
    <s v="Asesor de Control Interno"/>
    <d v="2021-01-19T00:00:00"/>
    <x v="18"/>
    <m/>
    <m/>
    <m/>
    <m/>
    <m/>
    <m/>
    <m/>
    <m/>
    <m/>
    <m/>
    <m/>
    <m/>
    <s v="Matriz"/>
    <n v="3.0000000000000001E-3"/>
    <d v="2021-01-27T00:00:00"/>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Entrega, publicación o socialización de resultados"/>
    <n v="3.0000000000000001E-3"/>
    <n v="0"/>
    <m/>
    <m/>
    <m/>
    <m/>
    <m/>
    <m/>
    <x v="0"/>
  </r>
  <r>
    <x v="4"/>
    <s v="Elaborar Informe cuenta anual SIVICOF: CB-0402S - Plan de mejoramiento - Seguimiento Entidad"/>
    <x v="2"/>
    <s v="Todos los Procesos"/>
    <s v="Ivonne Andrea Torres Cruz_x000a_Asesora de Control Interno"/>
    <s v="Carlos Vargas Hernández"/>
    <s v="Líderes de Cada Proceso"/>
    <d v="2021-01-19T00:00:00"/>
    <x v="17"/>
    <m/>
    <m/>
    <m/>
    <m/>
    <m/>
    <m/>
    <m/>
    <m/>
    <m/>
    <m/>
    <m/>
    <m/>
    <s v="Informe"/>
    <n v="2E-3"/>
    <d v="2021-02-15T00:00:00"/>
    <s v="Ruta: \\10.216.160.201\control interno\2021\19.01 INF.  A  ENTID. DE CONTROL Y VIG\SIVICOF\CUENTA ANUAL"/>
    <s v="*. Matriz de seguimiento al PM contraloría con corte al 31Dic2020 elaborada._x000a_*. Se elaboró y ajustó el informe de Excel, se validó en el storm user, se generó el archivo STR respectivo y se firmó el formato electrónico._x000a_*. Se subió el archivo al sivicof y se generó el certificado de recepción de información en el sistema."/>
    <s v="Entrega a ente de control y copia en Control Interno"/>
    <n v="2E-3"/>
    <n v="0"/>
    <m/>
    <m/>
    <m/>
    <m/>
    <m/>
    <m/>
    <x v="0"/>
  </r>
  <r>
    <x v="4"/>
    <s v="Elaborar Informe cuenta anual SIVICOF: CBN-1015 - Informe de Austeridad en el Gasto"/>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Se compiló la información de los 4 trimestres de 2020 y se subió al sistema sivicof."/>
    <s v="Entrega a ente de control y copia en Control Interno"/>
    <n v="2E-3"/>
    <n v="0"/>
    <m/>
    <m/>
    <m/>
    <m/>
    <m/>
    <m/>
    <x v="0"/>
  </r>
  <r>
    <x v="4"/>
    <s v="Elaborar Informe cuenta anual SIVICOF: CBN-1016 - Informe sobre Detrimentos Patrimoniales"/>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 Se solicitó información a los responsables para luego compilar las respuestas. Se solicitó información de Hurtos y pérdidas (202111200002763 del 20Ene2021 para Administrativa) y (202111200002783 del 20Ene2021 para DGC)._x000a_*. Se revisó la información, se compiló y se elaboró el informe._x000a_*. Se subió el sistema sivicof."/>
    <s v="Entrega a ente de control y copia en Control Interno"/>
    <n v="2E-3"/>
    <n v="0"/>
    <m/>
    <m/>
    <m/>
    <m/>
    <m/>
    <m/>
    <x v="0"/>
  </r>
  <r>
    <x v="4"/>
    <s v="Elaborar Informe cuenta anual SIVICOF: CBN-1021 - Informe de Auditoría Externa"/>
    <x v="1"/>
    <s v="Seguimiento y Evaluación"/>
    <s v="Ivonne Andrea Torres Cruz_x000a_Asesora de Control Interno"/>
    <s v="Carlos Vargas Hernández"/>
    <s v="Asesor de Control Interno"/>
    <d v="2021-01-19T00:00:00"/>
    <x v="17"/>
    <m/>
    <m/>
    <m/>
    <m/>
    <m/>
    <m/>
    <m/>
    <m/>
    <m/>
    <m/>
    <m/>
    <m/>
    <s v="Informe"/>
    <n v="2E-3"/>
    <d v="2021-02-15T00:00:00"/>
    <s v="Ruta: \\10.216.160.201\control interno\2021\19.01 INF.  A  ENTID. DE CONTROL Y VIG\SIVICOF\CUENTA ANUAL"/>
    <s v="*. Se solicitó información a los responsables para luego compilar las respuestas. Se solicitó información de auditorías externas o seguimientos externos 202111200002743 del 20ene2021._x000a_*. Se revisó la información, se compiló y se elaboró el informe._x000a_*. Se subió el sistema sivicof."/>
    <s v="Entrega a ente de control y copia en Control Interno"/>
    <n v="2E-3"/>
    <n v="0"/>
    <m/>
    <m/>
    <m/>
    <m/>
    <m/>
    <m/>
    <x v="0"/>
  </r>
  <r>
    <x v="4"/>
    <s v="Elaborar Informe cuenta anual SIVICOF: CBN-1107 - Plan de Contingencia Institucional"/>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 Se solicitó información a los responsables para luego compilar las respuestas. Se solicitó Plan de Contingencia 202111200002773 del 20Ene2021._x000a_*. Se revisó la información, se compiló y se elaboró el informe._x000a_*. Se subió el sistema sivicof."/>
    <s v="Entrega a ente de control y copia en Control Interno"/>
    <n v="2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1-27T00:00:00"/>
    <x v="19"/>
    <m/>
    <m/>
    <m/>
    <m/>
    <m/>
    <m/>
    <m/>
    <m/>
    <m/>
    <m/>
    <m/>
    <m/>
    <s v="Matriz"/>
    <n v="3.0000000000000001E-3"/>
    <d v="2021-02-03T00:00:00"/>
    <s v="Ruta del FUSS: \\10.216.160.201\control interno\2021\19.04 INF.  DE GESTIÓN\HERRAMIENTAS\FUSS- P I 7696_x000a_Ruta del PAA: \\10.216.160.201\control interno\2021\28.03 PAA"/>
    <s v="Se formuló el PAA, se aprobó el 26ene2021 por el comité CICCI y se alimenta la matriz con el seguimiento semanal para entregar a tiempo la información._x000a_Se reprogramaron los porcentajes del FUSS y fueron entregados nuevamente con el memorando 202111200004633 del 27ene2021. Se realizó el primer seguimiento con corte al 31Ene y se envió por correo electrónico el 03Feb"/>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1-28T00:00:00"/>
    <x v="19"/>
    <m/>
    <m/>
    <m/>
    <m/>
    <m/>
    <m/>
    <m/>
    <m/>
    <m/>
    <m/>
    <m/>
    <m/>
    <s v="Correo electrónico"/>
    <n v="1E-3"/>
    <d v="2021-02-02T00:00:00"/>
    <s v="Ruta: \\10.216.160.201\control interno\2021\19.01 INF.  A  ENTID. DE CONTROL Y VIG\CGR SIRECI\02. Ene"/>
    <s v="Se revisó la información y no se encontraron obras inconclusas, ni recursos del SGP, ni de regalías y tampoco hay suscrito PM con la CGN, por lo que se elaboró el reporte y se dejó programado para su envío el 02Feb2021. Se incluyó correo en la carpeta compartida."/>
    <s v="Entrega a ente de control y copia en Control Interno"/>
    <n v="1E-3"/>
    <n v="0"/>
    <m/>
    <m/>
    <m/>
    <m/>
    <m/>
    <m/>
    <x v="0"/>
  </r>
  <r>
    <x v="2"/>
    <s v="Trámite de cuentas de ACI"/>
    <x v="1"/>
    <s v="Seguimiento y Evaluación"/>
    <s v="Ivonne Andrea Torres Cruz_x000a_Asesora de Control Interno"/>
    <s v="Andrés Farias Pinzón"/>
    <s v="Asesor de Control Interno"/>
    <d v="2021-02-01T00:00:00"/>
    <x v="20"/>
    <m/>
    <m/>
    <m/>
    <m/>
    <m/>
    <m/>
    <m/>
    <m/>
    <m/>
    <m/>
    <m/>
    <m/>
    <s v="Reporte"/>
    <n v="3.0000000000000001E-3"/>
    <d v="2021-02-04T00:00:00"/>
    <s v="Cuentas radicadas en el drive de la Subdirección Financiera y en proceso de pago, siendo que al 22Feb, ya les habían girado a los seis contratistas."/>
    <s v="Se realizó el trámite de cuentas de cobro de contratistas de ACI, del 01 al 18 de enero de 2021, Carlos Andrés hasta el 27Ene y Kelly hasta el 28Ene, donde dicha actividad quedó cumplida en su totalidad de la siguiente manera:_x000a_Cuentas de cobro de contratistas: Andrea Sierra, Marcela Urrea, Joan Gaitán, Carlos Vargas, Kelly Serrano y Andrés Farias del mes de enero 2021 radicadas en carpeta compartida en DRIVE establecida por la Subdirección Financiera."/>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2-01T00:00:00"/>
    <x v="21"/>
    <m/>
    <m/>
    <m/>
    <m/>
    <m/>
    <m/>
    <m/>
    <m/>
    <m/>
    <m/>
    <m/>
    <m/>
    <s v="Certificado"/>
    <n v="1E-3"/>
    <d v="2021-02-10T00:00:00"/>
    <s v="Ruta de evidencias del cargue de información de la cuenta mensual del mes de diciembre: \\10.216.160.201\control interno\2021\19.01 INF.  A  ENTID. DE CONTROL Y VIG\SIVICOF\CUENTA MENSUAL\01. ENERO"/>
    <s v="Se solicitó la información, se recibió, revisó y cargó al sistema sivicof. Se solicitó prórroga de un día porque la internet se fue en la entidad el último día del cargue.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2-01T00:00:00"/>
    <x v="21"/>
    <m/>
    <m/>
    <m/>
    <m/>
    <m/>
    <m/>
    <m/>
    <m/>
    <m/>
    <m/>
    <m/>
    <m/>
    <s v="Informe"/>
    <n v="1E-3"/>
    <d v="2021-02-10T00:00:00"/>
    <s v="Ruta interna: \\10.216.160.201\control interno\2021\19.01 INF.  A  ENTID. DE CONTROL Y VIG\PERSONERIA\01. ENERO_x000a_Oficio 202111200016231 - Informe Presupuestal enero 2021 enviado por correo electrónico a la Personería el 10Feb"/>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s v="Asesoría en la formulación de planes de mejoramiento internos y en la modificación de las acciones ya propuestas"/>
    <x v="1"/>
    <s v="Seguimiento y Evaluación"/>
    <s v="Ivonne Andrea Torres Cruz_x000a_Asesora de Control Interno"/>
    <s v="Kelly Serrano Rincón"/>
    <s v="Asesor de Control Interno"/>
    <d v="2021-02-01T00:00:00"/>
    <x v="10"/>
    <m/>
    <m/>
    <m/>
    <m/>
    <m/>
    <m/>
    <m/>
    <m/>
    <m/>
    <m/>
    <m/>
    <m/>
    <s v="Matriz"/>
    <n v="7.4999999999999997E-3"/>
    <m/>
    <s v="Ruta: \\10.216.160.201\control interno\2021\28.05 PM\INTERNO\02. I_Seg_2021 corte 28 feb\4. Alcance informe_x000a_28 - 29 y 30 jul 2021: Programación mesas de trabajo y consolidación plan de mejoramiento, ruta: \\10.216.160.201\control interno\2021\28.05 PM\EXTERNO\CONTRALORIA\09. Aud Regularidad 2020 PAD 2021 Cód 55"/>
    <s v="Se realizó una reunión el 6/04/2021 con personal de la Dirección Jurídica en la que en el punto No. 2 del acta se estupuló: Asesoría en la formulación de planes de mejoramiento internos y en la modificación de las acciones ya propuestas._x000a_28 - 29 y 30 jul 2021: Se participó en mesas de trabajo para la formulación del plan de mejoramiento susrito con la Contraloría de la auditoría cod 55 del 2021."/>
    <s v="Trabajo de campo - Análisis de Información"/>
    <n v="5.0249999999999991E-3"/>
    <n v="2.4750000000000006E-3"/>
    <n v="12"/>
    <n v="312"/>
    <n v="203"/>
    <n v="0.65064102564102566"/>
    <n v="4.879807692307692E-3"/>
    <n v="1.4519230769230711E-4"/>
    <x v="1"/>
  </r>
  <r>
    <x v="6"/>
    <s v="Asesoría en la formulación de planes de mejoramiento internos y en la modificación de las acciones ya propuestas"/>
    <x v="1"/>
    <s v="Seguimiento y Evaluación"/>
    <s v="Ivonne Andrea Torres Cruz_x000a_Asesora de Control Interno"/>
    <s v="Marcela Urrea Jaramillo"/>
    <s v="Asesor de Control Interno"/>
    <d v="2021-02-01T00:00:00"/>
    <x v="10"/>
    <m/>
    <m/>
    <m/>
    <m/>
    <m/>
    <m/>
    <m/>
    <m/>
    <m/>
    <m/>
    <m/>
    <m/>
    <s v="Matriz"/>
    <n v="7.4999999999999997E-3"/>
    <m/>
    <s v="Durante el marzo no se presentaron acrtividades relacionadas con esta actividad. _x000a_1. Correos electrónico del 21, 23 y 27 de abril de 2021 ubicados en la ruta interna: _x000a_\\10.216.160.201\control interno\2021\28.05 PM\INTERNO\04. Aud. Dut Dec 371 2010 Art 3 - Proced_x000a_29Jun2021: 4. Ruta interna de calidad: _x000a_\\10.216.160.201\control interno\2021\19.03 INF. AUDITORIAS C. I\INTERNAS\06. MV\03. Dto 371 Art.3 y Proced\2. Ejecución_x000a__x000a_- Durante julio no se presentaron actividades relacionadas con PM."/>
    <s v="Durante el marzo no se presentaron acrtividades relacionadas con esta actividad. _x000a__x000a_1- Se realizó la revisión del análisis de causas y la formulación del plan de mejoramiento realizado por la DUT sobre el informe final de la Auditoria Interna, realizando las siguientes actividades: _x000a_- Se recibió el análisis causal y la formulación del plan de mejoramiento por correo electrónico el 21 de abril de 2021._x000a_- Se realizó la revisión de la formulación y se solicitaron ajustes a través de correo electrónico a la DUT el 23Abr2021_x000a_- Se recibieron los ajustes a la formulación al Plan de Mejoramiento por parte de la DUT el 23Abr2021._x000a__x000a_- Se dio conformidad al PM a través de correo electrónico del 23Abr2021. _x000a__x000a_- Se recibió correo electrónico de la DUT con memorando 202113000026713 del 27 de abril y matrices de PM y análisis causal definitivas y se remitió a la procesional Kelly Serrano para su respectiva consolidación en el PM interno y posterior seguimiento_x000a_29Jun2021: Se realizó la revisión al análisis causal y la formulación del PM de la No Conformidad producto del ejercicio auditor al cumplimiento del artículo 3º del Decreto 371 de 2010; se solicitaron ajustes y se recibió respuesta satisfactoria por lo cual se dio conformidad y se remitió a la profesional Kelly Serrano de CI para la respectiva consolidación y posterior seguimiento. _x000a__x000a_- Se solicitó la formulación del PM de la auditoría a la DMB de las PQRSD con memo 202111200046743, se recibió el PM, se revisó, se solicitiaron ajusts y se recibió la versión final el 29Jun y se remitió a Kelly Serrano para que formara parate de la matriz de PM._x000a__x000a_- Debido a que el informe de PQRSD no generò No Conformidades, esta actividad no se realizo en Julio de 2021. "/>
    <s v="Trabajo de campo - Análisis de Información"/>
    <n v="5.0249999999999991E-3"/>
    <n v="2.4750000000000006E-3"/>
    <n v="12"/>
    <n v="312"/>
    <n v="203"/>
    <n v="0.65064102564102566"/>
    <n v="4.879807692307692E-3"/>
    <n v="1.4519230769230711E-4"/>
    <x v="1"/>
  </r>
  <r>
    <x v="2"/>
    <s v="Realizar evaluación 2020 y concertación 2021 planta fija"/>
    <x v="1"/>
    <s v="Seguimiento y Evaluación"/>
    <s v="Ivonne Andrea Torres Cruz_x000a_Asesora de Control Interno"/>
    <s v="Elizabeth Sáenz Sáenz"/>
    <s v="Asesor de Control Interno"/>
    <d v="2021-02-03T00:00:00"/>
    <x v="22"/>
    <m/>
    <m/>
    <m/>
    <m/>
    <m/>
    <m/>
    <m/>
    <m/>
    <m/>
    <m/>
    <m/>
    <m/>
    <s v="Certificado"/>
    <n v="1E-3"/>
    <d v="2021-02-18T00:00:00"/>
    <s v="01. 202111200008883 Rta a rad. 202117200006473 - Concertación 2021_x000a_02. 202111200008843 Rta a rad. 202117200006473 - Evaluación 2021"/>
    <s v="Se realizó evaluación de los compromisos del 01Feb2020 al 31Ene2021 en el aplicativo destinado de la CNSC para tal fin._x000a_Se elaboró memorando de entrega a la Subdirección Administrativa_x000a_Se realizó concertación de los compromisos del 01Feb2021 al 31Ene2022 en el aplicativo destinado de la CNSC para tal fin._x000a_Se elaboró memorando de entrega a la Subdirección Administrativa"/>
    <s v="Entrega, publicación o socialización de resultados"/>
    <n v="1E-3"/>
    <n v="0"/>
    <m/>
    <m/>
    <m/>
    <m/>
    <m/>
    <m/>
    <x v="0"/>
  </r>
  <r>
    <x v="0"/>
    <s v="Control Interno Contable CBN - 1019 durante la vigencia 2020. Resolución 193 de 2016 de la CGN; Resolución Reglamentaria 11 de 2014 de la Contraloría de Bogotá, modificada por la Resolución Reglamentaria 23 de 2016."/>
    <x v="0"/>
    <s v="Apoyo"/>
    <s v="Ivonne Andrea Torres Cruz_x000a_Asesora de Control Interno"/>
    <s v="Carlos Vargas Hernández"/>
    <s v="Subdirector Financiero"/>
    <d v="2021-02-10T00:00:00"/>
    <x v="23"/>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0"/>
    <s v="Control Interno Contable CBN - 1019 durante la vigencia 2020. Resolución 193 de 2016 de la CGN; Resolución Reglamentaria 11 de 2014 de la Contraloría de Bogotá, modificada por la Resolución Reglamentaria 23 de 2016."/>
    <x v="0"/>
    <s v="Apoyo"/>
    <s v="Ivonne Andrea Torres Cruz_x000a_Asesora de Control Interno"/>
    <s v="Marcela Urrea Jaramillo"/>
    <s v="Subdirector Financiero"/>
    <d v="2021-02-10T00:00:00"/>
    <x v="23"/>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2-14T00:00:00"/>
    <x v="24"/>
    <m/>
    <m/>
    <m/>
    <m/>
    <m/>
    <m/>
    <m/>
    <m/>
    <m/>
    <m/>
    <m/>
    <m/>
    <s v="Acta"/>
    <n v="5.0000000000000001E-3"/>
    <d v="2021-04-07T00:00:00"/>
    <s v="Ruta: \\10.216.160.201\control interno\2021\02.01 ACTAS COMITE C. I\02. 24Feb2021"/>
    <s v="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_x000a_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y sus anexos se encuentran publicados en la carpeta compartida de calidad. _x000a_"/>
    <s v="Entrega producto final"/>
    <n v="5.0000000000000001E-3"/>
    <n v="0"/>
    <m/>
    <m/>
    <m/>
    <m/>
    <m/>
    <m/>
    <x v="0"/>
  </r>
  <r>
    <x v="4"/>
    <s v="Informe cuenta anual SIVICOF. Cargue del informe de control interno contable - CBN - 1019"/>
    <x v="0"/>
    <s v="Apoyo"/>
    <s v="Ivonne Andrea Torres Cruz_x000a_Asesora de Control Interno"/>
    <s v="Carlos Vargas Hernández"/>
    <s v="Subdirector Financiero"/>
    <d v="2021-02-23T00:00:00"/>
    <x v="12"/>
    <m/>
    <m/>
    <m/>
    <m/>
    <m/>
    <m/>
    <m/>
    <m/>
    <m/>
    <m/>
    <m/>
    <m/>
    <s v="Certificado"/>
    <n v="2E-3"/>
    <d v="2021-02-26T00:00:00"/>
    <s v="Ruta: \\10.216.160.201\control interno\2021\19.01 INF.  A  ENTID. DE CONTROL Y VIG\SIVICOF\CUENTA ANUAL\06. Control Fiscal"/>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4"/>
    <s v="Subir al CHIP el informe de Evaluación del Sistema de Control Interno Contable CBN - 1019"/>
    <x v="0"/>
    <s v="Apoyo"/>
    <s v="Ivonne Andrea Torres Cruz_x000a_Asesora de Control Interno"/>
    <s v="Carlos Vargas Hernández"/>
    <s v="Subdirector Financiero"/>
    <d v="2021-02-23T00:00:00"/>
    <x v="12"/>
    <m/>
    <m/>
    <m/>
    <m/>
    <m/>
    <m/>
    <m/>
    <m/>
    <m/>
    <m/>
    <m/>
    <m/>
    <s v="Certificado"/>
    <n v="2E-3"/>
    <d v="2021-02-26T00:00:00"/>
    <s v="Ruta: \\10.216.160.201\control interno\2021\19.04 INF.  DE GESTIÓN\FURAG"/>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2-24T00:00:00"/>
    <x v="25"/>
    <m/>
    <m/>
    <m/>
    <m/>
    <m/>
    <m/>
    <m/>
    <m/>
    <m/>
    <m/>
    <m/>
    <m/>
    <s v="Matriz"/>
    <n v="3.0000000000000001E-3"/>
    <d v="2021-03-03T00:00:00"/>
    <s v="Ruta del FUSS: \\10.216.160.201\control interno\2021\19.04 INF.  DE GESTIÓN\HERRAMIENTAS\FUSS- P I 7696_x000a_Ruta del PAA: \\10.216.160.201\control interno\2021\28.03 PAA"/>
    <s v="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2-25T00:00:00"/>
    <x v="25"/>
    <m/>
    <m/>
    <m/>
    <m/>
    <m/>
    <m/>
    <m/>
    <m/>
    <m/>
    <m/>
    <m/>
    <m/>
    <s v="Correo electrónico"/>
    <n v="1E-3"/>
    <d v="2021-03-05T00:00:00"/>
    <s v="Ruta: \\10.216.160.201\control interno\2021\19.01 INF.  A  ENTID. DE CONTROL Y VIG\CGR SIRECI\03. Feb_x000a_01. 202111200008903 solicitud contratos de obra"/>
    <s v="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
    <s v="Entrega a ente de control y copia en Control Interno"/>
    <n v="1E-3"/>
    <n v="0"/>
    <m/>
    <m/>
    <m/>
    <m/>
    <m/>
    <m/>
    <x v="0"/>
  </r>
  <r>
    <x v="0"/>
    <s v="Evaluación del desempeño institucional a través del Furag según lineamientos del DAFP"/>
    <x v="2"/>
    <s v="Todos los Procesos"/>
    <s v="Ivonne Andrea Torres Cruz_x000a_Asesora de Control Interno"/>
    <s v="Joan Gaitán Ferrer"/>
    <s v="Líderes de Cada Proceso"/>
    <d v="2021-02-25T00:00:00"/>
    <x v="26"/>
    <m/>
    <m/>
    <m/>
    <m/>
    <m/>
    <m/>
    <m/>
    <m/>
    <m/>
    <m/>
    <m/>
    <m/>
    <s v="Certificado"/>
    <n v="0.02"/>
    <d v="2021-03-25T00:00:00"/>
    <s v="Ruta: \\10.216.160.201\control interno\2021\19.04 INF.  DE GESTIÓN\FURAG"/>
    <s v="Se asistió a la charla del 08Feb, se verificó la circular que modifica las fechas, se recibió nueva notificación de sesión de preguntas, se solicitó el usuario, ya que el actual no se sabe si funciona._x000a_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
    <s v="Informe - Publicación (web,intranet y/o carpeta de calidad)"/>
    <n v="1.9999999999999997E-2"/>
    <n v="0"/>
    <m/>
    <m/>
    <m/>
    <m/>
    <m/>
    <m/>
    <x v="0"/>
  </r>
  <r>
    <x v="2"/>
    <s v="Trámite de cuentas de ACI"/>
    <x v="1"/>
    <s v="Seguimiento y Evaluación"/>
    <s v="Ivonne Andrea Torres Cruz_x000a_Asesora de Control Interno"/>
    <s v="Joan Gaitán Ferrer"/>
    <s v="Asesor de Control Interno"/>
    <d v="2021-03-02T00:00:00"/>
    <x v="27"/>
    <m/>
    <m/>
    <m/>
    <m/>
    <m/>
    <m/>
    <m/>
    <m/>
    <m/>
    <m/>
    <m/>
    <m/>
    <s v="Reporte"/>
    <n v="3.0000000000000001E-3"/>
    <d v="2021-03-08T00:00:00"/>
    <s v="Ruta: https://drive.google.com/drive/u/1/folders/0AK5YY03jEsvoUk9PVA"/>
    <s v="Se tramitsron las cuentas de tres de los contratistas de la Asesorìa de Control Interno relacionado con el mes de febrero. Se realizaron los SISCOS de cada uno de los contratistas y se radicaron en la carpeta compartida de la Subdirecciòn Financiera."/>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3-02T00:00:00"/>
    <x v="28"/>
    <m/>
    <m/>
    <m/>
    <m/>
    <m/>
    <m/>
    <m/>
    <m/>
    <m/>
    <m/>
    <m/>
    <m/>
    <s v="Certificado"/>
    <n v="1E-3"/>
    <d v="2021-03-09T00:00:00"/>
    <s v="Ruta de evidencias del cargue de información de la cuenta mensual del mes de febrero: \\10.216.160.201\control interno\2021\19.01 INF.  A  ENTID. DE CONTROL Y VIG\SIVICOF\CUENTA MENSUAL\01. febrer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3-02T00:00:00"/>
    <x v="28"/>
    <m/>
    <m/>
    <m/>
    <m/>
    <m/>
    <m/>
    <m/>
    <m/>
    <m/>
    <m/>
    <m/>
    <m/>
    <s v="Informe"/>
    <n v="1E-3"/>
    <d v="2021-03-09T00:00:00"/>
    <s v="Ruta interna: \\10.216.160.201\control interno\2021\19.01 INF.  A  ENTID. DE CONTROL Y VIG\PERSONERIA\02. FEBRERO_x000a_Oficio 202111200027481- Informe Presupuestal febrero 2021 enviado por correo electrónico a la Personería el 09Marz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s v="Seguimiento al Plan de Mejoramiento Interno - Artículo 5 del Decreto 371 de 2010"/>
    <x v="2"/>
    <s v="Todos los Procesos"/>
    <s v="Ivonne Andrea Torres Cruz_x000a_Asesora de Control Interno"/>
    <s v="Kelly Serrano Rincón"/>
    <s v="Líderes de Cada Proceso"/>
    <d v="2021-03-02T00:00:00"/>
    <x v="29"/>
    <m/>
    <m/>
    <m/>
    <m/>
    <m/>
    <m/>
    <m/>
    <m/>
    <m/>
    <m/>
    <m/>
    <m/>
    <s v="Matriz"/>
    <n v="0.03"/>
    <d v="2021-03-29T00:00:00"/>
    <s v="Ruta: \\10.216.160.201\control interno\2021\28.05 PM\INTERNO\02. I_Seg_2021 corte 28 feb\3. Informe_x000a__x000a_El informe se entregó el 26mar2021 con el memorando 202111200019723 del 26mar2021 y se verificó su publicación en la página web, junto con la matriz de detalle de seguimiento"/>
    <s v="l. informe se realizó solicitando información, consolidación y seguimiento del mismo a dos cortes 31/12/2020 y 28/02/2021. _x000a_• Para Corte 31/12/2020, se contaba en el plan de mejoramiento con 172  cciones, de las cuales  136 quedaron cerradas (79%), 10 quedaron en ejecución oportuna (6%), 24 quedaron en  ejecución vencida (14%) y 2 sin  eguimiento (1%). Con una eficacia de ejecución del 85,44%._x000a_• Para Corte 28/02/2021, se contaba en el plan de mejoramiento con 172 acciones, de las cuales  144 quedaron cerradas (84%), 9 quedaron en ejecución oportuna (5%) y 19  uedaron en  ejecución vencida (11%). Con una eficacia de ejecución del 88.27%._x000a_• Se solicitó la publicación en la páguna web y en la carpeta compartida."/>
    <s v="Informe - Publicación (web,intranet y/o carpeta de calidad)"/>
    <n v="2.9999999999999995E-2"/>
    <n v="0"/>
    <m/>
    <m/>
    <m/>
    <m/>
    <m/>
    <m/>
    <x v="0"/>
  </r>
  <r>
    <x v="5"/>
    <s v="Apoyar la disposición final de las chaquetas de BMPT"/>
    <x v="4"/>
    <s v="Apoyo"/>
    <s v="Ivonne Andrea Torres Cruz_x000a_Asesora de Control Interno"/>
    <s v="Marcela Urrea Jaramillo"/>
    <s v="Subdirector Administrativo"/>
    <d v="2021-03-02T00:00:00"/>
    <x v="13"/>
    <m/>
    <m/>
    <m/>
    <m/>
    <m/>
    <m/>
    <m/>
    <m/>
    <m/>
    <m/>
    <m/>
    <m/>
    <s v="Acta"/>
    <n v="2.5000000000000001E-3"/>
    <d v="2021-08-19T00:00:00"/>
    <s v="Correos electrónicos del 23 y 30 de abril de 2021._x000a_Ruta celulares: \\10.216.160.201\control interno\2021\19.02 INF. A OTROS ORGANISMOS\Seg Sist Efecti de Actual y Control Inv Res 2235 de 2020 Equipos cel\Informe final y mem rem_x000a_Ruta Chaquetas: \\10.216.160.201\control interno\2021\00. APOYO\01. Corr. Interna\Destinaciòn final chaquetas admon 2016-2020"/>
    <s v="* Se recibió correo electrónico de la Subdirección Administrativa remitiendo las gestiones realizadas por la Oficina Asesora de Comunicaciones y adjuntado el Oficio del 21 de enero de 2021 remitido por la Unidad Administrativa Especial de Servicios Públicos – radicado 20215000013101 y la Constancia de la Oficina Asesora de Comunicaciones en la cual indican que: …” Dando cumplimiento al Acuerdo Distrital No. 744 de 2019 aprobado por el Concejo de Bogotá &quot;Uso de la marca Ciudad”, se realiza la eliminación de las chaquetas institucionales entregadas por los funcionarios y contratistas de las diferentes áreas de la entidad a lo largo de la vigencia 2020._x000a_* Se proyectó memorando con las recomendaciones sobre la Destinación final chaquetas distintivas institucionales._x000a_* Pendiente la revisión del memorando con la ACI para definir su entrega a las distintas dependencias._x000a_*. El informe definitivo fue enviado a la ACI el 30Abr2021, el cual se encuentra en revisión_x000a_Se revisó y entregó el informe Informe de seguimiento al cumplimiento de la Directiva 003 del 2013 de la Alcaldía Mayor de Bogotá, D.C - “Sistemas efectivos de actualización y control de inventarios” en relación con los equipos celulares de las líneas asignadas en la “Resolución 2235 del 11 de abril de 2020 “Por la cual se prorrogan los términos de suspensión de las actuaciones disciplinarias, administrativas y sancionatorias establecidos en las Resoluciones N° 2146 Y 2147 de 2020 y se dictan otras disposiciones” y se entregó el 19Ago2021 con el memo 202111200070743._x000a_Se revisó y entregó el informe de Recomendaciones sobre la Destinación final chaquetas distintivas institucionales el 18Ago2021 con memo 202111200070603._x000a_"/>
    <s v="Actividad ejecutada (revisada y entregada a solicitante)"/>
    <n v="2.5000000000000001E-3"/>
    <n v="0"/>
    <m/>
    <m/>
    <m/>
    <m/>
    <m/>
    <m/>
    <x v="0"/>
  </r>
  <r>
    <x v="5"/>
    <s v="Revisión del tema del embargo de la UGPP - tema del comité financiero"/>
    <x v="0"/>
    <s v="Apoyo"/>
    <s v="Ivonne Andrea Torres Cruz_x000a_Asesora de Control Interno"/>
    <s v="Marcela Urrea Jaramillo"/>
    <s v="Subdirector Financiero"/>
    <d v="2021-03-02T00:00:00"/>
    <x v="30"/>
    <m/>
    <m/>
    <m/>
    <m/>
    <m/>
    <m/>
    <m/>
    <m/>
    <m/>
    <m/>
    <m/>
    <m/>
    <s v="Acta"/>
    <n v="2.5000000000000001E-3"/>
    <d v="2021-04-23T00:00:00"/>
    <s v="Ruta: \\10.216.160.201\control interno\2021\00. APOYO\01. Corr. Interna\202111200012533 Solic.inf. - UPGG_x000a_5. Correo electrónico del 21 de abril de 2021."/>
    <s v="Se realizó solicitud de información a la Subdirección Administrativa y Dirección Jurídica con mem 202111200012533 del 05Mar2021._x000a_Se recibió respuesta de la Dirección Jurídica - memorando 202116000018193 del 19Mar2021 y de la Subdirección Administrativa con memorando 202117200019183 del 24 de marzo de 2021. _x000a_Pendiente realizar el analisis de la información. _x000a_5. Con el fin de realizar el seguimiento al proceso de la UGPP con la CVP, se realizó solicitud a la Subdirección Financiera para incluir en el tema del día del Comité de Seguimiento Financiero del 23 de abril de 2021 el estado actual de dicho proceso; En Comité la Subdirección Administrativa refirió que se encuentra a la espera de que inicie el cobro coactivo en el cual la CVP presentará los argumentos y soportes que sirvan de defensa; con el fin de conocer el impacto en los estados financieros se realizó la consulta a la Subdirección Financiera quien manifestó que en caso de presentarse un fallo en contra será el área jurídica quien calificará el contingente en el SIPROJ. "/>
    <s v="Actividad ejecutada (revisada y entregada a solicitante)"/>
    <n v="2.5000000000000001E-3"/>
    <n v="0"/>
    <m/>
    <m/>
    <m/>
    <m/>
    <m/>
    <m/>
    <x v="0"/>
  </r>
  <r>
    <x v="1"/>
    <s v="Revisar la formulación de las actividades del PAAC en el primer seguimiento y generar las alertas respectivas."/>
    <x v="2"/>
    <s v="Todos los Procesos"/>
    <s v="Ivonne Andrea Torres Cruz_x000a_Asesora de Control Interno"/>
    <s v="Kelly Serrano Rincón"/>
    <s v="Líderes de Cada Proceso"/>
    <d v="2021-03-02T00:00:00"/>
    <x v="31"/>
    <m/>
    <m/>
    <m/>
    <m/>
    <m/>
    <m/>
    <m/>
    <m/>
    <m/>
    <m/>
    <m/>
    <m/>
    <s v="Informe"/>
    <n v="5.0000000000000001E-3"/>
    <d v="2021-05-31T00:00:00"/>
    <s v="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_x000a_Mapas de Riesgos de Gestión y de Corrupción con corte al 30 de abril de 2021 mediante memo No.037933 del 31 may 2021 que contiene el capítulo &quot;REVISIÓN DE LA FORMULACIÓN DEL PAAC&quot;"/>
    <s v="Informe - Publicación (web,intranet y/o carpeta de calidad)"/>
    <n v="4.9999999999999992E-3"/>
    <n v="0"/>
    <m/>
    <m/>
    <m/>
    <m/>
    <m/>
    <m/>
    <x v="0"/>
  </r>
  <r>
    <x v="0"/>
    <s v="Evaluar el proceso de Rendición de Cuentas (Audiencia Pública u otra alternativa)"/>
    <x v="8"/>
    <s v="Estratégico"/>
    <s v="Ivonne Andrea Torres Cruz_x000a_Asesora de Control Interno"/>
    <s v="Andrea Sierra Ochoa"/>
    <s v="Jefe Oficina Asesora de Planeación "/>
    <d v="2021-03-02T00:00:00"/>
    <x v="32"/>
    <m/>
    <m/>
    <m/>
    <m/>
    <m/>
    <m/>
    <m/>
    <m/>
    <m/>
    <m/>
    <m/>
    <m/>
    <s v="Informe"/>
    <n v="0.01"/>
    <d v="2021-04-28T00:00:00"/>
    <s v="Ruta interna: \\10.216.160.201\control interno\2021\19.04 INF.  DE GESTIÓN\RENDICIÓN DE CUENTAS"/>
    <s v="Se han venido realizando actividades de revisión de la página web y de la información publicada por la OAP disponible para las partes interesadas. La audiencia de rendición de cuentas se llevó a cabo el 26Mar y el informe se elaborará a partir del 15Abr_x000a_al 28ABR2021. mediante memorando de radicado 202111200027993, se remitio el informe de la audiencia de la rendicion de cuentas al director general de la CVP. _x000a_Al 29ABR2021, se solicito la publicacion del informe en la pagina web de la entidad. "/>
    <s v="Informe - Publicación (web,intranet y/o carpeta de calidad)"/>
    <n v="9.9999999999999985E-3"/>
    <n v="0"/>
    <m/>
    <m/>
    <m/>
    <m/>
    <m/>
    <m/>
    <x v="0"/>
  </r>
  <r>
    <x v="0"/>
    <s v="Reportar la información sobre la utilización del software a través del aplicativo que disponga la Dirección Nacional de Derechos de Autor - DNDA. Directivas presidenciales 01 de 1999 y 02 de 2002; Circular 17 de 2011 de la DNDA"/>
    <x v="9"/>
    <s v="Estratégico"/>
    <s v="Ivonne Andrea Torres Cruz_x000a_Asesora de Control Interno"/>
    <s v="Andrea Sierra Ochoa"/>
    <s v="Jefe Oficina de Tecnologías de la Información y las Comunicaciones"/>
    <d v="2021-03-08T00:00:00"/>
    <x v="33"/>
    <m/>
    <m/>
    <m/>
    <m/>
    <m/>
    <m/>
    <m/>
    <m/>
    <m/>
    <m/>
    <m/>
    <m/>
    <s v="Reporte"/>
    <n v="5.0000000000000001E-3"/>
    <d v="2021-03-15T00:00:00"/>
    <s v="\\10.216.160.201\control interno\2021\19.04 INF.  DE GESTIÓN\DNDA"/>
    <s v="Mediante memorando de radicado 202111200011463 de fecha 02 de marzo de 2021, se solicitó a la Direccion General (teniendo en cuenta que no hay jefe TIC) la información que servirá de insumo para la presentación del informe de la DNDA._x000a_* con Memorando de radicado N° 202111600015753 de fecha 12 de marzo de 2021, el jefe Encargado de la oficina TIC remitió la información requerida para el informe DNDA_x000a_* El día 15 de marzo de 2021 se cargó en la página de la Dirección Nacional de Derechos de Autor, el informe de conformidad con lo establecido en la circular 017 de 2011,"/>
    <s v="Informe - Publicación (web,intranet y/o carpeta de calidad)"/>
    <n v="4.9999999999999992E-3"/>
    <n v="0"/>
    <m/>
    <m/>
    <m/>
    <m/>
    <m/>
    <m/>
    <x v="0"/>
  </r>
  <r>
    <x v="2"/>
    <s v="Revisión y mantenimiento al botón de transparencia - Ley 1712 de 2014 numeral 7 a cargo de control interno"/>
    <x v="1"/>
    <s v="Seguimiento y Evaluación"/>
    <s v="Ivonne Andrea Torres Cruz_x000a_Asesora de Control Interno"/>
    <s v="Joan Gaitán Ferrer"/>
    <s v="Asesor de Control Interno"/>
    <d v="2021-03-08T00:00:00"/>
    <x v="33"/>
    <m/>
    <m/>
    <m/>
    <m/>
    <m/>
    <m/>
    <m/>
    <m/>
    <m/>
    <m/>
    <m/>
    <m/>
    <s v="Reporte"/>
    <n v="5.0000000000000001E-3"/>
    <d v="2021-04-22T00:00:00"/>
    <s v="Ruta: https://www.cajaviviendapopular.gov.co/?q=71-informes-de-gesti%C3%B3n-evaluaci%C3%B3n-y-auditor%C3%Adas"/>
    <s v="Durante el mes de marzo y abril se realizó la revisión y mantenimiento del Botón de Trasparencia numeral 7 a cargo de la Asesoría de Control Interno, se le preguntó a cada uno de los integrantes del equipo ACI si tenían informes o reportes por publicar y se hizo la verificación contra el PAA._x000a_Adicionalmente, se realizó una sesión con el profesional Luis Alirio Castro de la Oficina Asesora de Comunicaciones el día 22/04/2021, en esta reunión se acordó que se hará una sesión cada mes con el fin de seguir haciendo el respectivo mantenimiento y revisión del botón de trasparencia y así prepararnos para las evaluaciones a la que la Entidad es sometida por parte de la Veeduría Distrital y la Procuraduría General de la Nación."/>
    <s v="Entrega, publicación o socialización de resultados"/>
    <n v="5.0000000000000001E-3"/>
    <n v="0"/>
    <m/>
    <m/>
    <m/>
    <m/>
    <m/>
    <m/>
    <x v="0"/>
  </r>
  <r>
    <x v="7"/>
    <s v="Auditoría Proceso de Urbanizaciones y Titulación_x000a_Revisión de Riesgos"/>
    <x v="10"/>
    <s v="Misional"/>
    <s v="Ivonne Andrea Torres Cruz_x000a_Asesora de Control Interno"/>
    <s v="Kelly Serrano Rincón"/>
    <s v="Director de Urbanizaciones y Titulación"/>
    <d v="2021-03-15T00:00:00"/>
    <x v="26"/>
    <m/>
    <m/>
    <m/>
    <m/>
    <m/>
    <m/>
    <m/>
    <m/>
    <m/>
    <m/>
    <m/>
    <m/>
    <s v="Informe"/>
    <n v="3.7499999999999999E-3"/>
    <d v="2021-08-20T00:00:00"/>
    <s v="Ruta de la totalidad de las actividades de auditoría ejecutadas: \\10.216.160.201\control interno\2021\19.03 INF. AUDITORIAS C. I\INTERNAS\01. DUT\01. Controles riesgos"/>
    <s v="Se inició la auditoría, se realizaron pruebas sustantivas en sitio, como se observa en el acta, se inició con la consolidación del informe Preliminar, se aplazó debido a la elaboración de otros informes, el plazo quedó ajustado para entrega del informe final el 13abr2021._x000a_El informe Preliminar se socializó mediante memorando No. 202111200022203 del 09abr2021, se realizó el acta de reunión de cierre el 15abr2021._x000a_Informe final con memorando 202111200071293 del 20Ago2021"/>
    <s v="Informe Final - Publicación (web,intranet y/o carpeta de calidad)"/>
    <n v="3.7500000000000007E-3"/>
    <n v="0"/>
    <m/>
    <m/>
    <m/>
    <m/>
    <m/>
    <m/>
    <x v="0"/>
  </r>
  <r>
    <x v="7"/>
    <s v="Auditoría Proceso de Urbanizaciones y Titulación_x000a_Decreto 371 de 2010 - Artículo 2 - de los procesos de contratación en el distrito capital"/>
    <x v="7"/>
    <s v="Apoyo"/>
    <s v="Ivonne Andrea Torres Cruz_x000a_Asesora de Control Interno"/>
    <s v="Andrea Sierra Ochoa"/>
    <s v="Director de Gestión Corporativa y CID"/>
    <d v="2021-03-15T00:00:00"/>
    <x v="34"/>
    <m/>
    <m/>
    <m/>
    <m/>
    <m/>
    <m/>
    <m/>
    <m/>
    <m/>
    <m/>
    <m/>
    <m/>
    <s v="Informe"/>
    <n v="5.0000000000000001E-3"/>
    <m/>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Informe preliminar - Reunión de validación de hallazgos"/>
    <n v="4.15E-3"/>
    <n v="8.5000000000000006E-4"/>
    <m/>
    <m/>
    <m/>
    <m/>
    <m/>
    <m/>
    <x v="2"/>
  </r>
  <r>
    <x v="7"/>
    <s v="Auditoría Proceso de Urbanizaciones y Titulación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3-15T00:00:00"/>
    <x v="35"/>
    <m/>
    <m/>
    <m/>
    <m/>
    <m/>
    <m/>
    <m/>
    <m/>
    <m/>
    <m/>
    <m/>
    <m/>
    <s v="Informe"/>
    <n v="2.5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2.5000000000000005E-3"/>
    <n v="0"/>
    <m/>
    <m/>
    <m/>
    <m/>
    <m/>
    <m/>
    <x v="0"/>
  </r>
  <r>
    <x v="7"/>
    <s v="Auditoría Proceso de Urbanizaciones y Titulación_x000a_Expedientes del proceso - procedimientos del proceso"/>
    <x v="10"/>
    <s v="Misional"/>
    <s v="Ivonne Andrea Torres Cruz_x000a_Asesora de Control Interno"/>
    <s v="Marcela Urrea Jaramillo"/>
    <s v="Director de Urbanizaciones y Titulación"/>
    <d v="2021-03-15T00:00:00"/>
    <x v="35"/>
    <m/>
    <m/>
    <m/>
    <m/>
    <m/>
    <m/>
    <m/>
    <m/>
    <m/>
    <m/>
    <m/>
    <m/>
    <s v="Informe"/>
    <n v="5.0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5.000000000000001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3-15T00:00:00"/>
    <x v="36"/>
    <m/>
    <m/>
    <m/>
    <m/>
    <m/>
    <m/>
    <m/>
    <m/>
    <m/>
    <m/>
    <m/>
    <m/>
    <s v="Acta"/>
    <n v="5.0000000000000001E-3"/>
    <d v="2021-05-03T00:00:00"/>
    <s v="Ruta: \\10.216.160.201\control interno\2021\02.01 ACTAS COMITE C. I\03. 08Abr2021_x000a_Correo de convocatoria_x000a_2021112000200 Sol de info de ejecución pptal_x000a_Evidencias de cumplimiento de compromisos_x000a_Presentación para el comité"/>
    <s v="Se convocó a la tercera sesión ordinaria el 17Mar para el 25Mar. Fecha que fue reprogramada por el Director General para el 07Abr y de nuevo el 05Abr reprogramó para el 08Abr._x000a_Se elaboró la presentación y se realizó la sesión del comité el 08Abr2021. Se elaboró el acta de la tercera sesión de Comité CICCI y se envió por correo electrónico a cada uno de los integrantes del Comité para que fuera revisada y comentada por cada uno de los integrantes del Comité.  El acta y sus anexos se encuentran en proceso de publicación en la carpeta compartida de calidad. _x000a_"/>
    <s v="Entrega producto final"/>
    <n v="5.0000000000000001E-3"/>
    <n v="0"/>
    <m/>
    <m/>
    <m/>
    <m/>
    <m/>
    <m/>
    <x v="0"/>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Andrea Sierra Ochoa"/>
    <s v="Asesor de Control Interno"/>
    <d v="2021-03-15T00:00:00"/>
    <x v="37"/>
    <m/>
    <m/>
    <m/>
    <m/>
    <m/>
    <m/>
    <m/>
    <m/>
    <m/>
    <m/>
    <m/>
    <m/>
    <s v="Acta"/>
    <n v="3.0000000000000001E-3"/>
    <m/>
    <s v="29ABR2021.La información de la auditoría se encuentra en la ruta: \\10.216.160.201\control interno\2021\19.03 INF. AUDITORIAS C. I\INTERNAS\01. DUT_x000a_09JUN. La información se encuentra en la siguiente ruta:_x000a_\\10.216.160.201\control interno\2021\28.05 PM\EXTERNO\CONTRALORIA\05. DMV Hallazgo 3.1.3.4 – Acción 1"/>
    <s v="Esta actividad no se desarrollo durante el mes de marzo _x000a_Al 29ABR2021, Se realizó reunion con los desginados del proceso DUT, indicadoles los hallazgos encontrados en el ejercicio  de auditoría, mismos que se plasmaran en el informe preliminar de auditoria, la evidencia de esta actividad se encuentra en la carpeta de la Auditoria de DUT._x000a_09JUN_x000a_Se apoyo en la reunion con su con la DMV en razón de su comunicación 202114000033343 del 19 de mayo de 2021 en la cual solicita el cierre de la Acción 1- del Hallazgo 3.1.3.4 – de la Auditoría con código 56."/>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Carlos Vargas Hernández"/>
    <s v="Asesor de Control Interno"/>
    <d v="2021-03-15T00:00:00"/>
    <x v="37"/>
    <m/>
    <m/>
    <m/>
    <m/>
    <m/>
    <m/>
    <m/>
    <m/>
    <m/>
    <m/>
    <m/>
    <m/>
    <s v="Acta"/>
    <n v="3.0000000000000001E-3"/>
    <m/>
    <s v="Ruta: \\10.216.160.201\control interno\2021\19.03 INF. AUDITORIAS C. I\INTERNAS\02. CAJA MENOR cierre 2020\4. Eje. AudRuta \\10.216.160.201\control interno\2021\19.03 INF. AUDITORIAS C. I\INTERNAS\07. Incapacidades DUT\2. Ejecucion\2.1 Solicitudes de Inf. y Rptas"/>
    <s v="Se realizaron charlas con la Subdirección Administrativa con el fin de aclarar inquietudes respecto a las auditorias de cierre de caja menor vigencia 2020 y la Gestión y cobro de incapacidades y aplicación de políticas contables 16 de marzo y 10 de mayo de 2021 respectivamente."/>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Kelly Serrano Rincón"/>
    <s v="Asesor de Control Interno"/>
    <d v="2021-03-15T00:00:00"/>
    <x v="37"/>
    <m/>
    <m/>
    <m/>
    <m/>
    <m/>
    <m/>
    <m/>
    <m/>
    <m/>
    <m/>
    <m/>
    <m/>
    <s v="Acta"/>
    <n v="3.0000000000000001E-3"/>
    <m/>
    <s v=" 28 - 29 y 30 jul 2021: Programación mesas de trabajo y consolidación plan de mejoramiento, ruta: \\10.216.160.201\control interno\2021\28.05 PM\EXTERNO\CONTRALORIA\09. Aud Regularidad 2020 PAD 2021 Cód 55"/>
    <s v="Se realizaron dos reuniones el día 23jun2021 con los procesos Urbanizaciones y Titulación y Gestión Financiera_x000a_28 - 29 y 30 jul 2021: se realizaron mesas de trabajo con cada uno de los procesos especificando puntualmente por cada uno de los hallazgos que se suscribieron con la Contraloría en la Auditoría de Regularidad cod 55 la evidencia a presentar al momento del seguimiento."/>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Marcela Urrea Jaramillo"/>
    <s v="Asesor de Control Interno"/>
    <d v="2021-03-15T00:00:00"/>
    <x v="37"/>
    <m/>
    <m/>
    <m/>
    <m/>
    <m/>
    <m/>
    <m/>
    <m/>
    <m/>
    <m/>
    <m/>
    <m/>
    <s v="Acta"/>
    <n v="3.0000000000000001E-3"/>
    <m/>
    <m/>
    <s v="Esta actividad no se desarrollo durante el mes de marzo _x000a_Abril 2021: Durante la Auditoria Interna a la DUT no se presentaron situaciones de entrega de informaciòn incorrecta o sin las condiciones requeridas. _x000a_31May2021: En mayo de 2021 se documentaron las siguientes actas: _x000a_1- Acta de la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Acta No 1 del 12 de abril de 2021)._x000a_- Acta de la charla realizada con los enlaces de la DUT con el fin de conocer las características de la base de datos, para posteriormente solicitar información en el marco de la Auditoría Interna a los expedientes de los predios titulados para el cumplimiento de la meta de la vigencia 2020 de los Planes de Desarrollo “Bogotá Mejor para Todos” y “Un nuevo Contrato Social y Ambiental”. (Acta No 1 del 12 de marzo de 2021)._x000a_- Charla enfoque hacia la prevención - Respuesta requerimiento 202111200027923 del 28 de abril de 2021– “Solicitud de información equipos celulares – líneas asignadas en la Resolución 2235 del 11 de abril de 2020 “Por la cual se prorrogan los términos de suspensión de las actuaciones disciplinarias, administrativas y sancionatorias establecidos en las Resoluciones No. 2146 y 2147 de 2020 y se dictan otras disposiciones” en la cual el encargado de la Bodega  solvento algunas observaciones sobre la información remitida en memorando 202117200028983 del 03 de mayo de 2021 y temas relacionados con el control administrativo de las líneas celulares. (12 de mayo de 2021)._x000a_- Charla enfoque hacia la prevención - Subdirección Administrativa - Información remitida con memorando 202117200031423 del 11 de mayo de 2021 “Respuesta memorando 202111200024783 solicitud de soportes y/o evidencias del informe de la Directiva 003 de 2013. (20May2021)._x000a_- Se convocó y participó en la “Charla enfoque hacia la prevención – Seguimiento aplicación Marco Normativo Contable I Trimestre 2021” (08Jun2021)._x000a_- 2. Se convocó y participo en la “Charla enfoque hacia la prevención - Reunión de presentación de resultados de Auditoria al proceso de MB - Decreto 371 - Articulo 3 (17Jun2021)._x000a_- Esta actividad no se desarrollo durante julio de 2021. "/>
    <s v="Ejecución de la acción planteada"/>
    <n v="2.3999999999999998E-3"/>
    <n v="6.0000000000000027E-4"/>
    <n v="9"/>
    <n v="184"/>
    <n v="161"/>
    <n v="0.875"/>
    <n v="2.6250000000000002E-3"/>
    <n v="-2.2500000000000037E-4"/>
    <x v="1"/>
  </r>
  <r>
    <x v="7"/>
    <s v="Verificar el cierre de 2020 de la caja menor de la Caja de la Vivienda Popular, en lo relacionado con la delegación de gastos y el manejo de los mismos."/>
    <x v="4"/>
    <s v="Apoyo"/>
    <s v="Ivonne Andrea Torres Cruz_x000a_Asesora de Control Interno"/>
    <s v="Carlos Vargas Hernández"/>
    <s v="Subdirector Administrativo"/>
    <d v="2021-03-19T00:00:00"/>
    <x v="38"/>
    <m/>
    <m/>
    <m/>
    <m/>
    <m/>
    <m/>
    <m/>
    <m/>
    <m/>
    <m/>
    <m/>
    <m/>
    <s v="Informe"/>
    <n v="5.0000000000000001E-3"/>
    <d v="2021-05-31T00:00:00"/>
    <s v="1. Charla individual sobre solicitud de información DUT "/>
    <s v="Toda la información de la auditoría se encuentra en la ruta: \2021\19.03 INF. AUDITORIAS C. I\INTERNAS\02. CAJA MENOR cierre 2020_x000a_\\10.216.160.201\control interno\2021\19.03 INF. AUDITORIAS C. I\INTERNAS\02. CAJA MENOR cierre 2020\5. Resultados de la Auditoría_x000a_Informe final elaborado y entregado a revisión por ACI desde el 16Abr2021. No fue posible entregarlo porque la Subdirectora Administrativa indicó que la profesional responsable de la caja menor se encontraba con covid y ella prefería contar con su presencia para realizar la actividad, informe preliminar entregado el 27 de abril con el memorando 202111200027273 _x000a_202111200030933 Informe Final de Auditoría del 10 de mayo_x000a_Publicación en página web el 01Jun2021_x000a_"/>
    <s v="Informe Final - Publicación (web,intranet y/o carpeta de calidad)"/>
    <n v="5.000000000000001E-3"/>
    <n v="0"/>
    <m/>
    <m/>
    <m/>
    <m/>
    <m/>
    <m/>
    <x v="0"/>
  </r>
  <r>
    <x v="4"/>
    <s v="Recibir, analizar y dar trámite a las solicitudes de modificación de las acciones del plan de mejoramiento de la contraloría"/>
    <x v="1"/>
    <s v="Seguimiento y Evaluación"/>
    <s v="Ivonne Andrea Torres Cruz_x000a_Asesora de Control Interno"/>
    <s v="Carlos Vargas Hernández"/>
    <s v="Asesor de Control Interno"/>
    <d v="2021-03-23T00:00:00"/>
    <x v="39"/>
    <m/>
    <m/>
    <m/>
    <m/>
    <m/>
    <m/>
    <m/>
    <m/>
    <m/>
    <m/>
    <m/>
    <m/>
    <s v="Certificado"/>
    <n v="2E-3"/>
    <d v="2021-03-30T00:00:00"/>
    <m/>
    <s v="1. Con memo 202116000007863 del 15Feb2021 se realizó solicitud de modificación de acción de la Dir. Jurídica, la cual se tramitó y subió al sivicof el 19Feb2021._x000a_2. Con memo 202112000010013 del 24Feb2021 se realizó solicitud de modificación de 2 acciones de la Dirección de Reasentamientos cód Aud 56 y 70, la cual se tramitó y subió al sivicof el 05Mar2021._x000a_3. Con memo 202112000016473 del 15Mar2021 se realizó solicitud de modificación de 2 acciones de la Dirección de Reasentamientos, la cual se tramitó y subió al sivicof el 19Mar2021._x000a_Todas las evidencias se encuentran en la carpeta compartida en el servidor."/>
    <s v="Entrega a ente de control y copia en Control Interno"/>
    <n v="2E-3"/>
    <n v="0"/>
    <m/>
    <m/>
    <m/>
    <m/>
    <m/>
    <m/>
    <x v="0"/>
  </r>
  <r>
    <x v="7"/>
    <s v="Auditoría Proceso de Mejoramiento de Barrios_x000a_Revisión de Riesgos"/>
    <x v="6"/>
    <s v="Misional"/>
    <s v="Ivonne Andrea Torres Cruz_x000a_Asesora de Control Interno"/>
    <s v="Kelly Serrano Rincón"/>
    <s v="Director de Mejoramiento de Barrios"/>
    <d v="2021-03-26T00:00:00"/>
    <x v="35"/>
    <m/>
    <m/>
    <m/>
    <m/>
    <m/>
    <m/>
    <m/>
    <m/>
    <m/>
    <m/>
    <m/>
    <m/>
    <s v="Informe"/>
    <n v="0.01"/>
    <d v="2021-08-18T00:00:00"/>
    <s v="2. Charla individual sobre solicitud de información Subdirección Ficianciera"/>
    <s v="El informe Preliminar se socializó mediante memorando No. 202111200027223 del 26abr2021, se recibieron las observaciones al informe preliminar el 28abr2021 mediante memorandos No. 202115000028253 y 202111300028173._x000a_Informe final entregado con memorando 202111200070763 del 18Ago2021"/>
    <s v="Informe Final - Publicación (web,intranet y/o carpeta de calidad)"/>
    <n v="1.0000000000000002E-2"/>
    <n v="0"/>
    <m/>
    <m/>
    <m/>
    <m/>
    <m/>
    <m/>
    <x v="0"/>
  </r>
  <r>
    <x v="7"/>
    <s v="Seguimiento a los procesos judiciales - SIPROJ - del 01Ene2020 al 28Feb2021"/>
    <x v="3"/>
    <s v="Estratégico"/>
    <s v="Ivonne Andrea Torres Cruz_x000a_Asesora de Control Interno"/>
    <s v="Andrea Sierra Ochoa"/>
    <s v="Director Jurídico "/>
    <d v="2021-03-26T00:00:00"/>
    <x v="40"/>
    <m/>
    <m/>
    <m/>
    <m/>
    <m/>
    <m/>
    <m/>
    <m/>
    <m/>
    <m/>
    <m/>
    <m/>
    <s v="Informe"/>
    <n v="5.0000000000000001E-3"/>
    <d v="2021-05-19T00:00:00"/>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Informe Final - Publicación (web,intranet y/o carpeta de calidad)"/>
    <n v="5.00000000000000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3-29T00:00:00"/>
    <x v="41"/>
    <m/>
    <m/>
    <m/>
    <m/>
    <m/>
    <m/>
    <m/>
    <m/>
    <m/>
    <m/>
    <m/>
    <m/>
    <s v="Matriz"/>
    <n v="3.0000000000000001E-3"/>
    <d v="2021-04-06T00:00:00"/>
    <s v="Ruta de la información: \\10.216.160.201\control interno\2021\28.03 PAA_x000a_Se solicitó por correo el diligenciamiento del archivo del PAA"/>
    <s v="Se ha realizado seguimiento mensual a las actividades del PAA. Se realizó reprogramación de actividades, se incluyeron adicionales y se retiraron actividades. Se envió por correo a Juan David Solano el respectivo seguimiento con cumplimiento (eficacia) del 97.04%"/>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3-30T00:00:00"/>
    <x v="41"/>
    <m/>
    <m/>
    <m/>
    <m/>
    <m/>
    <m/>
    <m/>
    <m/>
    <m/>
    <m/>
    <m/>
    <m/>
    <s v="Correo electrónico"/>
    <n v="1E-3"/>
    <d v="2021-04-06T00:00:00"/>
    <s v="Ruta: \\10.216.160.201\control interno\2021\19.01 INF.  A  ENTID. DE CONTROL Y VIG\CGR SIRECI"/>
    <s v="Se revisó la información y no se encontraron obras inconclusas, ni recursos del SGP, ni de regalías y tampoco hay suscrito PM con la CGN, por lo que se elaboró el reporte y se envió el 06Abr2021. Se incluyó correo en la carpeta compartida."/>
    <s v="Entrega a ente de control y copia en Control Interno"/>
    <n v="1E-3"/>
    <n v="0"/>
    <m/>
    <m/>
    <m/>
    <m/>
    <m/>
    <m/>
    <x v="0"/>
  </r>
  <r>
    <x v="4"/>
    <s v="Atención Auditoría de Regularidad: Cód 55: Evaluar la gestión fiscal vigencia 2020"/>
    <x v="2"/>
    <s v="Todos los Procesos"/>
    <s v="Ivonne Andrea Torres Cruz_x000a_Asesora de Control Interno"/>
    <s v="Carlos Vargas Hernández"/>
    <s v="Líderes de Cada Proceso"/>
    <d v="2021-03-31T00:00:00"/>
    <x v="42"/>
    <m/>
    <m/>
    <m/>
    <m/>
    <m/>
    <m/>
    <m/>
    <m/>
    <m/>
    <m/>
    <m/>
    <m/>
    <s v="Correo electrónico - Oficios"/>
    <n v="0.02"/>
    <d v="2021-07-29T00:00:00"/>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Entrega a ente de control y copia en Control Interno"/>
    <n v="0.02"/>
    <n v="0"/>
    <m/>
    <m/>
    <m/>
    <m/>
    <m/>
    <m/>
    <x v="0"/>
  </r>
  <r>
    <x v="2"/>
    <s v="Trámite de cuentas de ACI"/>
    <x v="1"/>
    <s v="Seguimiento y Evaluación"/>
    <s v="Ivonne Andrea Torres Cruz_x000a_Asesora de Control Interno"/>
    <s v="Joan Gaitán Ferrer"/>
    <s v="Asesor de Control Interno"/>
    <d v="2021-04-05T00:00:00"/>
    <x v="35"/>
    <m/>
    <m/>
    <m/>
    <m/>
    <m/>
    <m/>
    <m/>
    <m/>
    <m/>
    <m/>
    <m/>
    <m/>
    <s v="Reporte"/>
    <n v="3.0000000000000001E-3"/>
    <d v="2021-04-08T00:00:00"/>
    <s v="Ruta: \\10.216.160.201\control interno\2021\00. APOYO\03. Contratación\SISCOS 2021"/>
    <s v="Se realizó el trámite de cuentas de cobro de contratistas de ACI, del 01 al 30 de marzo de 2021, donde dicha actividad quedó cumplida en su totalidad de la siguiente manera:_x000a_Cuentas de cobro de contratistas: Andrea Sierra, Marcela Urrea, Joan Gaitán, Carlos Vargas, Kelly Serrano del mes de marzo 2021 radicadas en carpeta compartida en DRIVE establecida por la Subdirección Financiera._x000a_"/>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4-05T00:00:00"/>
    <x v="30"/>
    <m/>
    <m/>
    <m/>
    <m/>
    <m/>
    <m/>
    <m/>
    <m/>
    <m/>
    <m/>
    <m/>
    <m/>
    <s v="Matriz"/>
    <n v="3.0000000000000001E-3"/>
    <d v="2021-04-09T00:00:00"/>
    <s v="Toda la informacion relacionada con esta actividad se encuentra en la siguiente ruta:\\10.216.160.201\control interno\2021\00. APOYO\09. Normograma\1. ENE_FEB_MAR"/>
    <s v="09Abril2021. mediante correo electronico dirigido a la ACI, se remitio la actualizacion del normograma del proceso de evaluacion de la gestión. Cumpliendo con esta actividad"/>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4-05T00:00:00"/>
    <x v="43"/>
    <m/>
    <m/>
    <m/>
    <m/>
    <m/>
    <m/>
    <m/>
    <m/>
    <m/>
    <m/>
    <m/>
    <m/>
    <s v="Certificado"/>
    <n v="1E-3"/>
    <d v="2021-04-13T00:00:00"/>
    <s v="Ruta de evidencias del cargue de información de la cuenta mensual del mes de diciembre: \\10.216.160.201\control interno\2021\19.01 INF.  A  ENTID. DE CONTROL Y VIG\SIVICOF\CUENTA MENSUAL\03. marzo 2021"/>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4-05T00:00:00"/>
    <x v="43"/>
    <m/>
    <m/>
    <m/>
    <m/>
    <m/>
    <m/>
    <m/>
    <m/>
    <m/>
    <m/>
    <m/>
    <m/>
    <s v="Informe"/>
    <n v="1E-3"/>
    <d v="2021-04-13T00:00:00"/>
    <s v="Ruta interna: \\10.216.160.201\control interno\2021\19.01 INF.  A  ENTID. DE CONTROL Y VIG\PERSONERIA\03. MARZO_x000a_Oficio 202111200045291- Informe Presupuestal marzo 2021 enviado por correo electrónico a la Personería el 13Abril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4-05T00:00:00"/>
    <x v="44"/>
    <m/>
    <m/>
    <m/>
    <m/>
    <m/>
    <m/>
    <m/>
    <m/>
    <m/>
    <m/>
    <m/>
    <m/>
    <s v="Informe"/>
    <n v="7.4999999999999997E-3"/>
    <d v="2021-05-10T00:00:00"/>
    <s v="Ruta\\10.216.160.201\control interno\2021\19.04 INF.  DE GESTIÓN\AUSTERIDAD\I TRIM 2021"/>
    <s v="Se encuentra en la etapa de elaboración del informe, el que se espera sea entregado la primera semana de mayo._x000a__x000a_Se entrego informe final el dia 10 de mayo de 2021_x000a__x000a_"/>
    <s v="Informe - Publicación (web,intranet y/o carpeta de calidad)"/>
    <n v="7.4999999999999989E-3"/>
    <n v="0"/>
    <m/>
    <m/>
    <m/>
    <m/>
    <m/>
    <m/>
    <x v="0"/>
  </r>
  <r>
    <x v="0"/>
    <s v="Informe de seguimiento a la Sostenibilidad Contable - Resolución DDC-00003 del 05 de diciembre de 2018 - corte al 31Mar2021"/>
    <x v="0"/>
    <s v="Apoyo"/>
    <s v="Ivonne Andrea Torres Cruz_x000a_Asesora de Control Interno"/>
    <s v="Marcela Urrea Jaramillo"/>
    <s v="Subdirector Financiero"/>
    <d v="2021-04-05T00:00:00"/>
    <x v="45"/>
    <m/>
    <m/>
    <m/>
    <m/>
    <m/>
    <m/>
    <m/>
    <m/>
    <m/>
    <m/>
    <m/>
    <m/>
    <s v="Informe"/>
    <n v="3.0000000000000001E-3"/>
    <d v="2021-06-09T00:00:00"/>
    <s v="Ruta interna: \\10.216.160.201\control interno\2021\19.04 INF.  DE GESTIÓN\MNC\1er Trim 2021\Sol Info y Rtas_x000a_202111200041053 Memorando remisorio seg. MNC I Trim 2021 V2.0_x000a_09Jun2021:  Ruta interna de calidad: _x000a_\\10.216.160.201\control interno\2021\19.04 INF.  DE GESTIÓN\MNC\02. 1er Trim 2021\05. Inf. y memorando remisorio_x000a_Página oficial de la CVP: _x000a_https://www.cajaviviendapopular.gov.co/sites/default/files/Inf%20I%20Trim%202021%20MNC.pdf_x000a_"/>
    <s v="De acuerdo a la solicitud realizada el 13 de abril de 2021, en la cual la Sub. Financiera requiriò extender el plazo para la entrega de la información correspondiente al seguimiento al Marco Normativo Contable del primer trimestre de la vigencia 2021 que estaba prevista para el 15 de abril de la presente vigencia,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_x000a_- Solicitud de información a la Subdirección Financiera con memorando 202111200022753 del 12 de abril de 2021._x000a_Se realizaron las siguientes actividades: _x000a_- Se realizó alcance a la solicitud de información extendiendo el plazo de entrega de la misma, con memorando 202111200024013 del 15 de abril de 2021. _x000a_09Jun2021: Se finalizó el informe de seguimiento y evaluación a la aplicación del Marco Normativo Contable de la CVP del primer trimestre de la vigencia_x000a_2021._x000a_"/>
    <s v="Informe - Publicación (web,intranet y/o carpeta de calidad)"/>
    <n v="2.9999999999999996E-3"/>
    <n v="0"/>
    <m/>
    <m/>
    <m/>
    <m/>
    <m/>
    <m/>
    <x v="0"/>
  </r>
  <r>
    <x v="7"/>
    <s v="Auditoría Proceso de Mejoramiento de Vivienda_x000a_Revisión de Riesgos"/>
    <x v="11"/>
    <s v="Misional"/>
    <s v="Ivonne Andrea Torres Cruz_x000a_Asesora de Control Interno"/>
    <s v="Kelly Serrano Rincón"/>
    <s v="Director de Mejoramiento de Vivienda"/>
    <d v="2021-04-09T00:00:00"/>
    <x v="46"/>
    <m/>
    <m/>
    <m/>
    <m/>
    <m/>
    <m/>
    <m/>
    <m/>
    <m/>
    <m/>
    <m/>
    <m/>
    <s v="Informe"/>
    <n v="0.01"/>
    <m/>
    <s v="Ruta: \\10.216.160.201\control interno\2021\19.03 INF. AUDITORIAS C. I\INTERNAS\06. MV\01. Controles Riesgos\03. Resultados\00. Informe preliminar"/>
    <s v="Se envió el informe preliminar para revisión el 27abr2021 por correo electrónico para su revisión._x000a_Informe revisado y validado y enviado a la Directora de Mejoramiento de Vivienda (E) el 20Ago2021 con memorando 202111200071473"/>
    <s v="Informe preliminar - Reunión de validación de hallazgos"/>
    <n v="8.3000000000000001E-3"/>
    <n v="1.7000000000000001E-3"/>
    <m/>
    <m/>
    <m/>
    <m/>
    <m/>
    <m/>
    <x v="2"/>
  </r>
  <r>
    <x v="0"/>
    <s v="Informe Directiva 003 de 2013 Alcaldía Mayor de Bogotá"/>
    <x v="4"/>
    <s v="Apoyo"/>
    <s v="Ivonne Andrea Torres Cruz_x000a_Asesora de Control Interno"/>
    <s v="Marcela Urrea Jaramillo"/>
    <s v="Subdirector Administrativo"/>
    <d v="2021-04-13T00:00:00"/>
    <x v="47"/>
    <m/>
    <m/>
    <m/>
    <m/>
    <m/>
    <m/>
    <m/>
    <m/>
    <m/>
    <m/>
    <m/>
    <m/>
    <s v="Informe"/>
    <n v="0.01"/>
    <d v="2021-05-26T00:00:00"/>
    <s v="Documentos ubicados en la ruta: _x000a_\\10.216.160.201\control interno\2021\19.02 INF. A OTROS ORGANISMOS\DIRECTIVA 003 de 2013 (16Oct 2020 al 15Abr2021)\Sol Inf y Rtas_x000a_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_x000a_"/>
    <s v="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
    <s v="Informe - Publicación (web,intranet y/o carpeta de calidad)"/>
    <n v="9.9999999999999985E-3"/>
    <n v="0"/>
    <m/>
    <m/>
    <m/>
    <m/>
    <m/>
    <m/>
    <x v="0"/>
  </r>
  <r>
    <x v="1"/>
    <s v="Seguimiento Matriz de riesgos de corrupción y por proceso 2021"/>
    <x v="2"/>
    <s v="Todos los Procesos"/>
    <s v="Ivonne Andrea Torres Cruz_x000a_Asesora de Control Interno"/>
    <s v="Kelly Serrano Rincón"/>
    <s v="Líderes de Cada Proceso"/>
    <d v="2021-04-26T00:00:00"/>
    <x v="48"/>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1"/>
    <s v="Seguimiento Plan Anticorrupción y de Atención al Ciudadano 2021. Decreto 124 de 2016"/>
    <x v="2"/>
    <s v="Todos los Procesos"/>
    <s v="Ivonne Andrea Torres Cruz_x000a_Asesora de Control Interno"/>
    <s v="Kelly Serrano Rincón"/>
    <s v="Líderes de Cada Proceso"/>
    <d v="2021-04-26T00:00:00"/>
    <x v="48"/>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4-28T00:00:00"/>
    <x v="49"/>
    <m/>
    <m/>
    <m/>
    <m/>
    <m/>
    <m/>
    <m/>
    <m/>
    <m/>
    <m/>
    <m/>
    <m/>
    <s v="Matriz"/>
    <n v="3.0000000000000001E-3"/>
    <d v="2021-05-05T00:00:00"/>
    <s v="Ruta del FUSS: \\10.216.160.201\control interno\2021\19.04 INF.  DE GESTIÓN\HERRAMIENTAS\FUSS- P I 7696_x000a_Ruta del PAA: \\10.216.160.201\control interno\2021\28.03 PAA"/>
    <s v="Se realizó el seguimiento al Plan Anual de Auditorías con corte al 30 de Abril con el fin de poder tener los insumos necesarios para reportar el Formato Unico de Seguimiento Sectorial FUSS y enviarlo a la Dirección de Gestión Corporativa. _x000a_Se envio a la Dirección de Gestión Corporativa y CID el FUSS-Control Interno con corte al 30 de Abril mediante correo electronico, reportando una eficacia del 95,98%."/>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4-29T00:00:00"/>
    <x v="49"/>
    <m/>
    <m/>
    <m/>
    <m/>
    <m/>
    <m/>
    <m/>
    <m/>
    <m/>
    <m/>
    <m/>
    <m/>
    <s v="Correo electrónico"/>
    <n v="1E-3"/>
    <d v="2021-05-04T00:00:00"/>
    <s v="Ruta: \\10.216.160.201\control interno\2021\19.01 INF.  A  ENTID. DE CONTROL Y VIG\CGR SIRECI\05. Abr"/>
    <s v=" Se reviso la información de manera interna, se verificó, se hizo el reporte mediante correo electrónico, de acuerdo con los plazos establecidos en la circular._x000a_Se reporto para el mes de Abril:_x000a_1. Obras inconclusas o sin uso._x000a_3. Sistema General de Participaciones y demás transferencias de origen nacional._x000a_4. Sistema General de Regalías, (Consolida información de las entidades designadas como ejecutoras de estos recursos - Secretaria Distrital de Planeación)._x000a_5. Planes de mejoramiento._x000a__x000a__x000a_"/>
    <s v="Entrega a ente de control y copia en Control Interno"/>
    <n v="1E-3"/>
    <n v="0"/>
    <m/>
    <m/>
    <m/>
    <m/>
    <m/>
    <m/>
    <x v="0"/>
  </r>
  <r>
    <x v="2"/>
    <s v="Trámite de cuentas de ACI"/>
    <x v="1"/>
    <s v="Seguimiento y Evaluación"/>
    <s v="Ivonne Andrea Torres Cruz_x000a_Asesora de Control Interno"/>
    <s v="Joan Gaitán Ferrer"/>
    <s v="Asesor de Control Interno"/>
    <d v="2021-05-03T00:00:00"/>
    <x v="50"/>
    <m/>
    <m/>
    <m/>
    <m/>
    <m/>
    <m/>
    <m/>
    <m/>
    <m/>
    <m/>
    <m/>
    <m/>
    <s v="Reporte"/>
    <n v="3.0000000000000001E-3"/>
    <d v="2021-05-06T00:00:00"/>
    <s v="Ruta: \\10.216.160.201\control interno\2021\00. APOYO\03. Contratación\SISCOS 2021"/>
    <s v="Se realizó el trámite de cuentas de cobro de contratistas de ACI, del 01 al 30 de Abril de 2021, donde dicha actividad quedó cumplida en su totalidad de la siguiente manera:_x000a_Cuentas de cobro de contratistas: Andrea Sierra, Marcela Urrea, Joan Gaitán, Carlos Vargas, Kelly Serrano del mes de abril de 2021 radicadas en carpeta compartida en DRIVE establecida por la Subdirección Financiera._x000a_"/>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5-03T00:00:00"/>
    <x v="51"/>
    <m/>
    <m/>
    <m/>
    <m/>
    <m/>
    <m/>
    <m/>
    <m/>
    <m/>
    <m/>
    <m/>
    <m/>
    <s v="Certificado"/>
    <n v="1E-3"/>
    <d v="2021-05-11T00:00:00"/>
    <s v="Ruta de evidencias del cargue de información de la cuenta mensual del mes de diciembre: \\10.216.160.201\control interno\2021\19.01 INF.  A  ENTID. DE CONTROL Y VIG\SIVICOF\CUENTA MENSUAL\04. abril 2021"/>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5-03T00:00:00"/>
    <x v="51"/>
    <m/>
    <m/>
    <m/>
    <m/>
    <m/>
    <m/>
    <m/>
    <m/>
    <m/>
    <m/>
    <m/>
    <m/>
    <s v="Informe"/>
    <n v="1E-3"/>
    <d v="2021-05-11T00:00:00"/>
    <s v="Ruta interna: \\10.216.160.201\control interno\2021\19.01 INF.  A  ENTID. DE CONTROL Y VIG\PERSONERIA\04. ABRIL_x000a_Oficio 202111200063611- Informe Presupuestal abril 2021 enviado por correo electrónico a la Personería el 11 de may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7"/>
    <s v="Auditoría Proceso de Gestión del Talento Humano_x000a_Auditoría a la aplicación de las políticas contables por parte de los procesos de Gestión Financiera y de Urbanizaciones y Titulación en la gestión de Cobro de las Incapacidades reportadas por los funcionarios del proceso de Urbanizaciones y Titulación"/>
    <x v="12"/>
    <s v="Apoyo"/>
    <s v="Ivonne Andrea Torres Cruz_x000a_Asesora de Control Interno"/>
    <s v="Carlos Vargas Hernández"/>
    <s v="Subdirector Administrativo"/>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7"/>
    <s v="Auditoría Proceso de Gestión Financiera_x000a_Auditoría a la aplicación de las políticas contables por parte de los procesos de Gestión Financiera y de Urbanizaciones y Titulación en la gestión de Cobro de las Incapacidades reportadas por los funcionarios del proceso de Urbanizaciones y Titulación"/>
    <x v="0"/>
    <s v="Apoyo"/>
    <s v="Ivonne Andrea Torres Cruz_x000a_Asesora de Control Interno"/>
    <s v="Carlos Vargas Hernández"/>
    <s v="Subdirector Financiero"/>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7"/>
    <s v="Auditoría Proceso de Urbanizaciones y Titulación_x000a_Auditoría a la aplicación de las políticas contables por parte de los procesos de Gestión Financiera y de Urbanizaciones y Titulación en la gestión de Cobro de las Incapacidades reportadas por los funcionarios del proceso de Urbanizaciones y Titulación"/>
    <x v="10"/>
    <s v="Misional"/>
    <s v="Ivonne Andrea Torres Cruz_x000a_Asesora de Control Interno"/>
    <s v="Carlos Vargas Hernández"/>
    <s v="Director de Urbanizaciones y Titulación"/>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Joan Gaitán Ferrer"/>
    <s v="Líderes de Cada Proceso"/>
    <d v="2021-05-11T00:00:00"/>
    <x v="53"/>
    <m/>
    <m/>
    <m/>
    <m/>
    <m/>
    <m/>
    <m/>
    <m/>
    <m/>
    <m/>
    <m/>
    <m/>
    <s v="Reporte"/>
    <n v="5.0000000000000001E-3"/>
    <d v="2021-07-30T00:00:00"/>
    <s v="Ruta: \\10.216.160.201\control interno\2021\19.04 INF.  DE GESTIÓN\PAAC\02. II Seg 2021_x000a_02. 202111200048643 Solicitud oportunidad de entrega PAAC_x000a_02. Cuadro Oportunidad entrega PAAC y Seguimiento a la Gestión por Procesos – Indicadores de Gestión 2021_x000a_05. 202111200048643 Rta  202111200048643 OAP_x000a_06. Cuadro Oportunidad entrega PAAC y Seguimiento a la Gestión por Procesos – Indicadores de Gestión 2021_x000a__x000a_"/>
    <s v="La actividad no se realizó durante el mes de mayo._x000a_Durante el mes de junio se solicitó mediante Memorando 202111200048643 Solicitud evidencia de oportunidad de entrega de las formulaciones y seguimientos al Plan Anticorrupción y de Atención al Ciudadano - Mapas de Riesgos y Seguimiento a la Gestión por Procesos – Indicadores de Gestión vigencias 2020 y 2021 a la Oficina Asesora de Planeación, dando como plazo para remitir las evidencias el día 02 de julio del 2021. Nos encontramos a la espera de la respuesta de la Oficina Asesora de Planeación._x000a_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trónico a la Asesora el 30Jul y se guarda la ifnromación para la evaluación anual por dependencias_x000a_"/>
    <s v="Informe - Publicación (web,intranet y/o carpeta de calidad)"/>
    <n v="4.9999999999999992E-3"/>
    <n v="0"/>
    <m/>
    <m/>
    <m/>
    <m/>
    <m/>
    <m/>
    <x v="0"/>
  </r>
  <r>
    <x v="2"/>
    <s v="Diseño y gestión de capacitaciones para el fortalecimiento y aplicación del principio de autocontrol  "/>
    <x v="2"/>
    <s v="Todos los Procesos"/>
    <s v="Ivonne Andrea Torres Cruz_x000a_Asesora de Control Interno"/>
    <s v="Kelly Serrano Rincón"/>
    <s v="Líderes de Cada Proceso"/>
    <d v="2021-05-18T00:00:00"/>
    <x v="54"/>
    <m/>
    <m/>
    <m/>
    <m/>
    <m/>
    <m/>
    <m/>
    <m/>
    <m/>
    <m/>
    <m/>
    <m/>
    <s v="Presentación"/>
    <n v="1.2E-2"/>
    <m/>
    <m/>
    <s v="Se está preparando las capacitaciones con los temas: Planes de mejoramiento - Controles de riesgos"/>
    <s v="Diseño o planeación de la acción"/>
    <n v="1.2000000000000001E-3"/>
    <n v="1.0800000000000001E-2"/>
    <n v="9"/>
    <n v="135"/>
    <n v="97"/>
    <n v="0.71851851851851856"/>
    <n v="8.6222222222222221E-3"/>
    <n v="-7.4222222222222224E-3"/>
    <x v="3"/>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5-26T00:00:00"/>
    <x v="55"/>
    <m/>
    <m/>
    <m/>
    <m/>
    <m/>
    <m/>
    <m/>
    <m/>
    <m/>
    <m/>
    <m/>
    <m/>
    <s v="Matriz"/>
    <n v="3.0000000000000001E-3"/>
    <d v="2021-06-02T00:00:00"/>
    <s v="Ruta del FUSS: \\10.216.160.201\control interno\2021\19.04 INF.  DE GESTIÓN\HERRAMIENTAS\FUSS- P I 7696_x000a_Ruta del PAA: \\10.216.160.201\control interno\2021\28.03 PAA_x000a__x000a_00. Correo - Seguimiento FUSS 7696 – Mayo_x000a_01. FUSS UNCSAP-2021 FOR 7696 mayo_x000a_02. 208-CI-Ft-04 Plan Anual de Auditorías 2021 V2 seg al 31May2021_x000a_03. FUSS UNCSAP-2021 FOR 7696 mayo Control Interno_x000a_04. Correo Re_ Seguimiento FUSS 7696 - Mayo - Control Interno_x000a_"/>
    <s v="1. Planes de mejoraiento"/>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5-28T00:00:00"/>
    <x v="55"/>
    <m/>
    <m/>
    <m/>
    <m/>
    <m/>
    <m/>
    <m/>
    <m/>
    <m/>
    <m/>
    <m/>
    <m/>
    <s v="Correo electrónico"/>
    <n v="1E-3"/>
    <d v="2021-06-02T00:00:00"/>
    <s v="Ruta: \\10.216.160.201\control interno\2021\19.01 INF.  A  ENTID. DE CONTROL Y VIG\CGR SIRECI\06. May_x000a_01. Correo - CVP - Reporte Información “Sistema de Rendición Electrónica de la Cuenta e Informes – SIRECI"/>
    <s v="2. Controles de los riesgos"/>
    <s v="Entrega a ente de control y copia en Control Interno"/>
    <n v="1E-3"/>
    <n v="0"/>
    <m/>
    <m/>
    <m/>
    <m/>
    <m/>
    <m/>
    <x v="0"/>
  </r>
  <r>
    <x v="2"/>
    <s v="Trámite de cuentas de ACI"/>
    <x v="1"/>
    <s v="Seguimiento y Evaluación"/>
    <s v="Ivonne Andrea Torres Cruz_x000a_Asesora de Control Interno"/>
    <s v="Joan Gaitán Ferrer"/>
    <s v="Asesor de Control Interno"/>
    <d v="2021-06-01T00:00:00"/>
    <x v="56"/>
    <m/>
    <m/>
    <m/>
    <m/>
    <m/>
    <m/>
    <m/>
    <m/>
    <m/>
    <m/>
    <m/>
    <m/>
    <s v="Reporte"/>
    <n v="3.0000000000000001E-3"/>
    <d v="2021-06-04T00:00:00"/>
    <s v="Ruta: \\10.216.160.201\control interno\2021\00. APOYO\03. Contratación\SISCOS 2021\5. Mayo_x000a_SisCo Andrea Sierra Ochoa_x000a_SisCo Carlos Andres Vargas_x000a_SiSco Joan Gaitan Ferrer_1_x000a_SiSco Joan Gaitan Ferrer_2_x000a_SiSco Kelly Serrano Rincón_x000a_SiSco Marcela Urrea Jaramillo_x000a_"/>
    <s v="Se realizó el trámite de cuentas de cobro de contratistas de ACI, del 01 al 31 de Mayo de 2021, donde dicha actividad quedó cumplida en su totalidad de la siguiente manera:_x000a_Cuentas de cobro de contratistas: Andrea Sierra, Marcela Urrea, Joan Gaitán, Carlos Vargas, Kelly Serrano del mes de mayo de 2021 radicadas en carpeta compartida en DRIVE establecida por la Subdirección Financiera._x000a_"/>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6-01T00:00:00"/>
    <x v="57"/>
    <m/>
    <m/>
    <m/>
    <m/>
    <m/>
    <m/>
    <m/>
    <m/>
    <m/>
    <m/>
    <m/>
    <m/>
    <s v="Certificado"/>
    <n v="1E-3"/>
    <d v="2021-06-10T00:00:00"/>
    <s v="Ruta de evidencias del cargue de información de la cuenta mensual del mes de diciembre: \\10.216.160.201\control interno\2021\19.01 INF.  A  ENTID. DE CONTROL Y VIG\SIVICOF\CUENTA MENSUAL\05. mayo 2021"/>
    <s v="Se solicitó la información, se recibió, revisó y cargó al sistema sivicof. Se solicitó la publicación en la página web del certificado"/>
    <s v="Entrega a ente de control y copia en Control Interno"/>
    <n v="1E-3"/>
    <n v="0"/>
    <m/>
    <m/>
    <m/>
    <m/>
    <m/>
    <m/>
    <x v="0"/>
  </r>
  <r>
    <x v="2"/>
    <s v="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
    <x v="1"/>
    <s v="Seguimiento y Evaluación"/>
    <s v="Ivonne Andrea Torres Cruz_x000a_Asesora de Control Interno"/>
    <s v="Joan Gaitán Ferrer"/>
    <s v="Asesor de Control Interno"/>
    <d v="2021-06-01T00:00:00"/>
    <x v="58"/>
    <m/>
    <m/>
    <m/>
    <m/>
    <m/>
    <m/>
    <m/>
    <m/>
    <m/>
    <m/>
    <m/>
    <m/>
    <s v="Piezas comunicativas y presentación"/>
    <n v="1.0999999999999999E-2"/>
    <d v="2021-06-29T00:00:00"/>
    <s v="Ruta: \\10.216.160.201\control interno\2021\19.04 INF.  DE GESTIÓN\HERRAMIENTAS\Doc SIG\04. piezas comunicativas_x000a__x000a_00. Principios de los auditores internos_x000a_01. Correo de Bogotá es TIC - Solicitud elaboración piezas _Principios de los Auditores Internos__x000a_02. 17 06 21 AuditoresMesa de trabajo  (1)_x000a_03. 17 06 21 AuditoresMesa de trabajo  (2)_x000a_04. 17 06 21 AuditoresMesa de trabajo  (3)_x000a_05. 17 06 21 AuditoresMesa de trabajo  (4)_x000a_"/>
    <s v="Se realizó la solicitud mediante correo electrónico del día jueves 10 de junio el diseño de cuatro (4) piezas graficas a la Oficina Asesora de Comunicaciones con el fin de que fueran socializadas y difundidas por el correo de comunicaciones@cajaviviendapopular.gov.co, dichas piezas fueron difundidas los días 23,24,28 y 29 de junio._x000a__x000a_Adicionalmente, estas piezas serán difundidas en las pantallas de la Entidad. _x000a_"/>
    <s v="Entrega, publicación o socialización de resultados"/>
    <n v="1.0999999999999999E-2"/>
    <n v="0"/>
    <m/>
    <m/>
    <m/>
    <m/>
    <m/>
    <m/>
    <x v="0"/>
  </r>
  <r>
    <x v="0"/>
    <s v="Informe presupuestal a Personería"/>
    <x v="0"/>
    <s v="Apoyo"/>
    <s v="Ivonne Andrea Torres Cruz_x000a_Asesora de Control Interno"/>
    <s v="Elizabeth Sáenz Sáenz"/>
    <s v="Subdirector Financiero"/>
    <d v="2021-06-04T00:00:00"/>
    <x v="57"/>
    <m/>
    <m/>
    <m/>
    <m/>
    <m/>
    <m/>
    <m/>
    <m/>
    <m/>
    <m/>
    <m/>
    <m/>
    <s v="Informe"/>
    <n v="1E-3"/>
    <d v="2021-06-10T00:00:00"/>
    <s v="Ruta interna: \\10.216.160.201\control interno\2021\19.01 INF.  A  ENTID. DE CONTROL Y VIG\PERSONERIA\05. MAYO_x000a_Oficio 202111200077271- Informe Presupuestal mayo  2021 enviado por correo electrónico a la Personería el 10 de jun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3"/>
    <s v="Realizar seguimiento al Comité Institucional de Coordinación de Control Interno - CICCI (presentaciones, actas de comité, anexos y demás documentos) comité proyectado para el 22Jun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6-08T00:00:00"/>
    <x v="52"/>
    <m/>
    <m/>
    <m/>
    <m/>
    <m/>
    <m/>
    <m/>
    <m/>
    <m/>
    <m/>
    <m/>
    <m/>
    <s v="Acta"/>
    <n v="4.0000000000000001E-3"/>
    <d v="2021-07-13T00:00:00"/>
    <s v="Ruta: \\10.216.160.201\control interno\2021\02.01 ACTAS COMITE C. I\04. 22Jun2021_x000a__x000a_00. 202111200041373 Sol de Info para el CICCI_x000a_01. 202111200041613 Sol presentación ejec pptal corte 18Jun2021_x000a_02. Correo RTA OAP  Inf. para Comité Institucional de Coordinación - C I CICCI_x000a_03. Correo Rta - 202111200041613 - Solicitud presentación de la ejecución presupuestal corte 18 de junio de 2021 –_x000a_04. 20210617_Presentacion Resultados FURAG 2020_v3_x000a_05. Resumen Riesgos Corte 30 de abril 2021_rvda_x000a_06. ACTA DE REUNION - DRH - 19 ABRIL DE 2021_x000a_07. ACTA DE REUNION - DUT - 22 ABRIL DE 2021_x000a_08. Presentación Ejecución Presupuestal a 18 JUNIO 2021_x000a_09. ACTA DE REUNION 05 MAYO DE 2021 COMPLEMENTADA_x000a_10. 20210621_Presentación Politica Riesgos_Junio 2021_x000a_11. 208-CI-Ft-04 Plan Anual de Auditorías 2021 V3 del 22Jun2021_x000a_12. Presentación Comité Control Interno 22Jun2021_x000a_13. Grabación CICCI 22Jun2021_1_x000a_14. Grabación CICCI 22Jun2021_2_x000a_15. Proyección acta 4ta reunión Comité de Control Interno 22Jun2021_x000a_16. 202111400048333 Justificación de inasistencia Convocatoria_x000a_17. Acta 4ta reunión Comité de Control Interno 22Jun2021_x000a_18. Acta 4ta reunión Comité de Control Interno 22Jun2021_firmada_x000a_"/>
    <s v="*. Se solicitó mediante Oficio 202111200073691 Solicitud de información DAFP CICCI, con el fin de poder programar la sesión extraordinaria del CICCI donde se llevara a cabo la revisión del Informe Final de la Auditoría de Notificaciones. _x000a_*. Se realizó la convocatoria a la cuarta sesión ordinaria del Comité CICCI mediante correo electrónico del día 10 de junio de 2021 para realizar el Comité el día 22 de junio de 2021._x000a_*. Se solicitó médiate Memorando 202111200041373 Solicitud de Información para el Comité Institucional de Coordinación de Control Interno CICCI correspondiente al FURAG y el estado de los riesgos de la Entidad._x000a_*. Se solicitó médiate Memorando 202111200041613 Solicitud presentación de la ejecución presupuestal corte 18 de junio de 2021._x000a_*. Se realizó la cuarta sesión del Comité Institucional de Coordinación de Control Interno el día 22 de junio de 2021 por la plataforma meet. _x000a_*. Se elaboró la proyección del acta 4ta reunión Comité de Control Interno 22Jun2021 la cual se encuentra en revisión por parte de la Asesora de Control Interno para ser enviada a los integrantes del Comité._x000a_*. Se firmó el acta por parte del Presidente y la Secretaria Técnica, fue publicada en la carpeta de Calidad de la Entidad el día 13 de julio de 2021."/>
    <s v="Entrega producto final"/>
    <n v="4.0000000000000001E-3"/>
    <n v="0"/>
    <m/>
    <m/>
    <m/>
    <m/>
    <m/>
    <m/>
    <x v="0"/>
  </r>
  <r>
    <x v="7"/>
    <s v="Auditoría Proceso de Mejoramiento de Barrios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6-09T00:00:00"/>
    <x v="59"/>
    <m/>
    <m/>
    <m/>
    <m/>
    <m/>
    <m/>
    <m/>
    <m/>
    <m/>
    <m/>
    <m/>
    <m/>
    <s v="Informe"/>
    <n v="0.01"/>
    <d v="2021-06-23T00:00:00"/>
    <s v="Informe final remitido a la Directora de Mejoramiento de Barrios con memorando 202111200046743 del 23 de junio de 2021 y publicado en la página oficial de la CVP."/>
    <s v="Se desarrollaron las fases de planeación, ejecución y conclusiones de la Auditoría Interna al proceso de Mejoramiento de Barrios – Articulo 3 del Decreto 371 de 2010"/>
    <s v="Informe Final - Publicación (web,intranet y/o carpeta de calidad)"/>
    <n v="1.0000000000000002E-2"/>
    <n v="0"/>
    <m/>
    <m/>
    <m/>
    <m/>
    <m/>
    <m/>
    <x v="0"/>
  </r>
  <r>
    <x v="7"/>
    <s v="Auditoría Proceso de Mejoramiento de Barrios_x000a_Decreto 371 de 2010 - Artículo 2 - de los procesos de contratación en el distrito capital"/>
    <x v="7"/>
    <s v="Apoyo"/>
    <s v="Ivonne Andrea Torres Cruz_x000a_Asesora de Control Interno"/>
    <s v="Andrea Sierra Ochoa"/>
    <s v="Director de Gestión Corporativa y CID"/>
    <d v="2021-06-09T00:00:00"/>
    <x v="60"/>
    <m/>
    <m/>
    <m/>
    <m/>
    <m/>
    <m/>
    <m/>
    <m/>
    <m/>
    <m/>
    <m/>
    <m/>
    <s v="Informe"/>
    <n v="0.01"/>
    <m/>
    <s v="Toda la información de la auditoría se encuentra en la siguiente ruta:\\10.216.160.201\control interno\2021\19.03 INF. AUDITORIAS C. I\INTERNAS\05. MB\02. Dto 371 Art. 2_x000a_1. Planificación Auditoría: \\10.216.160.201\control interno\2021\19.03 INF. AUDITORIAS C. I\INTERNAS\05. MB\02. Dto 371 Art. 2\1. Planificación Auditoría_x000a_2. Ejecución  de la auditoría: \\10.216.160.201\control interno\2021\19.03 INF. AUDITORIAS C. I\INTERNAS\05. MB\02. Dto 371 Art. 2\2. Ejecución de la Auditoría_x000a_3. Resultados de la audiroría: \\10.216.160.201\control interno\2021\19.03 INF. AUDITORIAS C. I\INTERNAS\05. MB\02. Dto 371 Art. 2\3. Resultados de la Auditoría"/>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_x000a_15JUL2021 Se proyectó el informe preliminar de la auditoría de seguimiento al cumplimiento por parte de la Dirección de Mejoramiento de Barrios, de las garantías dispuestas en el artículo 2° del Decreto 371 de 2010 y se remitió para verificación y aprobación a la Asesora de Control Interno (15Jul2021)._x000a_Se remitió el infomre preliminar el 21Ago2021 con el memorando 202111200071893"/>
    <s v="Informe preliminar - Reunión de validación de hallazgos"/>
    <n v="8.3000000000000001E-3"/>
    <n v="1.7000000000000001E-3"/>
    <m/>
    <m/>
    <m/>
    <m/>
    <m/>
    <m/>
    <x v="2"/>
  </r>
  <r>
    <x v="7"/>
    <s v="Auditoría Proceso de Mejoramiento de Vivienda_x000a_Decreto 371 de 2010 - Artículo 2 - de los procesos de contratación en el distrito capital"/>
    <x v="7"/>
    <s v="Apoyo"/>
    <s v="Ivonne Andrea Torres Cruz_x000a_Asesora de Control Interno"/>
    <s v="Andrea Sierra Ochoa"/>
    <s v="Director de Gestión Corporativa y CID"/>
    <d v="2021-06-10T00:00:00"/>
    <x v="61"/>
    <m/>
    <m/>
    <m/>
    <m/>
    <m/>
    <m/>
    <m/>
    <m/>
    <m/>
    <m/>
    <m/>
    <m/>
    <s v="Informe"/>
    <n v="0.01"/>
    <d v="2021-08-21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17AGO2021: Se entregó informe preliminar 202111200069833_x000a_21AGO2021: Se entregó el informe final 202111200071863, ya qu eno se presentó controversia al informe_x000a_"/>
    <s v="Informe Final - Publicación (web,intranet y/o carpeta de calidad)"/>
    <n v="1.0000000000000002E-2"/>
    <n v="0"/>
    <m/>
    <m/>
    <m/>
    <m/>
    <m/>
    <m/>
    <x v="0"/>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06-15T00:00:00"/>
    <x v="62"/>
    <m/>
    <m/>
    <m/>
    <m/>
    <m/>
    <m/>
    <m/>
    <m/>
    <m/>
    <m/>
    <m/>
    <m/>
    <s v="Matriz"/>
    <n v="0.02"/>
    <d v="2021-07-30T00:00:00"/>
    <s v="• Solicitud de información: Memo No. 202111200044703 del 18jun2021_x000a_• Consolidación de respuestas_x000a_• Matriz de seguimiento _x000a_\\10.216.160.201\control interno\2021\28.05 PM\EXTERNO\CONTRALORIA\07. I SEG 2021"/>
    <s v="Se inició con el seguimiento al plan de mejoramiento externo con memorando No. 202111200044703 del 18jun2021. Se realizó el seguimiento, está en consolidación el informe final._x000a_12Jul: Se remitió el informe de seguieinto, la matriz con el detalle del seguimiento y el proyecto de remisorio a la Asesora para su revisión_x000a_30Jul: Se revisó el informe y se remitió a los diferentes destinatarios con comunicación 202111200062173 del 30Jul y se publicó en págna web el 03Ago"/>
    <s v="Informe - Publicación (web,intranet y/o carpeta de calidad)"/>
    <n v="1.9999999999999997E-2"/>
    <n v="0"/>
    <m/>
    <m/>
    <m/>
    <m/>
    <m/>
    <m/>
    <x v="0"/>
  </r>
  <r>
    <x v="6"/>
    <s v="Seguimiento al Plan de Mejoramiento Interno - Artículo 5 del Decreto 371 de 2010"/>
    <x v="2"/>
    <s v="Todos los Procesos"/>
    <s v="Ivonne Andrea Torres Cruz_x000a_Asesora de Control Interno"/>
    <s v="Kelly Serrano Rincón"/>
    <s v="Líderes de Cada Proceso"/>
    <d v="2021-06-15T00:00:00"/>
    <x v="62"/>
    <m/>
    <m/>
    <m/>
    <m/>
    <m/>
    <m/>
    <m/>
    <m/>
    <m/>
    <m/>
    <m/>
    <m/>
    <s v="Matriz"/>
    <n v="0.02"/>
    <d v="2021-07-12T00:00:00"/>
    <s v="• Solicitud de información: Memo No. 202111200044703 del 18jun2021_x000a_• Consolidación de respuestas_x000a_• Matriz de seguimiento _x000a_• Informe de seguimiento_x000a_\\10.216.160.201\control interno\2021\28.05 PM\INTERNO\07. II_Seg_2021 corte 15Jun"/>
    <s v="Se inició con el seguimiento al plan de mejoramiento externo con memorando No. 202111200044703 del 18jun2021. Se realizó el seguimiento, está en consolidación el informe final._x000a_Se socializó el informe final de seguimiento mediante memorando No. 202111200054193  del 12jul2021 incluyendo informe y el excel de seguimiento."/>
    <s v="Informe - Publicación (web,intranet y/o carpeta de calidad)"/>
    <n v="1.9999999999999997E-2"/>
    <n v="0"/>
    <m/>
    <m/>
    <m/>
    <m/>
    <m/>
    <m/>
    <x v="0"/>
  </r>
  <r>
    <x v="2"/>
    <s v="Diseñar, preparar, aplicar, tabular y realizar informe con oportunidades de mejora de la implementación y aplicación del estatuto interno del auditor y del código de ética del auditor"/>
    <x v="2"/>
    <s v="Todos los Procesos"/>
    <s v="Ivonne Andrea Torres Cruz_x000a_Asesora de Control Interno"/>
    <s v="Joan Gaitán Ferrer"/>
    <s v="Líderes de Cada Proceso"/>
    <d v="2021-06-15T00:00:00"/>
    <x v="58"/>
    <m/>
    <m/>
    <m/>
    <m/>
    <m/>
    <m/>
    <m/>
    <m/>
    <m/>
    <m/>
    <m/>
    <m/>
    <s v="Informe"/>
    <n v="7.0000000000000001E-3"/>
    <d v="2021-08-09T00:00:00"/>
    <s v="Ruta: \\10.216.160.201\control interno\2021\02.01 ACTAS COMITE C. I\00. Plan de trabajo CICCI\Encuesta estat y cod auditor 2021_x000a_01. Preguntas evalución estatuto y código de ética_x000a_02. Lista Funcionarios y contratistas para encuesta de control interno_OK_x000a_03. 202111200053983_x000a_03. Solicitud diligenciamiento encuesta evaluación auditores 2021_x000a_04. Matriz de revisión preguntas_x000a_05. ESTATUTO DE AUDITORÍA INTERNA Y CÓDIGO DE ÉTICA DE LOS AUDITORES INTERNOS_x000a_06. RESULTADOS ESTATUTO DE AUDITORIA INTERNA Y CÓDIGO DE ÉTICA DEL AUDITOR INTERNO 2021_x000a_07. RESULTADOS ESTATUTO DE AUDITORÍA INTERNA Y CÓDIGO DE ÉTICA DE LOS AUDITORES INTERNOS_x000a_08. Informe encuesta estatuto aud inter y código ética 30Jul2021_x000a_"/>
    <s v="Se realizaron las preguntas correspondientes a la evaluación del estatuto y código de ética del auditor._x000a_Se realizó la Solicitud diligenciamiento encuesta evaluación auditores 2021, se realizó la revisión de Matriz de revisión preguntas y se aprobó la difusión de la encuesta desde el correo de la Oficina Asesora de Comunicaciones. El día 22 de julio finalizo el tiempo estipulado para que los funcionarios y contratistas respondieran la encuesta, con una participación del 100% de los encuestados._x000a_Se está realizando el informe “informe con oportunidades de mejora de la implementación y aplicación del estatuto interno del auditor y del código de ética del auditor”. _x000a_El informe fue entregado el 09Ago2021 con el memorando 202111200067123 y socializado en comité CICCI del 10Ago2021_x000a_"/>
    <s v="Entrega, publicación o socialización de resultados"/>
    <n v="7.0000000000000001E-3"/>
    <n v="0"/>
    <m/>
    <m/>
    <m/>
    <m/>
    <m/>
    <m/>
    <x v="0"/>
  </r>
  <r>
    <x v="7"/>
    <s v="Auditoría Proceso de Mejoramiento de Vivienda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6-16T00:00:00"/>
    <x v="60"/>
    <m/>
    <m/>
    <m/>
    <m/>
    <m/>
    <m/>
    <m/>
    <m/>
    <m/>
    <m/>
    <m/>
    <m/>
    <s v="Informe"/>
    <n v="0.01"/>
    <d v="2021-08-20T00:00:00"/>
    <s v="Ruta interna de calidad: _x000a__x000a_\\10.216.160.201\control interno\2021\19.03 INF. AUDITORIAS C. I\INTERNAS\06. MV\03. Dto 371 Art.3 y Proced\1. Planificación\1.3 Plan de auditoría_x000a__x000a_Ruta interna de calidad: _x000a__x000a_\\10.216.160.201\control interno\2021\19.03 INF. AUDITORIAS C. I\INTERNAS\06. MV\03. Dto 371 Art.3 y Proced\1. Planificación\1.3 Plan de auditoría_x000a_"/>
    <s v="En relación con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A 30 de junio, se encuentra en proceso de determinación de la muestra de auditoria de auditoria las PQRSD recibidas por MV a 31 de mayo de 2021_x000a_Se realizó propuesta de Plan de Auditoría para la Auditoría interna al proceso de Mejoramiento de Vivienda – Decreto 371 de 2010 – Articulo 3 - Procedimientos. (24Jun2021)._x000a_Durante julio se realizò la determianciòn de la muestra de PQRSD."/>
    <s v="Informe Final - Publicación (web,intranet y/o carpeta de calidad)"/>
    <n v="1.0000000000000002E-2"/>
    <n v="0"/>
    <m/>
    <m/>
    <m/>
    <m/>
    <m/>
    <m/>
    <x v="0"/>
  </r>
  <r>
    <x v="7"/>
    <s v="Auditoría Proceso de Mejoramiento de Vivienda_x000a_Expedientes del proceso - procedimientos del proceso"/>
    <x v="11"/>
    <s v="Misional"/>
    <s v="Ivonne Andrea Torres Cruz_x000a_Asesora de Control Interno"/>
    <s v="Marcela Urrea Jaramillo"/>
    <s v="Director de Mejoramiento de Vivienda"/>
    <d v="2021-06-16T00:00:00"/>
    <x v="60"/>
    <m/>
    <m/>
    <m/>
    <m/>
    <m/>
    <m/>
    <m/>
    <m/>
    <m/>
    <m/>
    <m/>
    <m/>
    <s v="Informe"/>
    <n v="0.01"/>
    <d v="2021-08-18T00:00:00"/>
    <s v="Ruta interna de calidad:_x000a_\\10.216.160.201\control interno\2021\19.03 INF. AUDITORIAS C. I\INTERNAS\06. MV\03. Dto 371 Art.3 y Proced\2. Ejecución\Solicitudes de Inf. y Rptas_x000a_Julio2021: \\10.216.160.201\control interno\2021\19.03 INF. AUDITORIAS C. I\INTERNAS\06. MV\03. Dto 371 Art.3 y Proced\2. Ejecución\Papeles de trabajo\Determinaciòn de la muestra"/>
    <s v="Se realizó propuesta de Plan de Auditoría para la Auditoría interna al proceso de Mejoramiento de Barrios – Decreto 371 de 2010 – Articulo 3 - Procedimientos. (24Jun2021)._x000a_3. Se solicitó información a la DGC y OAP en el marco de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 Informe preliminar entregado con memorando 202111200068713 del 12Ago2021_x000a_*. El proceso presentó controversia el 17Ago202 con memorando 202114000069333 y ese mismo día con memorando 202111200070203, control interno le dio respuesta._x000a_*. Informe Final entregado con memorando 202111200070753 del 18Ago2021"/>
    <s v="Informe Final - Publicación (web,intranet y/o carpeta de calidad)"/>
    <n v="1.0000000000000002E-2"/>
    <n v="0"/>
    <m/>
    <m/>
    <m/>
    <m/>
    <m/>
    <m/>
    <x v="0"/>
  </r>
  <r>
    <x v="3"/>
    <s v="Realizar seguimiento al Comité Institucional de Coordinación de Control Interno - CICCI (presentaciones, actas de comité, anexos y demás documentos) comité proyectado para el 16Jul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6-25T00:00:00"/>
    <x v="63"/>
    <m/>
    <m/>
    <m/>
    <m/>
    <m/>
    <m/>
    <m/>
    <m/>
    <m/>
    <m/>
    <m/>
    <m/>
    <s v="Acta"/>
    <n v="4.0000000000000001E-3"/>
    <d v="2021-08-05T00:00:00"/>
    <s v="Ruta: \\10.216.160.201\control interno\2021\02.01 ACTAS COMITE C. I\05. 07Jul2021_x000a__x000a_00. Convocatoria quinta sesión ordinaria del Comité Institucional de CICCI - el 07 de julio 2021 - sesión virtual por correo electrónico_x000a_01. 01. 202111200051213 Sol presentación ejec pptal corte 07Jul2021_x000a_02. ACTA DE REUNION - DRH - 09 JULIO DE 2021_x000a_03. Presentación Ejecución Presupuestal a 12 JULIO 2021_x000a_04. Presentación Comité Control Interno 16Jul2021_x000a_05.  RESULTADOS DE LOS INFORMES DE AUDITORÍA_x000a_06. Grabación CICCI 16Jul2021_x000a_07. Notas Comité CICCI 16Jul2022_x000a_08. Proyecto acta 5ta reunión Comité de Control Interno 16Jul2021_x000a_09. ACTA DE REUNION DUT 17-06-2021_x000a_"/>
    <s v="Se realizó el Proyecto Convocatoria quinta sesión ordinaria del Comité Institucional de Coordinación de Control Interno - el 16 de julio 2021_x000a_Se solicitó mediante Memorando 202111200051213 Sol presentación ejec pptal corte 07Jul2021_x000a_Se realizó la Presentación Comité́ Control Interno 16Jul2021_x000a_Se realizó el informe &quot; RESULTADOS DE LOS INFORMES DE AUDITORÍA “_x000a_Se realizó la quinta sesión ordinaria del Comité Institucional de CICCI - el 16 de julio 2021_x000a_Se realizó la Proyecto de acta 5ta reunión Comité́ de Control Interno 16Jul2021 y se envió a los miembros del comite. Se recibieron observaciones de la Subdirectora financiera que se esrán resolviendo para así socializar el acta en la siguiente sesión del 10Ago._x000a_Acta firmada el 05Ago2021 y pubklicada en la carpeta de calidad_x000a__x000a_"/>
    <s v="Entrega producto final"/>
    <n v="4.0000000000000001E-3"/>
    <n v="0"/>
    <m/>
    <m/>
    <m/>
    <m/>
    <m/>
    <m/>
    <x v="0"/>
  </r>
  <r>
    <x v="3"/>
    <s v="Evaluación independiente del estado del Sistema de Control Interno. Artículo 9 Ley 1474 de 2011, modificado por el Artículo 156 del Decreto Nacional 2106 de 2019. Circular Externa 100-006 de 2019. Elaborado según metodología del DAFP"/>
    <x v="2"/>
    <s v="Todos los Procesos"/>
    <s v="Ivonne Andrea Torres Cruz_x000a_Asesora de Control Interno"/>
    <s v="Kelly Serrano Rincón"/>
    <s v="Líderes de Cada Proceso"/>
    <d v="2021-06-28T00:00:00"/>
    <x v="63"/>
    <m/>
    <m/>
    <m/>
    <m/>
    <m/>
    <m/>
    <m/>
    <m/>
    <m/>
    <m/>
    <m/>
    <m/>
    <s v="Matriz"/>
    <n v="1.4999999999999999E-2"/>
    <d v="2021-08-09T00:00:00"/>
    <s v="• Elaboración del Informe de Evaluación Independiente del estado del SCI._x000a_\\10.216.160.201\control interno\2021\19.04 INF.  DE GESTIÓN\EVALUACION SCI\01. I sem 2021_x000a_informe finbal en la ruta: \\10.216.160.201\control interno\2021\19.04 INF.  DE GESTIÓN\EVALUACION SCI\01. I sem 2021\04. Seguimiento\02. Informe"/>
    <s v="Se está preparando el memo de solicitud de información y la matriz a enviar._x000a_Jul: Se está en consolidación del informe final del informe._x000a_Ago: Se retrasó la entrega del informe porque la profesional encargada tuvo que apoyar la formulación del PM de la contraloría Aud cód 55 REgularidad PAD 2021 vigencia 2020, ya que el responsable de este tema tuvo una calamidad doméstica y no le fue posible apoyar en los temas de la contraloría._x000a_El informe se entregó con el memorando 202111200067113 el 09Ago2021, fecha en la cual también fue publicado en la página web de la entidad._x000a_Los resultados fueron socializados a los miembros del comité CICCI el 10Ago"/>
    <s v="Entrega producto final"/>
    <n v="1.4999999999999999E-2"/>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3"/>
    <s v="Estratégico"/>
    <s v="Ivonne Andrea Torres Cruz_x000a_Asesora de Control Interno"/>
    <s v="Joan Gaitán Ferrer"/>
    <s v="Director Jurídico "/>
    <d v="2021-06-29T00:00:00"/>
    <x v="64"/>
    <m/>
    <m/>
    <m/>
    <m/>
    <m/>
    <m/>
    <m/>
    <m/>
    <m/>
    <m/>
    <m/>
    <m/>
    <s v="Correo electrónico"/>
    <n v="1E-3"/>
    <d v="2021-07-02T00:00:00"/>
    <s v="Ruta: \\10.216.160.201\control interno\2021\19.01 INF.  A  ENTID. DE CONTROL Y VIG\CGR SIRECI\06. May_x000a__x000a_00. 202111200039923 Solic Inf procesos penales por delitos contra la adm pública_x000a_01. MATRIZ DELITOS CONTRA LA ADMINISTRACIÓN P_x000a_02. ESCRITO ACUSACIÓN Oscar La Rotha Riaño_x000a_03. ESCRITO ACUSACIÓN Olga María Sierra de Reyes_x000a_04. 7_Guia_modalidad_M-70_Delitos_contra_administracion_publica_x000a_05. 70_000005450_20201231_x000a_06. Correo -Reporte delitos contra la administración pública – SIRECI - Contraloría General de la República - punto 2_x000a_07. Correo Rte Inf “Sistema  Rendición Electrónica Cuenta e Informes – SIRECI” Circ ext DDP-000022_x000a__x000a_"/>
    <s v="Se solicitó mediante Memorando 202111200039923 Solicitud Información procesos penales por delitos contra la administración pública o que afecten los intereses patrimoniales del Estado a la Dirección Jurídica_x000a_La Dirección Jurídica mediante Memorando 202116000044383 realizo la respuesta a la solicitud 202111200039923 de la Asesoría de Control Interno._x000a_Se realizó la validación de la información en el aplicativo de la Contraloría General de la Nación STORM USER y se envió el respectivo reporte de los siguientes temas con corte 30 de junio de 2021._x000a__x000a_1. Obras inconclusas o sin uso._x000a_2. Procesos penales por delitoscontra la administración pública o que afecten los interesespatrimoniales del Estado. (Consolida información del Distrito -Secretaría Jurídica Distrital)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
    <s v="Entrega a ente de control y copia en Control Interno"/>
    <n v="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6-29T00:00:00"/>
    <x v="64"/>
    <m/>
    <m/>
    <m/>
    <m/>
    <m/>
    <m/>
    <m/>
    <m/>
    <m/>
    <m/>
    <m/>
    <m/>
    <s v="Matriz"/>
    <n v="3.0000000000000001E-3"/>
    <d v="2021-07-02T00:00:00"/>
    <s v="Ruta del FUSS: \\10.216.160.201\control interno\2021\19.04 INF.  DE GESTIÓN\HERRAMIENTAS\FUSS- P I 7696_x000a_Ruta del PAA: \\10.216.160.201\control interno\2021\28.03 PAA_x000a_00. FUSS UNCSAP-2021 FOR 7696 junio_x000a_01 208-CI-Ft-04 Plan Anual de Auditorías 2021 V3 seg al 30Jun2021_x000a_01. Correo RTA  Seguimiento FUSS 7696 - Junio - Control Interno_x000a_01. FUSS UNCSAP-2021 FOR 7696 junio control interno"/>
    <s v="Se realizó el seguimiento al Plan Anual de Auditorías con corte al 30 de junio con el fin de poder tener los insumos necesarios para reportar el Formato Único de Seguimiento Sectorial FUSS y enviarlo a la Dirección de Gestión Corporativa._x000a_Se realizó el diligenciamiento del FUSS con corte al 30 de junio de 2021 y se envió mediante correo electrónico del día viernes 02 de julio el reporte con sus soportes. _x000a_"/>
    <s v="Entrega, publicación o socialización de resultados"/>
    <n v="3.0000000000000001E-3"/>
    <n v="0"/>
    <m/>
    <m/>
    <m/>
    <m/>
    <m/>
    <m/>
    <x v="0"/>
  </r>
  <r>
    <x v="2"/>
    <s v="Trámite de cuentas de ACI"/>
    <x v="1"/>
    <s v="Seguimiento y Evaluación"/>
    <s v="Ivonne Andrea Torres Cruz_x000a_Asesora de Control Interno"/>
    <s v="Joan Gaitán Ferrer"/>
    <s v="Asesor de Control Interno"/>
    <d v="2021-07-01T00:00:00"/>
    <x v="65"/>
    <m/>
    <m/>
    <m/>
    <m/>
    <m/>
    <m/>
    <m/>
    <m/>
    <m/>
    <m/>
    <m/>
    <m/>
    <s v="Reporte"/>
    <n v="3.0000000000000001E-3"/>
    <d v="2021-07-07T00:00:00"/>
    <s v="Ruta: \\10.216.160.201\control interno\2021\00. APOYO\03. Contratación\SISCOS 2021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contratistas de Asesoría de Control Interno, del 01 al 30 de junio de 2021, donde dicha actividad quedó cumplida en su totalidad de la siguiente manera:_x000a_Cuentas de cobro de contratistas: Andrea Sierra, Marcela Urrea, Joan Gaitán, Carlos Vargas, Kelly Serrano del mes de junio de 2021 radicadas en carpeta compartida en DRIVE establecida por la Subdirección Financiera._x000a_"/>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7-01T00:00:00"/>
    <x v="66"/>
    <m/>
    <m/>
    <m/>
    <m/>
    <m/>
    <m/>
    <m/>
    <m/>
    <m/>
    <m/>
    <m/>
    <m/>
    <s v="Matriz"/>
    <n v="4.0000000000000001E-3"/>
    <d v="2021-07-08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Entrega, publicación o socialización de resultados"/>
    <n v="4.0000000000000001E-3"/>
    <n v="0"/>
    <m/>
    <m/>
    <m/>
    <m/>
    <m/>
    <m/>
    <x v="0"/>
  </r>
  <r>
    <x v="0"/>
    <s v="Revisión del informe de gestión judicial, según los términos del Artículo 30 de la Resolución 104 de 2018"/>
    <x v="3"/>
    <s v="Estratégico"/>
    <s v="Ivonne Andrea Torres Cruz_x000a_Asesora de Control Interno"/>
    <s v="Andrea Sierra Ochoa"/>
    <s v="Director Jurídico "/>
    <d v="2021-07-01T00:00:00"/>
    <x v="62"/>
    <m/>
    <m/>
    <m/>
    <m/>
    <m/>
    <m/>
    <m/>
    <m/>
    <m/>
    <m/>
    <m/>
    <m/>
    <s v="Informe"/>
    <n v="2.5000000000000001E-3"/>
    <d v="2021-07-08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Informe - Publicación (web,intranet y/o carpeta de calidad)"/>
    <n v="2.4999999999999996E-3"/>
    <n v="0"/>
    <m/>
    <m/>
    <m/>
    <m/>
    <m/>
    <m/>
    <x v="0"/>
  </r>
  <r>
    <x v="4"/>
    <s v="Informe cuenta mensual SIVICOF"/>
    <x v="0"/>
    <s v="Apoyo"/>
    <s v="Ivonne Andrea Torres Cruz_x000a_Asesora de Control Interno"/>
    <s v="Carlos Vargas Hernández"/>
    <s v="Subdirector Financiero"/>
    <d v="2021-07-01T00:00:00"/>
    <x v="67"/>
    <m/>
    <m/>
    <m/>
    <m/>
    <m/>
    <m/>
    <m/>
    <m/>
    <m/>
    <m/>
    <m/>
    <m/>
    <s v="Certificado"/>
    <n v="1E-3"/>
    <d v="2021-07-12T00:00:00"/>
    <s v="Ruta de evidencias del cargue de información de la cuenta mensual del mes de junio: \\10.216.160.201\control interno\2021\19.01 INF.  A  ENTID. DE CONTROL Y VIG\SIVICOF\CUENTA MENSUAL\01. Juni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7-01T00:00:00"/>
    <x v="67"/>
    <m/>
    <m/>
    <m/>
    <m/>
    <m/>
    <m/>
    <m/>
    <m/>
    <m/>
    <m/>
    <m/>
    <m/>
    <s v="Informe"/>
    <n v="1E-3"/>
    <d v="2021-07-12T00:00:00"/>
    <s v="Ruta interna: \\10.216.160.201\control interno\2021\19.01 INF.  A  ENTID. DE CONTROL Y VIG\PERSONERIA\06. JUNIO_x000a_Oficio 202111200093161- Informe Presupuestal junio  2021 enviado por correo electrónico a la Personería el 12 de jul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7-01T00:00:00"/>
    <x v="68"/>
    <m/>
    <m/>
    <m/>
    <m/>
    <m/>
    <m/>
    <m/>
    <m/>
    <m/>
    <m/>
    <m/>
    <m/>
    <s v="Informe"/>
    <n v="7.4999999999999997E-3"/>
    <d v="2021-08-11T00:00:00"/>
    <s v="Ruta\\10.216.160.201\control interno\2021\19.04 INF.  DE GESTIÓN\AUSTERIDAD\II TRIM 2021"/>
    <s v="Mediante memorando 202111200050623 del 30 de junio de 2021 se realizó solicitud de información de austeridad del gasto del segundo trimestre de 2021. Se entregó por parte de las aréas responsables la información solcitada, y se encuentra en elaboración del informe final._x000a_El profesional encargado de realizar el informe tuvo una calamidad doméstica y por eso el informe se retrasó._x000a_El informe de austeridad del gasto se entregó con memorando 202111200067903 del 11Ago2021 y fue socializado en comité CICCI el 12Ago2021"/>
    <s v="Informe - Publicación (web,intranet y/o carpeta de calidad)"/>
    <n v="7.4999999999999989E-3"/>
    <n v="0"/>
    <m/>
    <m/>
    <m/>
    <m/>
    <m/>
    <m/>
    <x v="0"/>
  </r>
  <r>
    <x v="7"/>
    <s v="Informe PQR's - Ley 1474 de 2011"/>
    <x v="5"/>
    <s v="Misional"/>
    <s v="Ivonne Andrea Torres Cruz_x000a_Asesora de Control Interno"/>
    <s v="Marcela Urrea Jaramillo"/>
    <s v="Director de Gestión Corporativa y CID"/>
    <d v="2021-07-01T00:00:00"/>
    <x v="63"/>
    <m/>
    <m/>
    <m/>
    <m/>
    <m/>
    <m/>
    <m/>
    <m/>
    <m/>
    <m/>
    <m/>
    <m/>
    <s v="Informe"/>
    <n v="4.8500000000000001E-3"/>
    <d v="2021-07-31T00:00:00"/>
    <s v="Informe final remitido a la Directora de Gestión Corporativa y CID, Dirección de Mejoramiento de Vivienda, Dirección de Reasentamientos Humanos, Dirección de Mejoramiento de Barrios, Dirección de Urbanizaciones y Titulación y Oficina Asesora de Planeación con memorando 202111200062043 del 30 de julio de 2021 y publicado en la página oficial de la CVP el 02Ago"/>
    <s v="Se finalizó el informe de seguimiento y evaluación a la “ATENCIÓN DE PETICIONES, QUEJAS, RECLAMOS, SUGERENCIAS, DENUNCIAS POR PRESUNTOS ACTOS DE CORRUPCIÓN Y FELICITACIONES RECIBIDAS DURANTE EL PRIMER SEMESTRE DE LA VIGENCIA 2021 "/>
    <s v="Informe Final - Publicación (web,intranet y/o carpeta de calidad)"/>
    <n v="4.850000000000001E-3"/>
    <n v="0"/>
    <m/>
    <m/>
    <m/>
    <m/>
    <m/>
    <m/>
    <x v="0"/>
  </r>
  <r>
    <x v="0"/>
    <s v="Revisión por la Dirección ISO 9001:2015 - información a cargo de control interno"/>
    <x v="8"/>
    <s v="Estratégico"/>
    <s v="Ivonne Andrea Torres Cruz_x000a_Asesora de Control Interno"/>
    <s v="Joan Gaitán Ferrer"/>
    <s v="Jefe Oficina Asesora de Planeación "/>
    <d v="2021-07-12T00:00:00"/>
    <x v="69"/>
    <m/>
    <m/>
    <m/>
    <m/>
    <m/>
    <m/>
    <m/>
    <m/>
    <m/>
    <m/>
    <m/>
    <m/>
    <s v="Informe"/>
    <n v="0.01"/>
    <d v="2021-08-10T00:00:00"/>
    <s v="\\10.216.160.201\control interno\2021\19.04 INF.  DE GESTIÓN\REVISIÓN POR LA DIR_x000a_00. Informe de Revisión por la Dirección 2021 ACI"/>
    <s v="Se realizó el Informe &quot;NFORME REVISIÓN POR LA DIRECCIÓN 2021&quot; los aspectos asociados a las actividades de aseguramiento y consultoría que realiza la Asesoría de Control Interno, se encuentra listo para ser enviado a la Oficina Asesora de Planeación._x000a_El informe fue revisado y se realizadon grandes ajustes. Se entregó a la OAP el 10Ago2021 con el memorando 202111200067543."/>
    <s v="Informe - Publicación (web,intranet y/o carpeta de calidad)"/>
    <n v="9.9999999999999985E-3"/>
    <n v="0"/>
    <m/>
    <m/>
    <m/>
    <m/>
    <m/>
    <m/>
    <x v="0"/>
  </r>
  <r>
    <x v="5"/>
    <s v="Realizar los trámites pertinentes para lograr el cierre de los expedientes contractuales de los contratistas supervisados por control interno, cuya garantía ya haya vencido"/>
    <x v="1"/>
    <s v="Seguimiento y Evaluación"/>
    <s v="Ivonne Andrea Torres Cruz_x000a_Asesora de Control Interno"/>
    <s v="Andrea Sierra Ochoa"/>
    <s v="Asesor de Control Interno"/>
    <d v="2021-07-19T00:00:00"/>
    <x v="70"/>
    <m/>
    <m/>
    <m/>
    <m/>
    <m/>
    <m/>
    <m/>
    <m/>
    <m/>
    <m/>
    <m/>
    <m/>
    <s v="Acta"/>
    <n v="1.4999999999999999E-2"/>
    <m/>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CTO. 032 de 2020; CTO. 034 de 2020; CTO. 037 de 2020; CTO. 075 de 2020; CTO. 409 de 2020; CTO. 413 de 2020; CTO. 431 de 2018; CTO. 460 de 2020; CTO. 547 de 2020; CTO. 606 de 2020_x000a_07/07/2021. Mediante correo electronico de radicado N°  202111200052383 se remiteron las correspondientes actas de cierre de los 10 expedientes previamente relacionados a la Direccion de gestion Corporativa, para que se continue con su  tramite._x000a_Al 22 de agosto de 2021, se encuentran pendientes por formalizar las actas de cierre de los siguientes contratos: - 579 de 2020; - 601 de 2020; - 602 de 2020; - 618 de 2020; - 1130 de 2020"/>
    <s v="Elaboración de solicitud"/>
    <n v="1.4250000000000001E-2"/>
    <n v="7.4999999999999893E-4"/>
    <m/>
    <m/>
    <m/>
    <m/>
    <m/>
    <m/>
    <x v="2"/>
  </r>
  <r>
    <x v="3"/>
    <s v="Realizar seguimiento al Comité Institucional de Coordinación de Control Interno - CICCI (presentaciones, actas de comité, anexos y demás documentos) comité proyectado para el 10Ago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7-26T00:00:00"/>
    <x v="71"/>
    <m/>
    <m/>
    <m/>
    <m/>
    <m/>
    <m/>
    <m/>
    <m/>
    <m/>
    <m/>
    <m/>
    <m/>
    <s v="Acta"/>
    <n v="4.0000000000000001E-3"/>
    <d v="2021-08-18T00:00:00"/>
    <s v="Ruta: \\10.216.160.201\control interno\2021\02.01 ACTAS COMITE C. I\07. 10Ago2021_x000a_00. 202111200057293  Solic present Estados Financ_x000a_01. Presentacion EEFF al 30-06-2021 para CI_x000a_02. Presentación Comité Control Interno 10Ago2021_V2_x000a_04. Punto 6 - Seg Plan de mejoramiento procesos Corte (15Jun2021)_x000a_05. Punto 7 - Seg Plan de mejoramiento Contraloría Corte (15Jun2021)_x000a_06. Punto 8 - Evaluación Sistema de Control Interno al 30Jun2021_x000a_07. Punto 9 - Informe estatuto auditoría interna y código ética_x000a_10. Acta 6ta reunión Comité de Control Interno 10Ago2021 Firmado"/>
    <s v="*. Se realizó mediante Memorando 202111200057293  Solic present Estados Financ para ser presentados por la Subdirectora financiera en la sexta sesión ordinaria del Comité  Institucional de Coordinación de Control Interno – CICCI en día martes 10 de agosto de 2021._x000a_*. Se recibió mediante correo electrónico la presentación de los Estados Financieros de la Entidad el día jueves 29 de julio de 2021._x000a_*. Se elaboró la convocatoria y la presentación._x000a_*. La modalidad era presencial y el Director General solicitó aplazamiento, por lo que fue necesario modificar la modalidad de la sesión, a virtual por correo electrónico del 10 al 12Ago2021, haciendo necesario modificar la presentación, incluyendo las acciones específicas de los PM que quedaron vencidas y adicionalmente, enviar como anexos, los informes de gestión de: Seguimiento a los planes de mejoramiento por procesos y de la Contraloría; el de la Evaluación Sistema de Control Interno al 30Jun2021 y el informe de resultados del grado de cumplimiento del estatuto auditoría interna y código ética._x000a_*. Se proyectó el acta y una vez finalizado el comité virtual por correo electrónico, se remitió el 12Ago a los miembros del comité, dando tiempo para su revisión y comentarios hasta el 18Ago, fecha en la cual no se manifestaron los integrantes del comité, suscribiendo el acta ese día._x000a_"/>
    <s v="Entrega producto final"/>
    <n v="4.000000000000000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7-28T00:00:00"/>
    <x v="72"/>
    <m/>
    <m/>
    <m/>
    <m/>
    <m/>
    <m/>
    <m/>
    <m/>
    <m/>
    <m/>
    <m/>
    <m/>
    <s v="Matriz"/>
    <n v="3.0000000000000001E-3"/>
    <d v="2021-08-03T00:00:00"/>
    <s v="Ruta del FUSS: \\10.216.160.201\control interno\2021\19.04 INF.  DE GESTIÓN\HERRAMIENTAS\FUSS- P I 7696\07. Julio"/>
    <s v="Se realizó el seguimiento al Plan Anual de Auditorías con corte al 31 de julio con el fin de poder tener los insumos necesarios para reportar el Formato Único de Seguimiento Sectorial FUSS y enviarlo a la Dirección de Gestión Corporativa._x000a_Se realizó el diligenciamiento del FUSS con corte al 31 de julio de 2021 y se envió mediante correo electrónico del día martes 03 de agosto el reporte con sus soportes. _x000a_"/>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7-29T00:00:00"/>
    <x v="72"/>
    <m/>
    <m/>
    <m/>
    <m/>
    <m/>
    <m/>
    <m/>
    <m/>
    <m/>
    <m/>
    <m/>
    <m/>
    <s v="Correo electrónico"/>
    <n v="1E-3"/>
    <d v="2021-08-03T00:00:00"/>
    <s v="\\10.216.160.201\control interno\2021\19.01 INF.  A  ENTID. DE CONTROL Y VIG\CGR SIRECI\08. Jul"/>
    <s v="Se realizó el reporte correspondiente a los siguientes temas con corte al 31 de julio de 2021:_x000a_1. Obras inconclusas o sin uso.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Se remitió correo electrónico a: aoliveros@shd.gov.co, dmunozt@shd.gov.co, alopezo@shd.gov.co, nmahecha@shd.gov.co, aguzman@shd.gov.co, lescobar@shd.gov.co el 03Ago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julio de 2021."/>
    <s v="Entrega a ente de control y copia en Control Interno"/>
    <n v="1E-3"/>
    <n v="0"/>
    <m/>
    <m/>
    <m/>
    <m/>
    <m/>
    <m/>
    <x v="0"/>
  </r>
  <r>
    <x v="6"/>
    <s v="Asesoría en la formulación de planes de mejoramiento internos y en la modificación de las acciones ya propuestas"/>
    <x v="1"/>
    <s v="Seguimiento y Evaluación"/>
    <s v="Ivonne Andrea Torres Cruz_x000a_Asesora de Control Interno"/>
    <s v="Kelly Serrano Rincón"/>
    <s v="Asesor de Control Interno"/>
    <d v="2021-07-29T00:00:00"/>
    <x v="73"/>
    <m/>
    <m/>
    <m/>
    <m/>
    <m/>
    <m/>
    <m/>
    <m/>
    <m/>
    <m/>
    <m/>
    <m/>
    <s v="Matriz"/>
    <n v="5.0000000000000001E-3"/>
    <d v="2021-08-20T00:00:00"/>
    <s v="Los correos, actas de reunión, reparto, planes formulados por las dependencias y plan proyectado para reviisón del directior se encuentran en la siguiente ruta:_x000a_\\10.216.160.201\control interno\2021\28.05 PM\EXTERNO\CONTRALORIA\09. Aud Regularidad 2020 PAD 2021 Cód 55"/>
    <s v="La actividad se reasignó a Kelly Serrano y a Andrea Sierra, en razón a la calamidad doméstica sufrida por el profesional inicialmente asignado (Carlos Vargas). La contraloría entregó el informe final de la auditoría de regularidad el 23Jul, dando 10 días para suscribir el plan de mejoramiento. La actividad de formulación se realizó de manera coordinada con todas las dependencias de la entidad. El plan quedó formulado y consolidado el 30 de julio y fue presentado al director general el 02Ago, quien presentó observaciones que fueron resueltas el 04Ago, para lograr la aprobación del plan y subirlo al sivicof._x000a_Desde la Dirección sectorial de hábitat y ambiente, presentaron inconvenientes con el archivo STR de los hallazgos y no pewrmitieron el cargue del plan formulkado, dando plazo hasta el 10Ago para reportarlo en el sivicof, lo cual efectivamente se surtió en esa fecha sin ningún inconveniente._x000a_Posteriormente la DGC y CID, dra. María Mercedes Medina, indicó que el plan cargado presentaba errores y que solicitaba su subsanación. Se remitió oficio 202111200114461 el 11Ago2021, solicitando la retransmisión del PM por los errores en la formuación (una acción repetida y una que no se incluyó). La dirección sectorial de la Contraloría aprobó la retransmisión del plan con oficio3-2021-25643 del 18/Ago/2021 y será retransmitido el 23Ago2021."/>
    <s v="Informe - Publicación (web,intranet y/o carpeta de calidad)"/>
    <n v="4.9999999999999992E-3"/>
    <n v="0"/>
    <m/>
    <m/>
    <m/>
    <m/>
    <m/>
    <m/>
    <x v="0"/>
  </r>
  <r>
    <x v="4"/>
    <s v="Atención Auditoría de Desempeño 1: Cód 60: Proyecto La Arboleda Santa Teresita - Contrato de obra civil CPS -PCVN--3-1-30589-045/2015, suscrito con la Fiduciaria Bogotá y Odicco Ltda."/>
    <x v="10"/>
    <s v="Misional"/>
    <s v="Ivonne Andrea Torres Cruz_x000a_Asesora de Control Interno"/>
    <s v="Carlos Vargas Hernández"/>
    <s v="Director de Urbanizaciones y Titulación"/>
    <d v="2021-07-30T00:00:00"/>
    <x v="74"/>
    <m/>
    <m/>
    <m/>
    <m/>
    <m/>
    <m/>
    <m/>
    <m/>
    <m/>
    <m/>
    <m/>
    <m/>
    <s v="Correo electrónico - Oficios"/>
    <n v="0.01"/>
    <m/>
    <s v="Ruta interna: \\10.216.160.201\control interno\2021\19.03 INF. AUDITORIAS C. I\EXTERNAS\02. DES. PAD 2021 - CÓD 60"/>
    <s v="No se ha iniciado esta actividad "/>
    <s v="Reparto de solicitud"/>
    <n v="5.0000000000000001E-3"/>
    <n v="5.0000000000000001E-3"/>
    <n v="10"/>
    <n v="88"/>
    <n v="24"/>
    <n v="0.27272727272727271"/>
    <n v="2.7272727272727271E-3"/>
    <n v="2.2727272727272731E-3"/>
    <x v="1"/>
  </r>
  <r>
    <x v="2"/>
    <s v="Trámite de cuentas de ACI"/>
    <x v="1"/>
    <s v="Seguimiento y Evaluación"/>
    <s v="Ivonne Andrea Torres Cruz_x000a_Asesora de Control Interno"/>
    <s v="Joan Gaitán Ferrer"/>
    <s v="Asesor de Control Interno"/>
    <d v="2021-08-02T00:00:00"/>
    <x v="75"/>
    <m/>
    <m/>
    <m/>
    <m/>
    <m/>
    <m/>
    <m/>
    <m/>
    <m/>
    <m/>
    <m/>
    <m/>
    <s v="Reporte"/>
    <n v="3.0000000000000001E-3"/>
    <d v="2021-08-06T00:00:00"/>
    <s v="Ruta: \\10.216.160.201\control interno\2021\00. APOYO\03. Contratación\SISCOS 2021\7. Julio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contratistas de Asesoría de Control Interno, del 01 al 31 de julio de 2021, donde dicha actividad quedó cumplida en su totalidad de la siguiente manera:_x000a_Cuentas de cobro de contratistas: Andrea Sierra, Marcela Urrea, Joan Gaitán, Carlos Vargas, Kelly Serrano del mes de julio de 2021 radicadas en carpeta compartida en DRIVE establecida por la Subdirección Financiera."/>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8-02T00:00:00"/>
    <x v="76"/>
    <m/>
    <m/>
    <m/>
    <m/>
    <m/>
    <m/>
    <m/>
    <m/>
    <m/>
    <m/>
    <m/>
    <m/>
    <s v="Certificado"/>
    <n v="1E-3"/>
    <d v="2021-08-10T00:00:00"/>
    <s v="Ruta de evidencias del cargue de información de la cuenta mensual del mes de julio: \\10.216.160.201\control interno\2021\19.01 INF.  A  ENTID. DE CONTROL Y VIG\SIVICOF\CUENTA MENSUAL\07. JULI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8-02T00:00:00"/>
    <x v="76"/>
    <m/>
    <m/>
    <m/>
    <m/>
    <m/>
    <m/>
    <m/>
    <m/>
    <m/>
    <m/>
    <m/>
    <m/>
    <s v="Informe"/>
    <n v="1E-3"/>
    <d v="2021-08-10T00:00:00"/>
    <s v="Ruta interna: \\10.216.160.201\control interno\2021\19.01 INF.  A  ENTID. DE CONTROL Y VIG\PERSONERIA\07. JULIO_x000a_Oficio 202111200113411 - Informe Presupuestal julio 2021 enviado por correo electrónico a la Personería el 11Agost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Informe de seguimiento a la Sostenibilidad Contable - Resolución DDC-00003 del 05 de diciembre de 2018 - corte al 30Jun2021"/>
    <x v="0"/>
    <s v="Apoyo"/>
    <s v="Ivonne Andrea Torres Cruz_x000a_Asesora de Control Interno"/>
    <s v="Marcela Urrea Jaramillo"/>
    <s v="Subdirector Financiero"/>
    <d v="2021-08-02T00:00:00"/>
    <x v="71"/>
    <m/>
    <m/>
    <m/>
    <m/>
    <m/>
    <m/>
    <m/>
    <m/>
    <m/>
    <m/>
    <m/>
    <m/>
    <s v="Informe"/>
    <n v="3.0000000000000001E-3"/>
    <m/>
    <s v="La información pertinenete se encuentra en la siguiente ruta: \\10.216.160.201\control interno\2021\19.04 INF.  DE GESTIÓN\MNC\03. 2do Trim 2021"/>
    <s v="De conformidad con lo informado por la profesional asignada (Marcela Urrea), el informe se encuentra en elaboración de acuerdo con los soportes remitidos por la Subdirecciòn Financiera con memorando  202117100064283 del 05-08-2021"/>
    <s v="Informe - Elaboración"/>
    <n v="2.5499999999999997E-3"/>
    <n v="4.5000000000000031E-4"/>
    <m/>
    <m/>
    <m/>
    <m/>
    <m/>
    <m/>
    <x v="2"/>
  </r>
  <r>
    <x v="2"/>
    <s v="Realizar evaluación parcial 2021 de mitad de año planta fija"/>
    <x v="1"/>
    <s v="Seguimiento y Evaluación"/>
    <s v="Ivonne Andrea Torres Cruz_x000a_Asesora de Control Interno"/>
    <s v="Elizabeth Sáenz Sáenz"/>
    <s v="Asesor de Control Interno"/>
    <d v="2021-08-02T00:00:00"/>
    <x v="71"/>
    <m/>
    <m/>
    <m/>
    <m/>
    <m/>
    <m/>
    <m/>
    <m/>
    <m/>
    <m/>
    <m/>
    <m/>
    <s v="Certificado"/>
    <n v="1E-3"/>
    <d v="2021-08-20T00:00:00"/>
    <s v="La informacion se encuentra en la ruta: \\10.216.160.201\control interno\2021\00. APOYO\04. Planta\ELIZABETH SAENZ SAENZ"/>
    <s v="Se realizó evaluación del primer semestre (feb-jul) y del 01 al 20 de agosto de 2021 por cambio de evaluador_x000a_Evaluación primer semestre: 202111200062733 del 03Ago2021_x000a_Evaluación parcial por cambio de evaluador: 202111200071783 del 20Ago2021"/>
    <s v="Entrega, publicación o socialización de resultados"/>
    <n v="1E-3"/>
    <n v="0"/>
    <m/>
    <m/>
    <m/>
    <m/>
    <m/>
    <m/>
    <x v="0"/>
  </r>
  <r>
    <x v="1"/>
    <s v="Seguimiento al Comité de Conciliación del 01Ene2020 al 30Jun2021"/>
    <x v="3"/>
    <s v="Estratégico"/>
    <s v="Ivonne Andrea Torres Cruz_x000a_Asesora de Control Interno"/>
    <s v="Andrea Sierra Ochoa"/>
    <s v="Director Jurídico "/>
    <d v="2021-08-17T00:00:00"/>
    <x v="77"/>
    <m/>
    <m/>
    <m/>
    <m/>
    <m/>
    <m/>
    <m/>
    <m/>
    <m/>
    <m/>
    <m/>
    <m/>
    <s v="Informe"/>
    <n v="5.0000000000000001E-3"/>
    <m/>
    <m/>
    <s v="Actividad no iniciada al 23Ago2021"/>
    <m/>
    <n v="0"/>
    <n v="5.0000000000000001E-3"/>
    <n v="9"/>
    <n v="43"/>
    <n v="6"/>
    <n v="0.13953488372093023"/>
    <n v="6.9767441860465117E-4"/>
    <n v="-6.9767441860465117E-4"/>
    <x v="3"/>
  </r>
  <r>
    <x v="1"/>
    <s v="Seguimiento Matriz de riesgos de corrupción y por proceso 2021"/>
    <x v="2"/>
    <s v="Todos los Procesos"/>
    <s v="Ivonne Andrea Torres Cruz_x000a_Asesora de Control Interno"/>
    <s v="Kelly Serrano Rincón"/>
    <s v="Líderes de Cada Proceso"/>
    <d v="2021-08-25T00:00:00"/>
    <x v="78"/>
    <m/>
    <m/>
    <m/>
    <m/>
    <m/>
    <m/>
    <m/>
    <m/>
    <m/>
    <m/>
    <m/>
    <m/>
    <s v="Informe"/>
    <n v="1.6E-2"/>
    <m/>
    <m/>
    <s v="Se han realizado reuniones con la OAP para determinar la planeación del seguimiento"/>
    <s v="Planeación - Definir metodología y cronograma de trabajo"/>
    <n v="2.3999999999999998E-3"/>
    <n v="1.3600000000000001E-2"/>
    <n v="9"/>
    <n v="20"/>
    <n v="-2"/>
    <n v="-0.1"/>
    <n v="-1.6000000000000001E-3"/>
    <n v="4.0000000000000001E-3"/>
    <x v="1"/>
  </r>
  <r>
    <x v="1"/>
    <s v="Seguimiento Plan Anticorrupción y de Atención al Ciudadano 2021. Decreto 124 de 2016"/>
    <x v="2"/>
    <s v="Todos los Procesos"/>
    <s v="Ivonne Andrea Torres Cruz_x000a_Asesora de Control Interno"/>
    <s v="Kelly Serrano Rincón"/>
    <s v="Líderes de Cada Proceso"/>
    <d v="2021-08-25T00:00:00"/>
    <x v="78"/>
    <m/>
    <m/>
    <m/>
    <m/>
    <m/>
    <m/>
    <m/>
    <m/>
    <m/>
    <m/>
    <m/>
    <m/>
    <s v="Informe"/>
    <n v="1.4999999999999999E-2"/>
    <m/>
    <m/>
    <s v="Se han realizado reuniones con la OAP para determinar la planeación del seguimiento"/>
    <s v="Planeación - Definir metodología y cronograma de trabajo"/>
    <n v="2.2499999999999998E-3"/>
    <n v="1.2749999999999999E-2"/>
    <n v="9"/>
    <n v="20"/>
    <n v="-2"/>
    <n v="-0.1"/>
    <n v="-1.5E-3"/>
    <n v="3.7499999999999999E-3"/>
    <x v="1"/>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8-27T00:00:00"/>
    <x v="79"/>
    <m/>
    <m/>
    <m/>
    <m/>
    <m/>
    <m/>
    <m/>
    <m/>
    <m/>
    <m/>
    <m/>
    <m/>
    <s v="Matriz"/>
    <n v="3.0000000000000001E-3"/>
    <m/>
    <m/>
    <s v="Se deja el seguimiento al PAA con corte al 23Ago2021 a fin de que repose como evidencia del trabajo realizado por la Asesora de Control Interno saliente y del equipo de trabajo"/>
    <s v="Diseño o planeación de la acción"/>
    <n v="3.0000000000000003E-4"/>
    <n v="2.7000000000000001E-3"/>
    <n v="9"/>
    <n v="6"/>
    <n v="-4"/>
    <n v="-0.66666666666666663"/>
    <n v="-2E-3"/>
    <n v="2.3E-3"/>
    <x v="1"/>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8-30T00:00:00"/>
    <x v="79"/>
    <m/>
    <m/>
    <m/>
    <m/>
    <m/>
    <m/>
    <m/>
    <m/>
    <m/>
    <m/>
    <m/>
    <m/>
    <s v="Correo electrónico"/>
    <n v="1E-3"/>
    <m/>
    <m/>
    <s v="Actividad no iniciada al 23Ago2021"/>
    <m/>
    <n v="0"/>
    <n v="1E-3"/>
    <n v="9"/>
    <n v="3"/>
    <n v="-7"/>
    <n v="-2.3333333333333335"/>
    <n v="-2.3333333333333335E-3"/>
    <n v="2.3333333333333335E-3"/>
    <x v="1"/>
  </r>
  <r>
    <x v="2"/>
    <s v="Trámite de cuentas de ACI"/>
    <x v="1"/>
    <s v="Seguimiento y Evaluación"/>
    <s v="Ivonne Andrea Torres Cruz_x000a_Asesora de Control Interno"/>
    <s v="Joan Gaitán Ferrer"/>
    <s v="Asesor de Control Interno"/>
    <d v="2021-09-01T00:00:00"/>
    <x v="80"/>
    <m/>
    <m/>
    <m/>
    <m/>
    <m/>
    <m/>
    <m/>
    <m/>
    <m/>
    <m/>
    <m/>
    <m/>
    <s v="Reporte"/>
    <n v="3.0000000000000001E-3"/>
    <m/>
    <m/>
    <m/>
    <m/>
    <n v="0"/>
    <n v="3.0000000000000001E-3"/>
    <n v="9"/>
    <n v="5"/>
    <n v="-9"/>
    <n v="-1.8"/>
    <n v="-5.4000000000000003E-3"/>
    <n v="5.4000000000000003E-3"/>
    <x v="4"/>
  </r>
  <r>
    <x v="4"/>
    <s v="Informe cuenta mensual SIVICOF"/>
    <x v="0"/>
    <s v="Apoyo"/>
    <s v="Ivonne Andrea Torres Cruz_x000a_Asesora de Control Interno"/>
    <s v="Carlos Vargas Hernández"/>
    <s v="Subdirector Financiero"/>
    <d v="2021-09-01T00:00:00"/>
    <x v="81"/>
    <m/>
    <m/>
    <m/>
    <m/>
    <m/>
    <m/>
    <m/>
    <m/>
    <m/>
    <m/>
    <m/>
    <m/>
    <s v="Certificado"/>
    <n v="1E-3"/>
    <m/>
    <m/>
    <m/>
    <m/>
    <n v="0"/>
    <n v="1E-3"/>
    <n v="9"/>
    <n v="8"/>
    <n v="-9"/>
    <n v="-1.125"/>
    <n v="-1.1250000000000001E-3"/>
    <n v="1.1250000000000001E-3"/>
    <x v="4"/>
  </r>
  <r>
    <x v="0"/>
    <s v="Informe presupuestal a Personería"/>
    <x v="0"/>
    <s v="Apoyo"/>
    <s v="Ivonne Andrea Torres Cruz_x000a_Asesora de Control Interno"/>
    <s v="Elizabeth Sáenz Sáenz"/>
    <s v="Subdirector Financiero"/>
    <d v="2021-09-01T00:00:00"/>
    <x v="81"/>
    <m/>
    <m/>
    <m/>
    <m/>
    <m/>
    <m/>
    <m/>
    <m/>
    <m/>
    <m/>
    <m/>
    <m/>
    <s v="Informe"/>
    <n v="1E-3"/>
    <m/>
    <m/>
    <m/>
    <m/>
    <n v="0"/>
    <n v="1E-3"/>
    <n v="9"/>
    <n v="8"/>
    <n v="-9"/>
    <n v="-1.125"/>
    <n v="-1.1250000000000001E-3"/>
    <n v="1.1250000000000001E-3"/>
    <x v="4"/>
  </r>
  <r>
    <x v="7"/>
    <s v="Auditoría Proceso de Reasentamientos Humanos_x000a_Cumplimiento metas del PDD y Proyecto de inversión - Presupuesto - FUSS - Plan Anual de Adquisidores - Indicadores"/>
    <x v="13"/>
    <s v="Misional"/>
    <s v="Ivonne Andrea Torres Cruz_x000a_Asesora de Control Interno"/>
    <s v="Carlos Vargas Hernández"/>
    <s v="Director de Reasentamientos Humanos"/>
    <d v="2021-09-01T00:00:00"/>
    <x v="54"/>
    <m/>
    <m/>
    <m/>
    <m/>
    <m/>
    <m/>
    <m/>
    <m/>
    <m/>
    <m/>
    <m/>
    <m/>
    <s v="Informe"/>
    <n v="1.4999999999999999E-2"/>
    <m/>
    <m/>
    <m/>
    <m/>
    <n v="0"/>
    <n v="1.4999999999999999E-2"/>
    <n v="9"/>
    <n v="29"/>
    <n v="-9"/>
    <n v="-0.31034482758620691"/>
    <n v="-4.655172413793103E-3"/>
    <n v="4.655172413793103E-3"/>
    <x v="4"/>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Joan Gaitán Ferrer"/>
    <s v="Líderes de Cada Proceso"/>
    <d v="2021-09-15T00:00:00"/>
    <x v="82"/>
    <m/>
    <m/>
    <m/>
    <m/>
    <m/>
    <m/>
    <m/>
    <m/>
    <m/>
    <m/>
    <m/>
    <m/>
    <s v="Reporte"/>
    <n v="5.0000000000000001E-3"/>
    <m/>
    <m/>
    <m/>
    <m/>
    <n v="0"/>
    <n v="5.0000000000000001E-3"/>
    <n v="9"/>
    <n v="6"/>
    <n v="-23"/>
    <n v="-3.8333333333333335"/>
    <n v="-1.9166666666666669E-2"/>
    <n v="1.9166666666666669E-2"/>
    <x v="4"/>
  </r>
  <r>
    <x v="5"/>
    <s v="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
    <x v="1"/>
    <s v="Seguimiento y Evaluación"/>
    <s v="Ivonne Andrea Torres Cruz_x000a_Asesora de Control Interno"/>
    <s v="Andrea Sierra Ochoa"/>
    <s v="Asesor de Control Interno"/>
    <d v="2021-09-15T00:00:00"/>
    <x v="83"/>
    <m/>
    <m/>
    <m/>
    <m/>
    <m/>
    <m/>
    <m/>
    <m/>
    <m/>
    <m/>
    <m/>
    <m/>
    <s v="Reporte"/>
    <n v="0.01"/>
    <m/>
    <m/>
    <m/>
    <m/>
    <n v="0"/>
    <n v="0.01"/>
    <n v="10"/>
    <n v="30"/>
    <n v="-23"/>
    <n v="-0.76666666666666672"/>
    <n v="-7.6666666666666671E-3"/>
    <n v="7.6666666666666671E-3"/>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9-28T00:00:00"/>
    <x v="84"/>
    <m/>
    <m/>
    <m/>
    <m/>
    <m/>
    <m/>
    <m/>
    <m/>
    <m/>
    <m/>
    <m/>
    <m/>
    <s v="Matriz"/>
    <n v="3.0000000000000001E-3"/>
    <m/>
    <m/>
    <m/>
    <m/>
    <n v="0"/>
    <n v="3.0000000000000001E-3"/>
    <n v="10"/>
    <n v="6"/>
    <n v="-36"/>
    <n v="-6"/>
    <n v="-1.8000000000000002E-2"/>
    <n v="1.8000000000000002E-2"/>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9-29T00:00:00"/>
    <x v="84"/>
    <m/>
    <m/>
    <m/>
    <m/>
    <m/>
    <m/>
    <m/>
    <m/>
    <m/>
    <m/>
    <m/>
    <m/>
    <s v="Correo electrónico"/>
    <n v="1E-3"/>
    <m/>
    <m/>
    <m/>
    <m/>
    <n v="0"/>
    <n v="1E-3"/>
    <n v="10"/>
    <n v="5"/>
    <n v="-37"/>
    <n v="-7.4"/>
    <n v="-7.4000000000000003E-3"/>
    <n v="7.4000000000000003E-3"/>
    <x v="4"/>
  </r>
  <r>
    <x v="2"/>
    <s v="Trámite de cuentas de ACI"/>
    <x v="1"/>
    <s v="Seguimiento y Evaluación"/>
    <s v="Ivonne Andrea Torres Cruz_x000a_Asesora de Control Interno"/>
    <s v="Joan Gaitán Ferrer"/>
    <s v="Asesor de Control Interno"/>
    <d v="2021-10-01T00:00:00"/>
    <x v="85"/>
    <m/>
    <m/>
    <m/>
    <m/>
    <m/>
    <m/>
    <m/>
    <m/>
    <m/>
    <m/>
    <m/>
    <m/>
    <s v="Reporte"/>
    <n v="3.0000000000000001E-3"/>
    <m/>
    <m/>
    <m/>
    <m/>
    <n v="0"/>
    <n v="3.0000000000000001E-3"/>
    <n v="10"/>
    <n v="5"/>
    <n v="-39"/>
    <n v="-7.8"/>
    <n v="-2.3400000000000001E-2"/>
    <n v="2.3400000000000001E-2"/>
    <x v="4"/>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10-01T00:00:00"/>
    <x v="86"/>
    <m/>
    <m/>
    <m/>
    <m/>
    <m/>
    <m/>
    <m/>
    <m/>
    <m/>
    <m/>
    <m/>
    <m/>
    <s v="Matriz"/>
    <n v="4.0000000000000001E-3"/>
    <m/>
    <m/>
    <m/>
    <m/>
    <n v="0"/>
    <n v="4.0000000000000001E-3"/>
    <n v="10"/>
    <n v="6"/>
    <n v="-39"/>
    <n v="-6.5"/>
    <n v="-2.6000000000000002E-2"/>
    <n v="2.6000000000000002E-2"/>
    <x v="4"/>
  </r>
  <r>
    <x v="4"/>
    <s v="Informe cuenta mensual SIVICOF"/>
    <x v="7"/>
    <s v="Apoyo"/>
    <s v="Ivonne Andrea Torres Cruz_x000a_Asesora de Control Interno"/>
    <s v="Carlos Vargas Hernández"/>
    <s v="Director de Gestión Corporativa y CID"/>
    <d v="2021-10-01T00:00:00"/>
    <x v="87"/>
    <m/>
    <m/>
    <m/>
    <m/>
    <m/>
    <m/>
    <m/>
    <m/>
    <m/>
    <m/>
    <m/>
    <m/>
    <s v="Certificado"/>
    <n v="1E-3"/>
    <m/>
    <m/>
    <m/>
    <m/>
    <n v="0"/>
    <n v="1E-3"/>
    <n v="10"/>
    <n v="10"/>
    <n v="-39"/>
    <n v="-3.9"/>
    <n v="-3.8999999999999998E-3"/>
    <n v="3.8999999999999998E-3"/>
    <x v="4"/>
  </r>
  <r>
    <x v="0"/>
    <s v="Informe presupuestal a Personería"/>
    <x v="0"/>
    <s v="Apoyo"/>
    <s v="Ivonne Andrea Torres Cruz_x000a_Asesora de Control Interno"/>
    <s v="Elizabeth Sáenz Sáenz"/>
    <s v="Subdirector Financiero"/>
    <d v="2021-10-01T00:00:00"/>
    <x v="87"/>
    <m/>
    <m/>
    <m/>
    <m/>
    <m/>
    <m/>
    <m/>
    <m/>
    <m/>
    <m/>
    <m/>
    <m/>
    <s v="Informe"/>
    <n v="1E-3"/>
    <m/>
    <m/>
    <m/>
    <m/>
    <n v="0"/>
    <n v="1E-3"/>
    <n v="10"/>
    <n v="10"/>
    <n v="-39"/>
    <n v="-3.9"/>
    <n v="-3.8999999999999998E-3"/>
    <n v="3.8999999999999998E-3"/>
    <x v="4"/>
  </r>
  <r>
    <x v="0"/>
    <s v="Austeridad en el gasto. Decretos Reglamentarios 1737 de 1998 y 984 de 2012; Directiva Presidencial 03 de 2012 y Artículo 2.8.4.8.2 del Decreto Único Reglamentario 1068 de 2015"/>
    <x v="4"/>
    <s v="Apoyo"/>
    <s v="Ivonne Andrea Torres Cruz_x000a_Asesora de Control Interno"/>
    <s v="Marcela Urrea Jaramillo"/>
    <s v="Subdirector Administrativo"/>
    <d v="2021-10-01T00:00:00"/>
    <x v="88"/>
    <m/>
    <m/>
    <m/>
    <m/>
    <m/>
    <m/>
    <m/>
    <m/>
    <m/>
    <m/>
    <m/>
    <m/>
    <s v="Informe"/>
    <n v="7.4999999999999997E-3"/>
    <m/>
    <m/>
    <m/>
    <m/>
    <n v="0"/>
    <n v="7.4999999999999997E-3"/>
    <n v="10"/>
    <n v="27"/>
    <n v="-39"/>
    <n v="-1.4444444444444444"/>
    <n v="-1.0833333333333332E-2"/>
    <n v="1.0833333333333332E-2"/>
    <x v="4"/>
  </r>
  <r>
    <x v="7"/>
    <s v="Auditoría a la aplicación de las políticas contables por parte de los procesos de Gestión Financiera y de Reasentamientos Humanos"/>
    <x v="13"/>
    <s v="Misional"/>
    <s v="Ivonne Andrea Torres Cruz_x000a_Asesora de Control Interno"/>
    <s v="Carlos Vargas Hernández"/>
    <s v="Director de Reasentamientos Humanos"/>
    <d v="2021-10-01T00:00:00"/>
    <x v="89"/>
    <m/>
    <m/>
    <m/>
    <m/>
    <m/>
    <m/>
    <m/>
    <m/>
    <m/>
    <m/>
    <m/>
    <m/>
    <s v="Informe"/>
    <n v="2.5000000000000001E-3"/>
    <m/>
    <m/>
    <m/>
    <m/>
    <n v="0"/>
    <n v="2.5000000000000001E-3"/>
    <n v="11"/>
    <n v="46"/>
    <n v="-39"/>
    <n v="-0.84782608695652173"/>
    <n v="-2.1195652173913045E-3"/>
    <n v="2.1195652173913045E-3"/>
    <x v="4"/>
  </r>
  <r>
    <x v="7"/>
    <s v="Auditoría a la aplicación de las políticas contables por parte de los procesos de Gestión Financiera y de Reasentamientos Humanos"/>
    <x v="0"/>
    <s v="Apoyo"/>
    <s v="Ivonne Andrea Torres Cruz_x000a_Asesora de Control Interno"/>
    <s v="Carlos Vargas Hernández"/>
    <s v="Subdirector Financiero"/>
    <d v="2021-10-01T00:00:00"/>
    <x v="89"/>
    <m/>
    <m/>
    <m/>
    <m/>
    <m/>
    <m/>
    <m/>
    <m/>
    <m/>
    <m/>
    <m/>
    <m/>
    <s v="Informe"/>
    <n v="2.5000000000000001E-3"/>
    <m/>
    <m/>
    <m/>
    <m/>
    <n v="0"/>
    <n v="2.5000000000000001E-3"/>
    <n v="11"/>
    <n v="46"/>
    <n v="-39"/>
    <n v="-0.84782608695652173"/>
    <n v="-2.1195652173913045E-3"/>
    <n v="2.1195652173913045E-3"/>
    <x v="4"/>
  </r>
  <r>
    <x v="7"/>
    <s v="Auditoría a la cartera generada por el Proceso de Reasentamientos Humanos"/>
    <x v="13"/>
    <s v="Misional"/>
    <s v="Ivonne Andrea Torres Cruz_x000a_Asesora de Control Interno"/>
    <s v="Carlos Vargas Hernández"/>
    <s v="Director de Reasentamientos Humanos"/>
    <d v="2021-10-01T00:00:00"/>
    <x v="89"/>
    <m/>
    <m/>
    <m/>
    <m/>
    <m/>
    <m/>
    <m/>
    <m/>
    <m/>
    <m/>
    <m/>
    <m/>
    <s v="Informe"/>
    <n v="2.5000000000000001E-3"/>
    <m/>
    <m/>
    <m/>
    <m/>
    <n v="0"/>
    <n v="2.5000000000000001E-3"/>
    <n v="11"/>
    <n v="46"/>
    <n v="-39"/>
    <n v="-0.84782608695652173"/>
    <n v="-2.1195652173913045E-3"/>
    <n v="2.1195652173913045E-3"/>
    <x v="4"/>
  </r>
  <r>
    <x v="7"/>
    <s v="Auditoría a la cartera generada por el Proceso de Reasentamientos Humanos"/>
    <x v="0"/>
    <s v="Apoyo"/>
    <s v="Ivonne Andrea Torres Cruz_x000a_Asesora de Control Interno"/>
    <s v="Carlos Vargas Hernández"/>
    <s v="Subdirector Financiero"/>
    <d v="2021-10-01T00:00:00"/>
    <x v="89"/>
    <m/>
    <m/>
    <m/>
    <m/>
    <m/>
    <m/>
    <m/>
    <m/>
    <m/>
    <m/>
    <m/>
    <m/>
    <s v="Informe"/>
    <n v="2.5000000000000001E-3"/>
    <m/>
    <m/>
    <m/>
    <m/>
    <n v="0"/>
    <n v="2.5000000000000001E-3"/>
    <n v="11"/>
    <n v="46"/>
    <n v="-39"/>
    <n v="-0.84782608695652173"/>
    <n v="-2.1195652173913045E-3"/>
    <n v="2.1195652173913045E-3"/>
    <x v="4"/>
  </r>
  <r>
    <x v="0"/>
    <s v="Realizar las actividades de monitoreo y seguimiento a la estrategia de racionalización propuesta a través de SUIT"/>
    <x v="0"/>
    <s v="Apoyo"/>
    <s v="Ivonne Andrea Torres Cruz_x000a_Asesora de Control Interno"/>
    <s v="Kelly Serrano Rincón"/>
    <s v="Subdirector Financiero"/>
    <d v="2021-10-01T00:00:00"/>
    <x v="90"/>
    <m/>
    <m/>
    <m/>
    <m/>
    <m/>
    <m/>
    <m/>
    <m/>
    <m/>
    <m/>
    <m/>
    <m/>
    <s v="Reporte"/>
    <n v="0.01"/>
    <m/>
    <m/>
    <m/>
    <m/>
    <n v="0"/>
    <n v="0.01"/>
    <n v="11"/>
    <n v="56"/>
    <n v="-39"/>
    <n v="-0.6964285714285714"/>
    <n v="-6.9642857142857145E-3"/>
    <n v="6.9642857142857145E-3"/>
    <x v="4"/>
  </r>
  <r>
    <x v="3"/>
    <s v="Realizar seguimiento al Comité Institucional de Coordinación de Control Interno - CICCI (presentaciones, actas de comité, anexos y demás documentos) comité proyectado para el 20Oct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10-06T00:00:00"/>
    <x v="91"/>
    <m/>
    <m/>
    <m/>
    <m/>
    <m/>
    <m/>
    <m/>
    <m/>
    <m/>
    <m/>
    <m/>
    <m/>
    <s v="Acta"/>
    <n v="4.0000000000000001E-3"/>
    <m/>
    <m/>
    <m/>
    <m/>
    <n v="0"/>
    <n v="4.0000000000000001E-3"/>
    <n v="11"/>
    <n v="34"/>
    <n v="-44"/>
    <n v="-1.2941176470588236"/>
    <n v="-5.1764705882352945E-3"/>
    <n v="5.1764705882352945E-3"/>
    <x v="4"/>
  </r>
  <r>
    <x v="0"/>
    <s v="Informe Directiva 003 de 2013 Alcaldía Mayor de Bogotá"/>
    <x v="4"/>
    <s v="Apoyo"/>
    <s v="Ivonne Andrea Torres Cruz_x000a_Asesora de Control Interno"/>
    <s v="Marcela Urrea Jaramillo"/>
    <s v="Subdirector Administrativo"/>
    <d v="2021-10-11T00:00:00"/>
    <x v="92"/>
    <m/>
    <m/>
    <m/>
    <m/>
    <m/>
    <m/>
    <m/>
    <m/>
    <m/>
    <m/>
    <m/>
    <m/>
    <s v="Informe"/>
    <n v="0.01"/>
    <m/>
    <m/>
    <m/>
    <m/>
    <n v="0"/>
    <n v="0.01"/>
    <n v="11"/>
    <n v="32"/>
    <n v="-49"/>
    <n v="-1.53125"/>
    <n v="-1.53125E-2"/>
    <n v="1.53125E-2"/>
    <x v="4"/>
  </r>
  <r>
    <x v="2"/>
    <s v="Diseñar, preparar, aplicar, tabular y realizar informe con oportunidades de mejora de la implementación y aplicación del estatuto interno del auditor y del código de ética del auditor"/>
    <x v="2"/>
    <s v="Todos los Procesos"/>
    <s v="Ivonne Andrea Torres Cruz_x000a_Asesora de Control Interno"/>
    <s v="Joan Gaitán Ferrer"/>
    <s v="Líderes de Cada Proceso"/>
    <d v="2021-10-15T00:00:00"/>
    <x v="90"/>
    <m/>
    <m/>
    <m/>
    <m/>
    <m/>
    <m/>
    <m/>
    <m/>
    <m/>
    <m/>
    <m/>
    <m/>
    <s v="Informe"/>
    <n v="7.0000000000000001E-3"/>
    <m/>
    <m/>
    <m/>
    <m/>
    <n v="0"/>
    <n v="7.0000000000000001E-3"/>
    <n v="11"/>
    <n v="42"/>
    <n v="-53"/>
    <n v="-1.2619047619047619"/>
    <n v="-8.8333333333333337E-3"/>
    <n v="8.8333333333333337E-3"/>
    <x v="4"/>
  </r>
  <r>
    <x v="6"/>
    <s v="Asesoría en la formulación de planes de mejoramiento internos y en la modificación de las acciones ya propuestas"/>
    <x v="1"/>
    <s v="Seguimiento y Evaluación"/>
    <s v="Ivonne Andrea Torres Cruz_x000a_Asesora de Control Interno"/>
    <s v="Carlos Vargas Hernández"/>
    <s v="Asesor de Control Interno"/>
    <d v="2021-10-25T00:00:00"/>
    <x v="93"/>
    <m/>
    <m/>
    <m/>
    <m/>
    <m/>
    <m/>
    <m/>
    <m/>
    <m/>
    <m/>
    <m/>
    <m/>
    <s v="Matriz"/>
    <n v="5.0000000000000001E-3"/>
    <m/>
    <m/>
    <m/>
    <m/>
    <n v="0"/>
    <n v="5.0000000000000001E-3"/>
    <n v="11"/>
    <n v="14"/>
    <n v="-63"/>
    <n v="-4.5"/>
    <n v="-2.2499999999999999E-2"/>
    <n v="2.2499999999999999E-2"/>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10-27T00:00:00"/>
    <x v="94"/>
    <m/>
    <m/>
    <m/>
    <m/>
    <m/>
    <m/>
    <m/>
    <m/>
    <m/>
    <m/>
    <m/>
    <m/>
    <s v="Matriz"/>
    <n v="3.0000000000000001E-3"/>
    <m/>
    <m/>
    <m/>
    <m/>
    <n v="0"/>
    <n v="3.0000000000000001E-3"/>
    <n v="11"/>
    <n v="7"/>
    <n v="-65"/>
    <n v="-9.2857142857142865"/>
    <n v="-2.7857142857142862E-2"/>
    <n v="2.7857142857142862E-2"/>
    <x v="4"/>
  </r>
  <r>
    <x v="4"/>
    <s v="Atención Auditoría de Desempeño 2: Cód 64: Evaluación del convenio Nº 044 de 2014 suscrito entre la Caja de la Vivienda Popular con el Fondo de Desarrollo Local de Usme, por valor de $7.472.160.000."/>
    <x v="13"/>
    <s v="Misional"/>
    <s v="Ivonne Andrea Torres Cruz_x000a_Asesora de Control Interno"/>
    <s v="Carlos Vargas Hernández"/>
    <s v="Director de Reasentamientos Humanos"/>
    <d v="2021-10-27T00:00:00"/>
    <x v="95"/>
    <m/>
    <m/>
    <m/>
    <m/>
    <m/>
    <m/>
    <m/>
    <m/>
    <m/>
    <m/>
    <m/>
    <m/>
    <s v="Correo electrónico - Oficios"/>
    <n v="0.01"/>
    <m/>
    <m/>
    <m/>
    <m/>
    <n v="0"/>
    <n v="0.01"/>
    <n v="12"/>
    <n v="65"/>
    <n v="-65"/>
    <n v="-1"/>
    <n v="-0.01"/>
    <n v="0.01"/>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10-28T00:00:00"/>
    <x v="94"/>
    <m/>
    <m/>
    <m/>
    <m/>
    <m/>
    <m/>
    <m/>
    <m/>
    <m/>
    <m/>
    <m/>
    <m/>
    <s v="Correo electrónico"/>
    <n v="1E-3"/>
    <m/>
    <m/>
    <m/>
    <m/>
    <n v="0"/>
    <n v="1E-3"/>
    <n v="11"/>
    <n v="6"/>
    <n v="-66"/>
    <n v="-11"/>
    <n v="-1.0999999999999999E-2"/>
    <n v="1.0999999999999999E-2"/>
    <x v="4"/>
  </r>
  <r>
    <x v="2"/>
    <s v="Trámite de cuentas de ACI"/>
    <x v="1"/>
    <s v="Seguimiento y Evaluación"/>
    <s v="Ivonne Andrea Torres Cruz_x000a_Asesora de Control Interno"/>
    <s v="Joan Gaitán Ferrer"/>
    <s v="Asesor de Control Interno"/>
    <d v="2021-11-02T00:00:00"/>
    <x v="96"/>
    <m/>
    <m/>
    <m/>
    <m/>
    <m/>
    <m/>
    <m/>
    <m/>
    <m/>
    <m/>
    <m/>
    <m/>
    <s v="Reporte"/>
    <n v="3.0000000000000001E-3"/>
    <m/>
    <m/>
    <m/>
    <m/>
    <n v="0"/>
    <n v="3.0000000000000001E-3"/>
    <n v="11"/>
    <n v="3"/>
    <n v="-71"/>
    <n v="-23.666666666666668"/>
    <n v="-7.1000000000000008E-2"/>
    <n v="7.1000000000000008E-2"/>
    <x v="4"/>
  </r>
  <r>
    <x v="0"/>
    <s v="Informe presupuestal a Personería"/>
    <x v="0"/>
    <s v="Apoyo"/>
    <s v="Ivonne Andrea Torres Cruz_x000a_Asesora de Control Interno"/>
    <s v="Elizabeth Sáenz Sáenz"/>
    <s v="Subdirector Financiero"/>
    <d v="2021-11-02T00:00:00"/>
    <x v="91"/>
    <m/>
    <m/>
    <m/>
    <m/>
    <m/>
    <m/>
    <m/>
    <m/>
    <m/>
    <m/>
    <m/>
    <m/>
    <s v="Informe"/>
    <n v="1E-3"/>
    <m/>
    <m/>
    <m/>
    <m/>
    <n v="0"/>
    <n v="1E-3"/>
    <n v="11"/>
    <n v="7"/>
    <n v="-71"/>
    <n v="-10.142857142857142"/>
    <n v="-1.0142857142857143E-2"/>
    <n v="1.0142857142857143E-2"/>
    <x v="4"/>
  </r>
  <r>
    <x v="4"/>
    <s v="Informe cuenta mensual SIVICOF"/>
    <x v="0"/>
    <s v="Apoyo"/>
    <s v="Ivonne Andrea Torres Cruz_x000a_Asesora de Control Interno"/>
    <s v="Carlos Vargas Hernández"/>
    <s v="Subdirector Financiero"/>
    <d v="2021-11-02T00:00:00"/>
    <x v="97"/>
    <m/>
    <m/>
    <m/>
    <m/>
    <m/>
    <m/>
    <m/>
    <m/>
    <m/>
    <m/>
    <m/>
    <m/>
    <s v="Certificado"/>
    <n v="1E-3"/>
    <m/>
    <m/>
    <m/>
    <m/>
    <n v="0"/>
    <n v="1E-3"/>
    <n v="11"/>
    <n v="8"/>
    <n v="-71"/>
    <n v="-8.875"/>
    <n v="-8.8750000000000009E-3"/>
    <n v="8.8750000000000009E-3"/>
    <x v="4"/>
  </r>
  <r>
    <x v="0"/>
    <s v="Informe de seguimiento a la Sostenibilidad Contable - Resolución DDC-00003 del 05 de diciembre de 2018 - corte al 30Sep2021"/>
    <x v="0"/>
    <s v="Apoyo"/>
    <s v="Ivonne Andrea Torres Cruz_x000a_Asesora de Control Interno"/>
    <s v="Marcela Urrea Jaramillo"/>
    <s v="Subdirector Financiero"/>
    <d v="2021-11-02T00:00:00"/>
    <x v="90"/>
    <m/>
    <m/>
    <m/>
    <m/>
    <m/>
    <m/>
    <m/>
    <m/>
    <m/>
    <m/>
    <m/>
    <m/>
    <s v="Informe"/>
    <n v="2E-3"/>
    <m/>
    <m/>
    <m/>
    <m/>
    <n v="0"/>
    <n v="2E-3"/>
    <n v="11"/>
    <n v="24"/>
    <n v="-71"/>
    <n v="-2.9583333333333335"/>
    <n v="-5.9166666666666673E-3"/>
    <n v="5.9166666666666673E-3"/>
    <x v="4"/>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11-22T00:00:00"/>
    <x v="10"/>
    <m/>
    <m/>
    <m/>
    <m/>
    <m/>
    <m/>
    <m/>
    <m/>
    <m/>
    <m/>
    <m/>
    <m/>
    <s v="Matriz"/>
    <n v="0.02"/>
    <m/>
    <m/>
    <m/>
    <m/>
    <n v="0"/>
    <n v="0.02"/>
    <n v="12"/>
    <n v="18"/>
    <n v="-91"/>
    <n v="-5.0555555555555554"/>
    <n v="-0.10111111111111111"/>
    <n v="0.10111111111111111"/>
    <x v="4"/>
  </r>
  <r>
    <x v="6"/>
    <s v="Seguimiento al Plan de Mejoramiento Interno - Artículo 5 del Decreto 371 de 2010"/>
    <x v="2"/>
    <s v="Todos los Procesos"/>
    <s v="Ivonne Andrea Torres Cruz_x000a_Asesora de Control Interno"/>
    <s v="Kelly Serrano Rincón"/>
    <s v="Líderes de Cada Proceso"/>
    <d v="2021-11-22T00:00:00"/>
    <x v="10"/>
    <m/>
    <m/>
    <m/>
    <m/>
    <m/>
    <m/>
    <m/>
    <m/>
    <m/>
    <m/>
    <m/>
    <m/>
    <s v="Matriz"/>
    <n v="0.02"/>
    <m/>
    <m/>
    <m/>
    <m/>
    <n v="0"/>
    <n v="0.02"/>
    <n v="12"/>
    <n v="18"/>
    <n v="-91"/>
    <n v="-5.0555555555555554"/>
    <n v="-0.10111111111111111"/>
    <n v="0.10111111111111111"/>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11-24T00:00:00"/>
    <x v="98"/>
    <m/>
    <m/>
    <m/>
    <m/>
    <m/>
    <m/>
    <m/>
    <m/>
    <m/>
    <m/>
    <m/>
    <m/>
    <s v="Matriz"/>
    <n v="3.0000000000000001E-3"/>
    <m/>
    <m/>
    <m/>
    <m/>
    <n v="0"/>
    <n v="3.0000000000000001E-3"/>
    <n v="12"/>
    <n v="8"/>
    <n v="-93"/>
    <n v="-11.625"/>
    <n v="-3.4875000000000003E-2"/>
    <n v="3.4875000000000003E-2"/>
    <x v="4"/>
  </r>
  <r>
    <x v="3"/>
    <s v="Realizar seguimiento al Comité Institucional de Coordinación de Control Interno - CICCI (presentaciones, actas de comité, anexos y demás documentos) comité proyectado para el 07Dic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11-24T00:00:00"/>
    <x v="99"/>
    <m/>
    <m/>
    <m/>
    <m/>
    <m/>
    <m/>
    <m/>
    <m/>
    <m/>
    <m/>
    <m/>
    <m/>
    <s v="Acta"/>
    <n v="4.0000000000000001E-3"/>
    <m/>
    <m/>
    <m/>
    <m/>
    <n v="0"/>
    <n v="4.0000000000000001E-3"/>
    <n v="12"/>
    <n v="28"/>
    <n v="-93"/>
    <n v="-3.3214285714285716"/>
    <n v="-1.3285714285714286E-2"/>
    <n v="1.3285714285714286E-2"/>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11-29T00:00:00"/>
    <x v="98"/>
    <m/>
    <m/>
    <m/>
    <m/>
    <m/>
    <m/>
    <m/>
    <m/>
    <m/>
    <m/>
    <m/>
    <m/>
    <s v="Correo electrónico"/>
    <n v="1E-3"/>
    <m/>
    <m/>
    <m/>
    <m/>
    <n v="0"/>
    <n v="1E-3"/>
    <n v="12"/>
    <n v="3"/>
    <n v="-98"/>
    <n v="-32.666666666666664"/>
    <n v="-3.2666666666666663E-2"/>
    <n v="3.2666666666666663E-2"/>
    <x v="4"/>
  </r>
  <r>
    <x v="2"/>
    <s v="Trámite de cuentas de ACI"/>
    <x v="1"/>
    <s v="Seguimiento y Evaluación"/>
    <s v="Ivonne Andrea Torres Cruz_x000a_Asesora de Control Interno"/>
    <s v="Joan Gaitán Ferrer"/>
    <s v="Asesor de Control Interno"/>
    <d v="2021-12-01T00:00:00"/>
    <x v="100"/>
    <m/>
    <m/>
    <m/>
    <m/>
    <m/>
    <m/>
    <m/>
    <m/>
    <m/>
    <m/>
    <m/>
    <m/>
    <s v="Reporte"/>
    <n v="3.0000000000000001E-3"/>
    <m/>
    <m/>
    <m/>
    <m/>
    <n v="0"/>
    <n v="3.0000000000000001E-3"/>
    <n v="12"/>
    <n v="5"/>
    <n v="-100"/>
    <n v="-20"/>
    <n v="-0.06"/>
    <n v="0.06"/>
    <x v="4"/>
  </r>
  <r>
    <x v="4"/>
    <s v="Informe cuenta mensual SIVICOF"/>
    <x v="7"/>
    <s v="Apoyo"/>
    <s v="Ivonne Andrea Torres Cruz_x000a_Asesora de Control Interno"/>
    <s v="Carlos Vargas Hernández"/>
    <s v="Director de Gestión Corporativa y CID"/>
    <d v="2021-12-01T00:00:00"/>
    <x v="10"/>
    <m/>
    <m/>
    <m/>
    <m/>
    <m/>
    <m/>
    <m/>
    <m/>
    <m/>
    <m/>
    <m/>
    <m/>
    <s v="Certificado"/>
    <n v="1E-3"/>
    <m/>
    <m/>
    <m/>
    <m/>
    <n v="0"/>
    <n v="1E-3"/>
    <n v="12"/>
    <n v="9"/>
    <n v="-100"/>
    <n v="-11.111111111111111"/>
    <n v="-1.1111111111111112E-2"/>
    <n v="1.1111111111111112E-2"/>
    <x v="4"/>
  </r>
  <r>
    <x v="0"/>
    <s v="Informe presupuestal a Personería"/>
    <x v="0"/>
    <s v="Apoyo"/>
    <s v="Ivonne Andrea Torres Cruz_x000a_Asesora de Control Interno"/>
    <s v="Elizabeth Sáenz Sáenz"/>
    <s v="Subdirector Financiero"/>
    <d v="2021-12-01T00:00:00"/>
    <x v="10"/>
    <m/>
    <m/>
    <m/>
    <m/>
    <m/>
    <m/>
    <m/>
    <m/>
    <m/>
    <m/>
    <m/>
    <m/>
    <s v="Informe"/>
    <n v="1E-3"/>
    <m/>
    <m/>
    <m/>
    <m/>
    <n v="0"/>
    <n v="1E-3"/>
    <n v="12"/>
    <n v="9"/>
    <n v="-100"/>
    <n v="-11.111111111111111"/>
    <n v="-1.1111111111111112E-2"/>
    <n v="1.1111111111111112E-2"/>
    <x v="4"/>
  </r>
  <r>
    <x v="2"/>
    <s v="Realizar evaluación parcial 2021 por retiro del jefe inmediato planta fija"/>
    <x v="1"/>
    <s v="Seguimiento y Evaluación"/>
    <s v="Ivonne Andrea Torres Cruz_x000a_Asesora de Control Interno"/>
    <s v="Elizabeth Sáenz Sáenz"/>
    <s v="Asesor de Control Interno"/>
    <d v="2021-12-03T00:00:00"/>
    <x v="101"/>
    <m/>
    <m/>
    <m/>
    <m/>
    <m/>
    <m/>
    <m/>
    <m/>
    <m/>
    <m/>
    <m/>
    <m/>
    <s v="Certificado"/>
    <n v="1E-3"/>
    <m/>
    <m/>
    <m/>
    <m/>
    <n v="0"/>
    <n v="1E-3"/>
    <n v="12"/>
    <n v="12"/>
    <n v="-102"/>
    <n v="-8.5"/>
    <n v="-8.5000000000000006E-3"/>
    <n v="8.5000000000000006E-3"/>
    <x v="4"/>
  </r>
  <r>
    <x v="2"/>
    <s v="Elaborar el informe de la Oficina de Control Interno vigencia 2021 - documento CBN 1038"/>
    <x v="1"/>
    <s v="Seguimiento y Evaluación"/>
    <s v="Ivonne Andrea Torres Cruz_x000a_Asesora de Control Interno"/>
    <s v="Andrea Sierra Ochoa"/>
    <s v="Asesor de Control Interno"/>
    <d v="2021-12-13T00:00:00"/>
    <x v="102"/>
    <m/>
    <m/>
    <m/>
    <m/>
    <m/>
    <m/>
    <m/>
    <m/>
    <m/>
    <m/>
    <m/>
    <m/>
    <s v="Informe"/>
    <n v="1.2E-2"/>
    <m/>
    <m/>
    <m/>
    <m/>
    <n v="0"/>
    <n v="1.2E-2"/>
    <n v="12"/>
    <n v="14"/>
    <n v="-112"/>
    <n v="-8"/>
    <n v="-9.6000000000000002E-2"/>
    <n v="9.6000000000000002E-2"/>
    <x v="4"/>
  </r>
  <r>
    <x v="6"/>
    <s v="Asesoría en la formulación de planes de mejoramiento internos y en la modificación de las acciones ya propuestas"/>
    <x v="1"/>
    <s v="Seguimiento y Evaluación"/>
    <s v="Ivonne Andrea Torres Cruz_x000a_Asesora de Control Interno"/>
    <s v="Carlos Vargas Hernández"/>
    <s v="Asesor de Control Interno"/>
    <d v="2021-12-29T00:00:00"/>
    <x v="103"/>
    <m/>
    <m/>
    <m/>
    <m/>
    <m/>
    <m/>
    <m/>
    <m/>
    <m/>
    <m/>
    <m/>
    <m/>
    <s v="Matriz"/>
    <n v="5.0000000000000001E-3"/>
    <m/>
    <m/>
    <m/>
    <m/>
    <n v="0"/>
    <n v="5.0000000000000001E-3"/>
    <n v="1"/>
    <n v="14"/>
    <n v="-128"/>
    <n v="-9.1428571428571423"/>
    <n v="-4.5714285714285714E-2"/>
    <n v="4.5714285714285714E-2"/>
    <x v="4"/>
  </r>
  <r>
    <x v="7"/>
    <s v="Auditoría a la cartera generada por el Proceso de Urbanizaciones y Titulación"/>
    <x v="0"/>
    <s v="Apoyo"/>
    <s v="Ivonne Andrea Torres Cruz_x000a_Asesora de Control Interno"/>
    <s v="Carlos Vargas Hernández"/>
    <s v="Subdirector Financiero"/>
    <m/>
    <x v="104"/>
    <m/>
    <m/>
    <m/>
    <m/>
    <m/>
    <m/>
    <m/>
    <m/>
    <m/>
    <m/>
    <m/>
    <m/>
    <s v="Informe"/>
    <n v="0"/>
    <m/>
    <m/>
    <m/>
    <m/>
    <n v="0"/>
    <n v="0"/>
    <m/>
    <m/>
    <m/>
    <m/>
    <m/>
    <m/>
    <x v="5"/>
  </r>
  <r>
    <x v="7"/>
    <s v="Auditoría a la cartera generada por el Proceso de Urbanizaciones y Titulación"/>
    <x v="10"/>
    <s v="Misional"/>
    <s v="Ivonne Andrea Torres Cruz_x000a_Asesora de Control Interno"/>
    <s v="Carlos Vargas Hernández"/>
    <s v="Director de Urbanizaciones y Titulación"/>
    <m/>
    <x v="104"/>
    <m/>
    <m/>
    <m/>
    <m/>
    <m/>
    <m/>
    <m/>
    <m/>
    <m/>
    <m/>
    <m/>
    <m/>
    <s v="Informe"/>
    <n v="0"/>
    <m/>
    <m/>
    <m/>
    <m/>
    <n v="0"/>
    <n v="0"/>
    <m/>
    <m/>
    <m/>
    <m/>
    <m/>
    <m/>
    <x v="5"/>
  </r>
  <r>
    <x v="7"/>
    <s v="Auditoría a los inventarios de bienes inmuebles reportados por el Proceso de Reasentamientos Humanos"/>
    <x v="13"/>
    <s v="Misional"/>
    <s v="Ivonne Andrea Torres Cruz_x000a_Asesora de Control Interno"/>
    <s v="Carlos Vargas Hernández"/>
    <s v="Director de Reasentamientos Humanos"/>
    <m/>
    <x v="104"/>
    <m/>
    <m/>
    <m/>
    <m/>
    <m/>
    <m/>
    <m/>
    <m/>
    <m/>
    <m/>
    <m/>
    <m/>
    <s v="Informe"/>
    <n v="0"/>
    <m/>
    <m/>
    <m/>
    <m/>
    <n v="0"/>
    <n v="0"/>
    <m/>
    <m/>
    <m/>
    <m/>
    <m/>
    <m/>
    <x v="5"/>
  </r>
  <r>
    <x v="7"/>
    <s v="Auditoría a los inventarios de bienes inmuebles reportados por el Proceso de Reasentamientos Humanos"/>
    <x v="4"/>
    <s v="Apoyo"/>
    <s v="Ivonne Andrea Torres Cruz_x000a_Asesora de Control Interno"/>
    <s v="Carlos Vargas Hernández"/>
    <s v="Subdirector Administrativo"/>
    <m/>
    <x v="104"/>
    <m/>
    <m/>
    <m/>
    <m/>
    <m/>
    <m/>
    <m/>
    <m/>
    <m/>
    <m/>
    <m/>
    <m/>
    <s v="Informe"/>
    <n v="0"/>
    <m/>
    <m/>
    <m/>
    <m/>
    <n v="0"/>
    <n v="0"/>
    <m/>
    <m/>
    <m/>
    <m/>
    <m/>
    <m/>
    <x v="5"/>
  </r>
  <r>
    <x v="7"/>
    <s v="Auditoría a los inventarios de bienes inmuebles reportados por el Proceso de Urbanizaciones y Titulación"/>
    <x v="10"/>
    <s v="Misional"/>
    <s v="Ivonne Andrea Torres Cruz_x000a_Asesora de Control Interno"/>
    <s v="Carlos Vargas Hernández"/>
    <s v="Director de Urbanizaciones y Titulación"/>
    <m/>
    <x v="104"/>
    <m/>
    <m/>
    <m/>
    <m/>
    <m/>
    <m/>
    <m/>
    <m/>
    <m/>
    <m/>
    <m/>
    <m/>
    <s v="Informe"/>
    <n v="0"/>
    <m/>
    <m/>
    <m/>
    <m/>
    <n v="0"/>
    <n v="0"/>
    <m/>
    <m/>
    <m/>
    <m/>
    <m/>
    <m/>
    <x v="5"/>
  </r>
  <r>
    <x v="7"/>
    <s v="Auditoría a los inventarios de bienes inmuebles reportados por el Proceso de Urbanizaciones y Titulación"/>
    <x v="4"/>
    <s v="Apoyo"/>
    <s v="Ivonne Andrea Torres Cruz_x000a_Asesora de Control Interno"/>
    <s v="Carlos Vargas Hernández"/>
    <s v="Subdirector Administrativo"/>
    <m/>
    <x v="104"/>
    <m/>
    <m/>
    <m/>
    <m/>
    <m/>
    <m/>
    <m/>
    <m/>
    <m/>
    <m/>
    <m/>
    <m/>
    <s v="Informe"/>
    <n v="0"/>
    <m/>
    <m/>
    <m/>
    <m/>
    <n v="0"/>
    <n v="0"/>
    <m/>
    <m/>
    <m/>
    <m/>
    <m/>
    <m/>
    <x v="5"/>
  </r>
  <r>
    <x v="7"/>
    <s v="Auditoría Proceso de Gestión del Talento Humano_x000a_Cobro de las Incapacidades reportadas por los funcionarios del proceso de Reasentamientos Humanos"/>
    <x v="12"/>
    <s v="Apoyo"/>
    <s v="Ivonne Andrea Torres Cruz_x000a_Asesora de Control Interno"/>
    <s v="Carlos Vargas Hernández"/>
    <s v="Subdirector Administrativo"/>
    <m/>
    <x v="104"/>
    <m/>
    <m/>
    <m/>
    <m/>
    <m/>
    <m/>
    <m/>
    <m/>
    <m/>
    <m/>
    <m/>
    <m/>
    <s v="Informe"/>
    <n v="0"/>
    <m/>
    <m/>
    <m/>
    <m/>
    <n v="0"/>
    <n v="0"/>
    <m/>
    <m/>
    <m/>
    <m/>
    <m/>
    <m/>
    <x v="5"/>
  </r>
  <r>
    <x v="7"/>
    <s v="Auditoría Proceso de Mejoramiento de Barrios_x000a_Cumplimiento metas del PDD y Proyecto de inversión - Presupuesto - FUSS - Plan Anual de Adquisidores - Indicadores"/>
    <x v="6"/>
    <s v="Misional"/>
    <s v="Ivonne Andrea Torres Cruz_x000a_Asesora de Control Interno"/>
    <s v="Carlos Vargas Hernández"/>
    <s v="Director de Mejoramiento de Barrios"/>
    <m/>
    <x v="104"/>
    <m/>
    <m/>
    <m/>
    <m/>
    <m/>
    <m/>
    <m/>
    <m/>
    <m/>
    <m/>
    <m/>
    <m/>
    <s v="Informe"/>
    <n v="0"/>
    <m/>
    <m/>
    <m/>
    <m/>
    <n v="0"/>
    <n v="0"/>
    <m/>
    <m/>
    <m/>
    <m/>
    <m/>
    <m/>
    <x v="5"/>
  </r>
  <r>
    <x v="7"/>
    <s v="Auditoría Proceso de Mejoramiento de Barrios_x000a_Expedientes del proceso - procedimientos del proceso"/>
    <x v="6"/>
    <s v="Misional"/>
    <s v="Ivonne Andrea Torres Cruz_x000a_Asesora de Control Interno"/>
    <s v="Marcela Urrea Jaramillo"/>
    <s v="Director de Mejoramiento de Barrios"/>
    <m/>
    <x v="104"/>
    <m/>
    <m/>
    <m/>
    <m/>
    <m/>
    <m/>
    <m/>
    <m/>
    <m/>
    <m/>
    <m/>
    <m/>
    <s v="Informe"/>
    <n v="0"/>
    <m/>
    <m/>
    <m/>
    <m/>
    <n v="0"/>
    <n v="0"/>
    <m/>
    <m/>
    <m/>
    <m/>
    <m/>
    <m/>
    <x v="5"/>
  </r>
  <r>
    <x v="7"/>
    <s v="Auditoría Proceso de Mejoramiento de Vivienda_x000a_Cumplimiento metas del PDD y Proyecto de inversión - Presupuesto - FUSS - Plan Anual de Adquisidores - Indicadores"/>
    <x v="11"/>
    <s v="Misional"/>
    <s v="Ivonne Andrea Torres Cruz_x000a_Asesora de Control Interno"/>
    <s v="Carlos Vargas Hernández"/>
    <s v="Director de Mejoramiento de Vivienda"/>
    <m/>
    <x v="104"/>
    <m/>
    <m/>
    <m/>
    <m/>
    <m/>
    <m/>
    <m/>
    <m/>
    <m/>
    <m/>
    <m/>
    <m/>
    <s v="Informe"/>
    <n v="0"/>
    <m/>
    <m/>
    <m/>
    <m/>
    <n v="0"/>
    <n v="0"/>
    <m/>
    <m/>
    <m/>
    <m/>
    <m/>
    <m/>
    <x v="5"/>
  </r>
  <r>
    <x v="7"/>
    <s v="Auditoría Proceso de Mejoramiento de Vivienda_x000a_Recursos del Convenio con la SDHT"/>
    <x v="11"/>
    <s v="Misional"/>
    <s v="Ivonne Andrea Torres Cruz_x000a_Asesora de Control Interno"/>
    <s v="Carlos Vargas Hernández"/>
    <s v="Director de Mejoramiento de Vivienda"/>
    <m/>
    <x v="104"/>
    <m/>
    <m/>
    <m/>
    <m/>
    <m/>
    <m/>
    <m/>
    <m/>
    <m/>
    <m/>
    <m/>
    <m/>
    <s v="Informe"/>
    <n v="0"/>
    <m/>
    <m/>
    <m/>
    <m/>
    <n v="0"/>
    <n v="0"/>
    <m/>
    <m/>
    <m/>
    <m/>
    <m/>
    <m/>
    <x v="5"/>
  </r>
  <r>
    <x v="7"/>
    <s v="Auditoría Proceso de Reasentamientos Humanos_x000a_Decreto 371 de 2010 - Artículo 2 - de los procesos de contratación en el distrito capital"/>
    <x v="7"/>
    <s v="Apoyo"/>
    <s v="Ivonne Andrea Torres Cruz_x000a_Asesora de Control Interno"/>
    <s v="Andrea Sierra Ochoa"/>
    <s v="Director de Gestión Corporativa y CID"/>
    <m/>
    <x v="104"/>
    <m/>
    <m/>
    <m/>
    <m/>
    <m/>
    <m/>
    <m/>
    <m/>
    <m/>
    <m/>
    <m/>
    <m/>
    <s v="Informe"/>
    <n v="0"/>
    <m/>
    <m/>
    <m/>
    <m/>
    <n v="0"/>
    <n v="0"/>
    <m/>
    <m/>
    <m/>
    <m/>
    <m/>
    <m/>
    <x v="5"/>
  </r>
  <r>
    <x v="7"/>
    <s v="Auditoría Proceso de Reasentamientos Humanos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m/>
    <x v="104"/>
    <m/>
    <m/>
    <m/>
    <m/>
    <m/>
    <m/>
    <m/>
    <m/>
    <m/>
    <m/>
    <m/>
    <m/>
    <s v="Informe"/>
    <n v="0"/>
    <m/>
    <m/>
    <m/>
    <m/>
    <n v="0"/>
    <n v="0"/>
    <m/>
    <m/>
    <m/>
    <m/>
    <m/>
    <m/>
    <x v="5"/>
  </r>
  <r>
    <x v="7"/>
    <s v="Auditoría Proceso de Reasentamientos Humanos_x000a_Expedientes del proceso - Relocalización Transitoria"/>
    <x v="13"/>
    <s v="Misional"/>
    <s v="Ivonne Andrea Torres Cruz_x000a_Asesora de Control Interno"/>
    <s v="Marcela Urrea Jaramillo"/>
    <s v="Director de Reasentamientos Humanos"/>
    <m/>
    <x v="104"/>
    <m/>
    <m/>
    <m/>
    <m/>
    <m/>
    <m/>
    <m/>
    <m/>
    <m/>
    <m/>
    <m/>
    <m/>
    <s v="Informe"/>
    <n v="0"/>
    <m/>
    <m/>
    <m/>
    <m/>
    <n v="0"/>
    <n v="0"/>
    <m/>
    <m/>
    <m/>
    <m/>
    <m/>
    <m/>
    <x v="5"/>
  </r>
  <r>
    <x v="7"/>
    <s v="Auditoría Proceso de Reasentamientos Humanos_x000a_Revisión de Riesgos"/>
    <x v="13"/>
    <s v="Misional"/>
    <s v="Ivonne Andrea Torres Cruz_x000a_Asesora de Control Interno"/>
    <s v="Kelly Serrano Rincón"/>
    <s v="Director de Reasentamientos Humanos"/>
    <m/>
    <x v="104"/>
    <m/>
    <m/>
    <m/>
    <m/>
    <m/>
    <m/>
    <m/>
    <m/>
    <m/>
    <m/>
    <m/>
    <m/>
    <s v="Informe"/>
    <n v="0"/>
    <m/>
    <m/>
    <m/>
    <m/>
    <n v="0"/>
    <n v="0"/>
    <m/>
    <m/>
    <m/>
    <m/>
    <m/>
    <m/>
    <x v="5"/>
  </r>
  <r>
    <x v="7"/>
    <s v="Auditoría Proceso de Urbanizaciones y Titulación_x000a_Cumplimiento metas del PDD y Proyecto de inversión - Presupuesto - FUSS - Plan Anual de Adquisidores - Indicadores"/>
    <x v="10"/>
    <s v="Misional"/>
    <s v="Ivonne Andrea Torres Cruz_x000a_Asesora de Control Interno"/>
    <s v="Kelly Serrano Rincón"/>
    <s v="Director de Urbanizaciones y Titulación"/>
    <m/>
    <x v="104"/>
    <m/>
    <m/>
    <m/>
    <m/>
    <m/>
    <m/>
    <m/>
    <m/>
    <m/>
    <m/>
    <m/>
    <m/>
    <s v="Informe"/>
    <n v="0"/>
    <m/>
    <m/>
    <m/>
    <m/>
    <n v="0"/>
    <n v="0"/>
    <m/>
    <m/>
    <m/>
    <m/>
    <m/>
    <m/>
    <x v="5"/>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Auditor 6"/>
    <s v="Asesor de Control Interno"/>
    <m/>
    <x v="104"/>
    <m/>
    <m/>
    <m/>
    <m/>
    <m/>
    <m/>
    <m/>
    <m/>
    <m/>
    <m/>
    <m/>
    <m/>
    <s v="Memorandos y/o Oficios"/>
    <n v="0"/>
    <m/>
    <m/>
    <m/>
    <m/>
    <n v="0"/>
    <n v="0"/>
    <m/>
    <m/>
    <m/>
    <m/>
    <m/>
    <m/>
    <x v="5"/>
  </r>
  <r>
    <x v="0"/>
    <s v="Evaluación del desempeño institucional a través del Furag según lineamientos del DAFP"/>
    <x v="2"/>
    <s v="Todos los Procesos"/>
    <s v="Ivonne Andrea Torres Cruz_x000a_Asesora de Control Interno"/>
    <s v="Kelly Serrano Rincón"/>
    <s v="Líderes de Cada Proceso"/>
    <m/>
    <x v="104"/>
    <m/>
    <m/>
    <m/>
    <m/>
    <m/>
    <m/>
    <m/>
    <m/>
    <m/>
    <m/>
    <m/>
    <m/>
    <s v="Certificado"/>
    <n v="0"/>
    <m/>
    <m/>
    <m/>
    <m/>
    <n v="0"/>
    <n v="0"/>
    <m/>
    <m/>
    <m/>
    <m/>
    <m/>
    <m/>
    <x v="5"/>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m/>
    <x v="104"/>
    <m/>
    <m/>
    <m/>
    <m/>
    <m/>
    <m/>
    <m/>
    <m/>
    <m/>
    <m/>
    <m/>
    <m/>
    <s v="Acta"/>
    <n v="0"/>
    <m/>
    <m/>
    <m/>
    <m/>
    <n v="0"/>
    <n v="0"/>
    <m/>
    <m/>
    <m/>
    <m/>
    <m/>
    <m/>
    <x v="5"/>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Auditor 6"/>
    <s v="Asesor de Control Interno"/>
    <m/>
    <x v="104"/>
    <m/>
    <m/>
    <m/>
    <m/>
    <m/>
    <m/>
    <m/>
    <m/>
    <m/>
    <m/>
    <m/>
    <m/>
    <s v="Acta"/>
    <n v="0"/>
    <m/>
    <m/>
    <m/>
    <m/>
    <n v="0"/>
    <n v="0"/>
    <m/>
    <m/>
    <m/>
    <m/>
    <m/>
    <m/>
    <x v="5"/>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Joan Gaitán Ferrer"/>
    <s v="Asesor de Control Interno"/>
    <m/>
    <x v="104"/>
    <m/>
    <m/>
    <m/>
    <m/>
    <m/>
    <m/>
    <m/>
    <m/>
    <m/>
    <m/>
    <m/>
    <m/>
    <s v="Acta"/>
    <n v="0"/>
    <m/>
    <m/>
    <m/>
    <m/>
    <n v="0"/>
    <n v="0"/>
    <m/>
    <m/>
    <m/>
    <m/>
    <m/>
    <m/>
    <x v="5"/>
  </r>
  <r>
    <x v="7"/>
    <s v="Seguimiento al plan de implementación del MIPG"/>
    <x v="8"/>
    <s v="Estratégico"/>
    <s v="Ivonne Andrea Torres Cruz_x000a_Asesora de Control Interno"/>
    <s v="Kelly Serrano Rincón"/>
    <s v="Jefe Oficina Asesora de Planeación "/>
    <m/>
    <x v="104"/>
    <m/>
    <m/>
    <m/>
    <m/>
    <m/>
    <m/>
    <m/>
    <m/>
    <m/>
    <m/>
    <m/>
    <m/>
    <s v="Informe"/>
    <n v="0"/>
    <m/>
    <m/>
    <m/>
    <m/>
    <n v="0"/>
    <n v="0"/>
    <m/>
    <m/>
    <m/>
    <m/>
    <m/>
    <m/>
    <x v="5"/>
  </r>
  <r>
    <x v="6"/>
    <s v="Seguimiento al Plan de Mejoramiento Interno - Artículo 5 del Decreto 371 de 2010"/>
    <x v="2"/>
    <s v="Todos los Procesos"/>
    <s v="Ivonne Andrea Torres Cruz_x000a_Asesora de Control Interno"/>
    <s v="Kelly Serrano Rincón"/>
    <s v="Líderes de Cada Proceso"/>
    <m/>
    <x v="104"/>
    <m/>
    <m/>
    <m/>
    <m/>
    <m/>
    <m/>
    <m/>
    <m/>
    <m/>
    <m/>
    <m/>
    <m/>
    <s v="Matriz"/>
    <n v="0"/>
    <m/>
    <m/>
    <m/>
    <m/>
    <n v="0"/>
    <n v="0"/>
    <m/>
    <m/>
    <m/>
    <m/>
    <m/>
    <m/>
    <x v="5"/>
  </r>
</pivotCacheRecords>
</file>

<file path=xl/pivotCache/pivotCacheRecords2.xml><?xml version="1.0" encoding="utf-8"?>
<pivotCacheRecords xmlns="http://schemas.openxmlformats.org/spreadsheetml/2006/main" xmlns:r="http://schemas.openxmlformats.org/officeDocument/2006/relationships" count="210">
  <r>
    <x v="0"/>
    <x v="0"/>
    <s v="Gestión Financiera"/>
    <s v="Apoyo"/>
    <s v="Ivonne Andrea Torres Cruz_x000a_Asesora de Control Interno"/>
    <s v="Marcela Urrea Jaramillo"/>
    <s v="Subdirector Financiero"/>
    <d v="2020-12-09T00:00:00"/>
    <d v="2021-01-08T00:00:00"/>
    <m/>
    <m/>
    <m/>
    <m/>
    <m/>
    <m/>
    <m/>
    <m/>
    <m/>
    <m/>
    <m/>
    <m/>
    <s v="Informe"/>
    <n v="2E-3"/>
    <d v="2021-01-08T00:00:00"/>
    <s v="Memorando 202111200000873 con el cual se hizo entrega del informe._x000a_Informe publicado el 12Ene21 en la página web."/>
    <s v="El informe fue realizado en diciembre y primera semana de enero de 2021 y fue entregado al Director General y a la Subdirección Financiera, este informe contiene 1 observación (hallazgo menor que no requiere formulación de plan de mejoramiento) y 2 recomendaciones para la mejora"/>
    <s v="Informe - Publicación (web,intranet y/o carpeta de calidad)"/>
    <n v="1.9999999999999996E-3"/>
    <n v="0"/>
    <m/>
    <m/>
    <m/>
    <m/>
    <m/>
    <m/>
    <x v="0"/>
  </r>
  <r>
    <x v="1"/>
    <x v="1"/>
    <s v="Evaluación de la Gestión"/>
    <s v="Seguimiento y Evaluación"/>
    <s v="Ivonne Andrea Torres Cruz_x000a_Asesora de Control Interno"/>
    <s v="Kelly Serrano Rincón"/>
    <s v="Asesor de Control Interno"/>
    <d v="2020-12-09T00:00:00"/>
    <d v="2021-01-21T00:00:00"/>
    <m/>
    <m/>
    <m/>
    <m/>
    <m/>
    <m/>
    <m/>
    <m/>
    <m/>
    <m/>
    <m/>
    <m/>
    <s v="Matriz"/>
    <n v="0.01"/>
    <d v="2021-01-21T00:00:00"/>
    <s v="Correo Electrónico del 21Ene2021 de entrega del PAAC y mapa de riesgos formulado"/>
    <s v="Se revisó la caracterización y se modificó, se revisaron los riesgos desde el contexto y también fueron actualizados, se propusieron nuevas actividades de tratamiento de riesgos y en el PAAC"/>
    <s v="Informe - Publicación (web,intranet y/o carpeta de calidad)"/>
    <n v="9.9999999999999985E-3"/>
    <n v="0"/>
    <m/>
    <m/>
    <m/>
    <m/>
    <m/>
    <m/>
    <x v="0"/>
  </r>
  <r>
    <x v="2"/>
    <x v="2"/>
    <s v="Evaluación de la Gestión"/>
    <s v="Seguimiento y Evaluación"/>
    <s v="Ivonne Andrea Torres Cruz_x000a_Asesora de Control Interno"/>
    <s v="Andrés Farias Pinzón"/>
    <s v="Asesor de Control Interno"/>
    <d v="2020-12-22T00:00:00"/>
    <d v="2021-01-05T00:00:00"/>
    <m/>
    <m/>
    <m/>
    <m/>
    <m/>
    <m/>
    <m/>
    <m/>
    <m/>
    <m/>
    <m/>
    <m/>
    <s v="Matriz"/>
    <n v="3.0000000000000001E-3"/>
    <d v="2021-01-05T00:00:00"/>
    <s v="1. Ruta seguimiento PAA 2020 con corte a 31Dic2020: \\10.216.160.201\control interno\2020\PAA_x000a_2. Matriz 208-CI-Ft-04 PAA 2020 V2.0 Seg2020 (Corte 31Dic2020) diligenciada"/>
    <s v="Se realizó el último seguimiento del PAA del 2020 dando cumplimiento al 99,54% a sus actividades pactadas por cada uno de sus integrantes. También se solicitó su publicación en la página web"/>
    <s v="Entrega, publicación o socialización de resultados"/>
    <n v="3.0000000000000001E-3"/>
    <n v="0"/>
    <m/>
    <m/>
    <m/>
    <m/>
    <m/>
    <m/>
    <x v="0"/>
  </r>
  <r>
    <x v="1"/>
    <x v="3"/>
    <s v="Todos los Procesos"/>
    <s v="Todos los Procesos"/>
    <s v="Ivonne Andrea Torres Cruz_x000a_Asesora de Control Interno"/>
    <s v="Kelly Serrano Rinc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1"/>
    <x v="4"/>
    <s v="Todos los Procesos"/>
    <s v="Todos los Procesos"/>
    <s v="Ivonne Andrea Torres Cruz_x000a_Asesora de Control Interno"/>
    <s v="Andrés Farias Pinz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3"/>
    <x v="5"/>
    <s v="Todos los Procesos"/>
    <s v="Todos los Procesos"/>
    <s v="Ivonne Andrea Torres Cruz_x000a_Asesora de Control Interno"/>
    <s v="Kelly Serrano Rincón"/>
    <s v="Líderes de Cada Proceso"/>
    <d v="2020-12-29T00:00:00"/>
    <d v="2021-01-22T00:00:00"/>
    <m/>
    <m/>
    <m/>
    <m/>
    <m/>
    <m/>
    <m/>
    <m/>
    <m/>
    <m/>
    <m/>
    <m/>
    <s v="Matriz"/>
    <n v="1.4999999999999999E-2"/>
    <d v="2021-01-31T00:00:00"/>
    <s v="\\10.216.160.201\control interno\2021\19.04 INF.  DE GESTIÓN\EVALUACION SCI\II sem 2020_x000a_Informe publicado en página web el 01Feb2021_x000a_Se entregó el informe con el memorando 202111200005453 el 31Ene2021"/>
    <s v="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
    <s v="Entrega producto final"/>
    <n v="1.4999999999999999E-2"/>
    <n v="0"/>
    <m/>
    <m/>
    <m/>
    <m/>
    <m/>
    <m/>
    <x v="0"/>
  </r>
  <r>
    <x v="3"/>
    <x v="6"/>
    <s v="Evaluación de la Gestión"/>
    <s v="Seguimiento y Evaluación"/>
    <s v="Ivonne Andrea Torres Cruz_x000a_Asesora de Control Interno"/>
    <s v="Joan Gaitán Ferrer"/>
    <s v="Asesor de Control Interno"/>
    <d v="2021-01-04T00:00:00"/>
    <d v="2021-01-06T00:00:00"/>
    <m/>
    <m/>
    <m/>
    <m/>
    <m/>
    <m/>
    <m/>
    <m/>
    <m/>
    <m/>
    <m/>
    <m/>
    <s v="Informe"/>
    <n v="5.0000000000000001E-3"/>
    <d v="2021-01-06T00:00:00"/>
    <s v="Informe entregado con el memorando 202111200000603 del 06Ene2021. Se encuentra en la ruta: \\10.216.160.201\control interno\2020\02.01 ACTAS COMITE C. I\08. Informe cumplimiento PT CICCI"/>
    <s v="Con base en el plan de trabajo del comité, se elaboró y comunicó el informe de los resultados obtenidos en el seguimiento al Plan de Trabajo del Comité Institucional de Coordinación de Control Interno para la vigencia 2020. El informe está publicado en la página web_x000a_"/>
    <s v="Entrega producto final"/>
    <n v="5.0000000000000001E-3"/>
    <n v="0"/>
    <m/>
    <m/>
    <m/>
    <m/>
    <m/>
    <m/>
    <x v="0"/>
  </r>
  <r>
    <x v="4"/>
    <x v="7"/>
    <s v="Prevención del Daño Antijurídico y Representación Judicial"/>
    <s v="Estratégico"/>
    <s v="Ivonne Andrea Torres Cruz_x000a_Asesora de Control Interno"/>
    <s v="Joan Gaitán Ferrer"/>
    <s v="Director Jurídico "/>
    <d v="2021-01-04T00:00:00"/>
    <d v="2021-01-07T00:00:00"/>
    <m/>
    <m/>
    <m/>
    <m/>
    <m/>
    <m/>
    <m/>
    <m/>
    <m/>
    <m/>
    <m/>
    <m/>
    <s v="Correo electrónico"/>
    <n v="1E-3"/>
    <d v="2021-01-07T00:00:00"/>
    <s v="Se remitió la información en dos correos el 07Ene2021 a los destinatarios solicitados por la SHD"/>
    <s v="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
    <s v="Entrega a ente de control y copia en Control Interno"/>
    <n v="1E-3"/>
    <n v="0"/>
    <m/>
    <m/>
    <m/>
    <m/>
    <m/>
    <m/>
    <x v="0"/>
  </r>
  <r>
    <x v="0"/>
    <x v="8"/>
    <s v="Prevención del Daño Antijurídico y Representación Judicial"/>
    <s v="Estratégico"/>
    <s v="Ivonne Andrea Torres Cruz_x000a_Asesora de Control Interno"/>
    <s v="Andrea Sierra Ochoa"/>
    <s v="Director Jurídico "/>
    <d v="2021-01-04T00:00:00"/>
    <d v="2021-01-08T00:00:00"/>
    <m/>
    <m/>
    <m/>
    <m/>
    <m/>
    <m/>
    <m/>
    <m/>
    <m/>
    <m/>
    <m/>
    <m/>
    <s v="Informe"/>
    <n v="2.5000000000000001E-3"/>
    <d v="2021-01-07T00:00:00"/>
    <s v="Informe de gestión judicial entregado en la Secretaría Jurídica Distrital con radicado 202116000001371 del 07ene2021"/>
    <s v="la Dirección Jurídica remitió el informe para revisión y Vo.Bo., se revisó, se pidieron ajustes y aclaraciones que fueron tenidas en cuenta y se remitió el informe"/>
    <s v="Informe - Publicación (web,intranet y/o carpeta de calidad)"/>
    <n v="2.4999999999999996E-3"/>
    <n v="0"/>
    <m/>
    <m/>
    <m/>
    <m/>
    <m/>
    <m/>
    <x v="0"/>
  </r>
  <r>
    <x v="2"/>
    <x v="9"/>
    <s v="Evaluación de la Gestión"/>
    <s v="Seguimiento y Evaluación"/>
    <s v="Ivonne Andrea Torres Cruz_x000a_Asesora de Control Interno"/>
    <s v="Andrés Farias Pinzón"/>
    <s v="Asesor de Control Interno"/>
    <d v="2021-01-04T00:00:00"/>
    <d v="2021-01-08T00:00:00"/>
    <m/>
    <m/>
    <m/>
    <m/>
    <m/>
    <m/>
    <m/>
    <m/>
    <m/>
    <m/>
    <m/>
    <m/>
    <s v="Reporte"/>
    <n v="3.0000000000000001E-3"/>
    <d v="2021-01-08T00:00:00"/>
    <s v="Cuentas radicadas en el drive de la Subdirección Financiera y en proceso de pago, siendo que al 26 de enero de 2021, ya les habían girado a 6 de los siete contratistas. El 08Feb le giraron a Carlos Andrés por inconvenientes con la planilla de pago en la que iba su giro"/>
    <s v="Se realizó el trámite de cuentas de cobro de contratistas de ACI, del 21 al 30 de diciembre de 2020, donde dicha actividad quedó cumplida en su totalidad de la siguiente manera:_x000a_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
    <s v="Entrega, publicación o socialización de resultados"/>
    <n v="3.0000000000000001E-3"/>
    <n v="0"/>
    <m/>
    <m/>
    <m/>
    <m/>
    <m/>
    <m/>
    <x v="0"/>
  </r>
  <r>
    <x v="2"/>
    <x v="10"/>
    <s v="Evaluación de la Gestión"/>
    <s v="Seguimiento y Evaluación"/>
    <s v="Ivonne Andrea Torres Cruz_x000a_Asesora de Control Interno"/>
    <s v="Andrea Sierra Ochoa"/>
    <s v="Asesor de Control Interno"/>
    <d v="2021-01-04T00:00:00"/>
    <d v="2021-01-12T00:00:00"/>
    <m/>
    <m/>
    <m/>
    <m/>
    <m/>
    <m/>
    <m/>
    <m/>
    <m/>
    <m/>
    <m/>
    <m/>
    <s v="Matriz"/>
    <n v="3.0000000000000001E-3"/>
    <d v="2021-01-08T00:00:00"/>
    <s v="El normograma actualizado fue remitido el 08Ene2021 por correo electrónico a la OAP"/>
    <s v="Se revisó y ajustó el nomograma según las nuevas normas o modificatorias y se entregó cono oportunidad a la OAP"/>
    <s v="Entrega, publicación o socialización de resultados"/>
    <n v="3.0000000000000001E-3"/>
    <n v="0"/>
    <m/>
    <m/>
    <m/>
    <m/>
    <m/>
    <m/>
    <x v="0"/>
  </r>
  <r>
    <x v="4"/>
    <x v="11"/>
    <s v="Gestión Financiera"/>
    <s v="Apoyo"/>
    <s v="Ivonne Andrea Torres Cruz_x000a_Asesora de Control Interno"/>
    <s v="Carlos Vargas Hernández"/>
    <s v="Subdirector Financiero"/>
    <d v="2021-01-04T00:00:00"/>
    <d v="2021-01-13T00:00:00"/>
    <m/>
    <m/>
    <m/>
    <m/>
    <m/>
    <m/>
    <m/>
    <m/>
    <m/>
    <m/>
    <m/>
    <m/>
    <s v="Certificado"/>
    <n v="1E-3"/>
    <d v="2021-01-19T00:00:00"/>
    <s v="Ruta de evidencias del cargue de información de la cuenta mensual del mes de diciembre: \\10.216.160.201\control interno\2021\19.01 INF.  A  ENTID. DE CONTROL Y VIG\SIVICOF\CUENTA MENSUAL\01. DICIEMBRE 2021"/>
    <s v="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1-04T00:00:00"/>
    <d v="2021-01-13T00:00:00"/>
    <m/>
    <m/>
    <m/>
    <m/>
    <m/>
    <m/>
    <m/>
    <m/>
    <m/>
    <m/>
    <m/>
    <m/>
    <s v="Informe"/>
    <n v="1E-3"/>
    <d v="2021-01-15T00:00:00"/>
    <s v="Ruta interna: \\10.216.160.201\control interno\2021\19.01 INF.  A  ENTID. DE CONTROL Y VIG\PERSONERIA\00. DICIEMBRE 2020_x000a_Oficio 202111200003991 - Informe Presupuestal diciembre 2020 enviado por correo electrónico a la Personería el 15Ene"/>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1"/>
    <x v="13"/>
    <s v="Todos los Procesos"/>
    <s v="Todos los Procesos"/>
    <s v="Ivonne Andrea Torres Cruz_x000a_Asesora de Control Interno"/>
    <s v="Andrés Farias Pinzón"/>
    <s v="Líderes de Cada Proceso"/>
    <d v="2021-01-04T00:00:00"/>
    <d v="2021-01-18T00:00:00"/>
    <m/>
    <m/>
    <m/>
    <m/>
    <m/>
    <m/>
    <m/>
    <m/>
    <m/>
    <m/>
    <m/>
    <m/>
    <s v="Reporte"/>
    <n v="5.0000000000000001E-3"/>
    <d v="2021-01-18T00:00:00"/>
    <s v="El cuadro se encuentra en al siguiente ruta: \\10.216.160.201\control interno\2021\19.04 INF.  DE GESTIÓN\EVALUACIÓN POR DEPENDENCIAS 2020\05. Mapa de Riesgos"/>
    <s v="Se solicitó la información a la OAP, quien la entregó de manera oportuna y se elaboró el cuadro con las fechas de la oportunidad. Esta información se presentó en la evaluación del PAAC y se empleará también para la evaluación anual por dependencias"/>
    <s v="Informe - Publicación (web,intranet y/o carpeta de calidad)"/>
    <n v="4.9999999999999992E-3"/>
    <n v="0"/>
    <m/>
    <m/>
    <m/>
    <m/>
    <m/>
    <m/>
    <x v="0"/>
  </r>
  <r>
    <x v="5"/>
    <x v="14"/>
    <s v="Evaluación de la Gestión"/>
    <s v="Seguimiento y Evaluación"/>
    <s v="Ivonne Andrea Torres Cruz_x000a_Asesora de Control Interno"/>
    <s v="Andrea Sierra Ochoa"/>
    <s v="Asesor de Control Interno"/>
    <d v="2021-01-04T00:00:00"/>
    <d v="2021-12-10T00:00:00"/>
    <m/>
    <m/>
    <m/>
    <m/>
    <m/>
    <m/>
    <m/>
    <m/>
    <m/>
    <m/>
    <m/>
    <m/>
    <s v="Memorandos y/o Oficios"/>
    <n v="2E-3"/>
    <d v="2021-12-10T00:00:00"/>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_x000a_21. Proyeccion de la rta al memorando remitido a la ACI por parte de REAS  radicado N° 202112000025493 del 21 de abril de 2021 (en el correo de la jefe desde el 17JUN2021)_x000a_22.Proyeccion de la rta al oficio remitido por la Personería de Bogotá el seguimiento realizado desde la Asesoría de Control Interno al requerimiento de radicado Sinproc 2748073-2020. ( en el correo de la jefe desde el 17JUN2021)_x000a_23. Proyeccion de la rta al  Radicado 2-2021-17116 del 12 de Julio de 2021, mediante el cual la Contralorea de Bogotá D.C., traslada por competencia a esta entidad la solicitud de radicado N° 1-2021-15470 del 16 de junio de 2021 NOVIEMBRE Respuesta 202111200186811 Rta Luis anibal Garcia Gómez. "/>
    <s v="Actividad ejecutada (revisada y entregada a solicitante)"/>
    <n v="2E-3"/>
    <n v="0"/>
    <n v="12"/>
    <n v="340"/>
    <n v="361"/>
    <n v="1.0617647058823529"/>
    <n v="2.123529411764706E-3"/>
    <n v="-1.2352941176470593E-4"/>
    <x v="0"/>
  </r>
  <r>
    <x v="5"/>
    <x v="14"/>
    <s v="Evaluación de la Gestión"/>
    <s v="Seguimiento y Evaluación"/>
    <s v="Ivonne Andrea Torres Cruz_x000a_Asesora de Control Interno"/>
    <s v="Carlos Vargas Hernández"/>
    <s v="Asesor de Control Interno"/>
    <d v="2021-01-04T00:00:00"/>
    <d v="2021-12-10T00:00:00"/>
    <m/>
    <m/>
    <m/>
    <m/>
    <m/>
    <m/>
    <m/>
    <m/>
    <m/>
    <m/>
    <m/>
    <m/>
    <s v="Memorandos y/o Oficios"/>
    <n v="2E-3"/>
    <d v="2021-12-10T00:00:00"/>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_x000a_29.202117000133822   UM 2-2021-22550 - Rta _x000a_30.202117000138932   UM 2-2021-23287 - Rta "/>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_x000a_29.202117000133822   UM 2-2021-22550 - Rta _x000a_30.202117000138932   UM 2-2021-23287 - Rta "/>
    <s v="Actividad ejecutada (revisada y entregada a solicitante)"/>
    <n v="2E-3"/>
    <n v="0"/>
    <n v="12"/>
    <n v="340"/>
    <n v="361"/>
    <n v="1.0617647058823529"/>
    <n v="2.123529411764706E-3"/>
    <n v="-1.2352941176470593E-4"/>
    <x v="0"/>
  </r>
  <r>
    <x v="5"/>
    <x v="14"/>
    <s v="Evaluación de la Gestión"/>
    <s v="Seguimiento y Evaluación"/>
    <s v="Ivonne Andrea Torres Cruz_x000a_Asesora de Control Interno"/>
    <s v="Joan Gaitán Ferrer"/>
    <s v="Asesor de Control Interno"/>
    <d v="2021-01-04T00:00:00"/>
    <d v="2021-12-10T00:00:00"/>
    <m/>
    <m/>
    <m/>
    <m/>
    <m/>
    <m/>
    <m/>
    <m/>
    <m/>
    <m/>
    <m/>
    <m/>
    <s v="Memorandos y/o Oficios"/>
    <n v="2E-3"/>
    <d v="2021-12-10T00:00:00"/>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56. DP: Solicitud información - Obras civil._x000a_202111200126701 Rta Firmado Director General._x000a__x000a_02. Corr. Externa_x000a_06. Revisión y análisis del Informe “SOCIALIZACION INFORME DE INGRESOS, GASTOS E INVERSIONES DEL DISTRITO CAPITAL DE LA CONTRALORIA DE BOGOTA”"/>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56. DP: 202117000119322 Obras Inconclusas_x000a_02. Corr. Externa_x000a_06. Revisión y análisis del Informe “SOCIALIZACION INFORME DE INGRESOS, GASTOS E INVERSIONES DEL DISTRITO CAPITAL DE LA CONTRALORIA DE BOGOTA”_x000a_"/>
    <s v="Actividad ejecutada (revisada y entregada a solicitante)"/>
    <n v="2E-3"/>
    <n v="0"/>
    <n v="12"/>
    <n v="340"/>
    <n v="361"/>
    <n v="1.0617647058823529"/>
    <n v="2.123529411764706E-3"/>
    <n v="-1.2352941176470593E-4"/>
    <x v="0"/>
  </r>
  <r>
    <x v="5"/>
    <x v="14"/>
    <s v="Evaluación de la Gestión"/>
    <s v="Seguimiento y Evaluación"/>
    <s v="Ivonne Andrea Torres Cruz_x000a_Asesora de Control Interno"/>
    <s v="Kelly Serrano Rincón"/>
    <s v="Asesor de Control Interno"/>
    <d v="2021-01-04T00:00:00"/>
    <d v="2021-12-10T00:00:00"/>
    <m/>
    <m/>
    <m/>
    <m/>
    <m/>
    <m/>
    <m/>
    <m/>
    <m/>
    <m/>
    <m/>
    <m/>
    <s v="Memorandos y/o Oficios"/>
    <n v="2E-3"/>
    <d v="2021-12-10T00:00:00"/>
    <s v="1. DP: La veeduría solicitó diligenciar encuesta sobre los temas a capacitar a los jefes OCI en 2021. Elizabeth e IATC diligenciaron el formulario de google con la información que dieron todos los auditores._x000a_2. \\10.216.160.201\control interno\2021\19.04 INF.  DE GESTIÓN\EVALUACION SCI\I sem 2021_x000a_3. \\10.216.160.201\control interno\2021\19.03 INF. AUDITORIAS C. I\INTERNAS\01. DUT\01. Controles riesgos\2. Ejecución\Criterios_x000a_4. \\10.216.160.201\control interno\2021\INFORME DE GESTIÒN DE LA OCI 2021\Informe_x000a_ "/>
    <s v="1. DP: La veeduría solicitó diligenciar encuesta sobre los temas a capacitar a los jefes OCI en 2021. Elizabeth e IATC diligenciaron el formulario de google con la información que dieron todos los auditores._x000a_2. Se solicitó concepto al DAFP sobre inquietudes que se tienen de la Evaluación Independiente del Sistema de Control Interno mediante Rad CVP No. 202111200045791 del 14abr2021 y Rad. DAFP No. 20212060190982 del 14abr2021._x000a_3. Se solicitó concepto al DAFP sobre la administración de los riesgos de los proyectos de inversión Rad CVP No. 202111200077481 del 10Jun2021 y Rad DAFP No. 20212060471112 del 11Jun2021, se está de la respuesta._x000a_4. Se participó en la elaboración del informe de gestión de Control Interno para la Veeduría Distrital"/>
    <s v="Actividad ejecutada (revisada y entregada a solicitante)"/>
    <n v="2E-3"/>
    <n v="0"/>
    <n v="12"/>
    <n v="340"/>
    <n v="361"/>
    <n v="1.0617647058823529"/>
    <n v="2.123529411764706E-3"/>
    <n v="-1.2352941176470593E-4"/>
    <x v="0"/>
  </r>
  <r>
    <x v="5"/>
    <x v="14"/>
    <s v="Evaluación de la Gestión"/>
    <s v="Seguimiento y Evaluación"/>
    <s v="Ivonne Andrea Torres Cruz_x000a_Asesora de Control Interno"/>
    <s v="Marcela Urrea Jaramillo"/>
    <s v="Asesor de Control Interno"/>
    <d v="2021-01-04T00:00:00"/>
    <d v="2021-12-10T00:00:00"/>
    <m/>
    <m/>
    <m/>
    <m/>
    <m/>
    <m/>
    <m/>
    <m/>
    <m/>
    <m/>
    <m/>
    <m/>
    <s v="Memorandos y/o Oficios"/>
    <n v="2E-3"/>
    <d v="2021-12-10T00:00:00"/>
    <s v="1. DP de exfuncionaria, que se le contestó el 31Dic2020, ella dio respuesta el 21ene2021 entregando documentos que están para trámite de entrega en la Subdirección Administrativa. Ruta: \\10.216.160.201\control interno\2020\00. APOYO\10. DP\73. Graciela_x000a_-  Calendario de google del 19 de abril de 2021._x000a_- Calendario de google del 29 de abril de 2021._x000a_- Calendario de google del 30 de abril de 2021._x000a_- Correos electrónicos del 20 y 23 de abril de 2021._x000a_- Soportes del sorteo Mz 55, ubicados en la ruta interna: _x000a_\\10.216.160.201\control interno\2021\00. APOYO\10. Sorteo No 7 Arborizadora Baja Mz 55\22Abr2021_x000a_-Correos electrónicos del 28 de abril y 30 de abril de 2021. _x000a_- Documentos del traslado al operador disciplinario,  ubicados en la ruta interna: _x000a__x000a_\\10.216.160.201\control interno\2021\00. APOYO\08. DP\28. Traslado a CID PQRSD II Sem 2020_x000a_Sorteo No 2 Arboleda Santa Teresita :_x000a_1. Calendario de google del 07Sep21._x000a_2. Calendario de google del 23Sep21_x000a_3. Sorteo realizado por Facebook Live el 23 de septiembre de 2021._x000a_Revisiòn acta CTSC No 4 y No 5: 1. Correo electrónico remitido el 30 de septiembre a la Dirección de Reasentamientos._x000a_2. Correo electrónico del 17 de septiembre con comentarios de las actas No 4 y No 5 del Comité Técnico de Sostenibilidad Contable._x000a_3. Correo electrónico del 21 de septiembre con las conclusiones de la revisión del expediente de la deudora Ana Cecilia Acuña Lara._x000a_Revisiòn acta Sorteo No 1 Arboleda Santa Teresita: _x000a_Correo electrònico del 30 de septiembre de 2021 _x000a_Octubre:2. Matriz de verificación de 39 expedientes. _x000a_2. Calendario de google del 01 de octubre de 2021._x000a_Sorteo No 4: _x000a_Revisión de 17 expedientes de beneficiarios de Arboleda Santa Teresita para el sorteo No 4 del 25 de octubre de 2021, realizado a través de Facebook Live. _x000a_- Agenda de google del 21 de octubre de 2021._x000a_- Acta No 2 de reunión del 4º sorteo de Arboleda Santa Teresita del 25 de octubre de 2021._x000a__x000a_Matriz de revisión de expedientes_x000a_Diciembre: Correo electrónico del 22 de_x000a_diciembre con proyección solicitud de_x000a_información a la DGC._x000a_"/>
    <s v="1. DP de exfuncionaria, que se le contestó el 31Dic2020, ella dio respuesta el 21ene2021 entregando documentos que están para trámite de entrega en la Subdirección Administrativa. Ruta: \\10.216.160.201\control interno\2020\00. APOYO\10. DP\73. Graciela_x000a_19Abr202: Participación en la reunión convocada por la DGC y CID en relación con la coordinación de la elaboración del informe de la Directiva 003 de 2013 del periodo 16 de octubre de 2020 al 30 de abril de 2021._x000a_29Abr2021: Participación en reunión con el proceso de Mejoramiento de Vivienda para solventar dudas sobre solicitud de líneas celulares memorando 202114000027293_x000a_30Abr2020: Participación en reunión con los profesionales Kelly Serrano y Joan Gaitán para consolidar comentarios y/o observaciones a la propuesta de ajuste de la Dirección de Mejoramiento de Barrios del PAAC y a la propuesta de Política de Administración del Riesgo._x000a_23Abr2021: En relación a la solicitud realizada por la Dirección de Reasentamientos sobre la revisión y actualización del “INSTRUCTIVO DE SELECCIÓN, SORTEO, ESCRITURACIÓN Y ENTREGA DE LA VIVIENDA DE PROYECTOS PROPIOS DE LA CAJA DE LA VIVIENDA POPULAR” se realizaron las siguientes actividades: _x000a_- Se recibió correo electrónico de asignación de revisión del documento el 20 de abril de 2021._x000a_- Se realizó la revisión del documento y se remitió a la Asesora de Control Interno con las observaciones y/o comentarios el 23Abr2021._x000a_22Abril2020: Se realizó la participación como veedora de las familias seleccionadas para el Sorteo de 12 unidades habitacionales del proyecto Manzana 55 del 22 de abril de 2021 realizando las siguientes actividades:_x000a_ - Revisión de los expedientes físicos de las 12 familias a las cuales se les asignó nomenclatura en sorteo virtual de ese mismo día; se verificó el VUR,copia de cédula de ciudadanía, se verificaron las condiciones de adulto mayor y casos de discapacidad._x000a__x000a_- Verificación de las balotas y participación en el sorteo virtual realizado a través de Facebook Live, sacando las balotas de la urna. _x000a_ 30Abril202: En conjunto con los profesionales Kelly Serrano y Joan Gaitán, se realizó la revisión a la propuesta de ajuste de la Dirección de Mejoramiento de Barrios del PAAC y a la propuesta de Política de Administración del Riesgo generando los comentarios remitidos en correo electrónico a la Asesora de Control Interno el 30 de abril de 2021._x000a_29Abr2021: Se realizó el traslado al operador disciplinario de la Conclusión N° 1, procedente del “Informe de seguimiento y evaluación a la atención de Peticiones, Quejas, Reclamos, Sugerencias, Denuncias por presuntos Actos de Corrupción y Felicitaciones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con memorando 202111200028193 del 29Abr2021._x000a_18May2021: Se remitió correo electrónico a la Asesora de Control Interno con las propuestas, modificaciones y/o observaciones a la propuesta de la Política de Administración del Riesgo remitida por la Oficina Asesor de Planeación. (18 de mayo de 2021)._x000a_05May2021: Se remitió el acta No1 del 12 de abril de 2021 – Subdirección Financiera a la Asesora de Control Interno y la profesional Kelly Serrano para el respectivo seguimiento a los riesgos de la ACI._x000a_06May2021: 3. Se remitió el acta No1 del 12 de marzo de 2021 – DUT a la Asesora de Control Interno y la profesional Kelly Serrano para el respectivo seguimiento a los riesgos de la ACI._x000a_18May2021: Acta No. 7 del proyecto Arborizadora Baja Manzana 55 suscrita por parte de Control Interno._x000a_31May2021: Acta No. 1 de Comité Técnico de Sostenibilidad Contable celebrado el 29 de abril de 2021 con validación de los ajustes y suscripción. _x000a_Sep21: Con ocasión al sorteo No 2 que se llevó a cabo el 23 de septiembre de 2021 en el cual se asignaran 22 unidades habitacionales en el proyecto Arboleda Santa Teresita, se desarrollaron las siguientes actividades: _x000a_- Asistencia a la reunión de organización del sorteo – 07Sep21_x000a_- Revisión realizada el 20 de septiembre a los 22 expedientes de los beneficiarios del sorteo, verificando la copia de la cedula de ciudadanía, resolución de asignación de subsidio, condición de adulto mayor o discapacidad (se realizó matriz de verificación).  _x000a_- Participación en la reunión de entrega de las tirillas (papeles) con los nombres de las familias beneficiarias por parte de Reasentamientos Humanos y las nomenclaturas a asignar por parte de la DUT al igual que de las capsulas para poner cada nombre y cada nomenclatura; tanto los nombres, las nomenclaturas, las dos urnas y las capsulas quedaron en custodia en la oficina de la Asesoría de Control Interno el 23Sep2021 en la mañana (22 unidades habitacionales de Arboleda Santa Teresita)._x000a_- Participación en el sorteo virtual No 2 de las 22 unidades habitacionales de Arboleda Santa Teresita el cual fue transmitido por Facebook Live el 23 de septiembre a las 03:00 p.m._x000a_Sep21: Derecho de Petición – Subdirección Administrativa  _x000a_Se realizaron las siguientes actividades: _x000a_- Se recibió por parte del profesional Joan Gaitán la solicitud de diligenciamiento de la matriz para dar respuesta a un derecho de petición trasladado por la Subdirección Administrativa. 03Sep21._x000a_- Se remitió la matriz diligenciada para dar respuesta al derecho de petición traslado por la Subdirección Administrativa a Control Interno. 06Sep2021_x000a_Sep21: Revisión de las actas de Comité Técnico de Sostenibilidad Contable No 4 del 31 de agosto de 2021 y No 5 del 08 de septiembre de 2021. _x000a_Se realizaron las siguientes actividades: _x000a_- El 17 de septiembre de 2021, se remitieron a la Asesora de Control Interno los comentarios realizados a las actas de Comité Técnico de Sostenibilidad Contable No 4 del 31 de agosto de 2021 y No 5 del 08 de septiembre de 2021._x000a_- Mediante correo electrónico del 20 de septiembre de 2021, se solicitó a la Subdirección Financiera dos expedientes propuestos en el CTSC para depuración de la cartera por causal costo – beneficio.  _x000a_- Se revisó el expediente de la deudora _x000a_Ana Cecilia Acuña Lara y se realizaron las respectivas conclusiones – 21Sep21._x000a_Sep21: Se realizó la revisión del acta del sorteo No 1 del 27 de agosto de 2021 del proyecto “Arboleda Santa Teresita” generando los comentarios respectivos. _x000a_Oct21: Con ocasión al Sorteo No 3 de Arboleda Santa Teresita del 14 de octubre de 2021, se realizaron las siguientes actividades: _x000a_- Asistencia a la reunión de preparación del sorteo del 01 de octubre de 2021._x000a_- Revisión de los 39 expedientes de los beneficiarios del sorteo No 3, verificando la copia de la cedula de ciudadanía, resolución de asignación de subsidio, condición de adulto mayor o discapacidad (se realizó matriz de verificación).  _x000a_Con ocasión al Sorteo No 4 de Arboleda Santa Teresita del 25 de octubre de 2021, se realizaron_x000a_Diciembre: las siguientes actividades:- - _x000a_Noviembre: 8. Para atender la oportunidad de mejora derivada de la auditoria interna realizada al proceso de evaluación de la Gestión, se realizó la revisión documental a las carpetas internas de calidad (16 y 33) generando las respectivas observaciones a cerca de la pertinencia de los documentos que utiliza el proceso. Asistencia a la reunión de preparación del sorteo del 21 de octubre de 2021._x000a_- Revisión de los 17 expedientes de los beneficiarios del sorteo No 4, verificando la copia de la cedula de ciudadanía, resolución de asignación de subsidio, condición de adulto mayor o discapacidad (se realizó matriz de verificación).  25 de octubre de 2021._x000a__x000a_-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_x000a_Asistencia a la reunión de preparación del sorteo del 21 de octubre de 2021._x000a_- Revisión de los 17 expedientes de los beneficiarios del sorteo No 4, verificando la copia de la cedula de ciudadanía, resolución de asignación de subsidio, condición de adulto mayor o discapacidad (se realizó matriz de verificación).  25 de octubre de 2021._x000a__x000a_-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_x000a__x000a__x000a_- Asistencia a la reunión de preparación del sorteo del 21 de octubre de 2021._x000a_- Revisión de los 17 expedientes de los beneficiarios del sorteo No 4, verificando la copia de la cedula de ciudadanía, resolución de asignación de subsidio, condición de adulto mayor o discapacidad (se realizó matriz de verificación).  25 de octubre de 2021._x000a__x000a_-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_x000a_- Asistencia a la reunión de preparación del sorteo del 21 de octubre de 2021._x000a_- Revisión de los 17 expedientes de los beneficiarios del sorteo No 4, verificando la copia de la cedula de ciudadanía, resolución de asignación de subsidio, condición de adulto mayor o discapacidad (se realizó matriz de verificación).  25 de octubre de 2021._x000a__x000a_-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_x000a_- Asistencia a la reunión de preparación del sorteo del 21 de octubre de 2021._x000a_- Revisión de los 17 expedientes de los beneficiarios del sorteo No 4, verificando la copia de la cedula de ciudadanía, resolución de asignación de subsidio, condición de adulto mayor o discapacidad (se realizó matriz de verificación).  25 de octubre de 2021._x000a__x000a_-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_x000a_Diciembre:  Se proyectó correo electrónico dirigido_x000a_a la Dirección de Gestión Corporativa_x000a_con ocasión a lo requerido por la_x000a_Secretaria General en el informe de_x000a_radicado 2-2021-19983 del 21-06-_x000a_2021, en el cual se solicita remitir la_x000a_respuesta dada a la Secretaria_x000a_General. _x000a_"/>
    <s v="Actividad ejecutada (revisada y entregada a solicitante)"/>
    <n v="2E-3"/>
    <n v="0"/>
    <n v="12"/>
    <n v="340"/>
    <n v="361"/>
    <n v="1.0617647058823529"/>
    <n v="2.123529411764706E-3"/>
    <n v="-1.2352941176470593E-4"/>
    <x v="0"/>
  </r>
  <r>
    <x v="3"/>
    <x v="15"/>
    <s v="Todos los Procesos"/>
    <s v="Todos los Procesos"/>
    <s v="Ivonne Andrea Torres Cruz_x000a_Asesora de Control Interno"/>
    <s v="Andrea Sierra Ochoa"/>
    <s v="Líderes de Cada Proceso"/>
    <d v="2021-01-04T00:00:00"/>
    <d v="2021-12-10T00:00:00"/>
    <m/>
    <m/>
    <m/>
    <m/>
    <m/>
    <m/>
    <m/>
    <m/>
    <m/>
    <m/>
    <m/>
    <m/>
    <s v="Acta"/>
    <n v="2.5000000000000001E-3"/>
    <d v="2021-12-10T00:00:00"/>
    <s v="Ruta: \\10.216.160.201\control interno\2021\19.04 INF.  DE GESTIÓN\COM CONCILIACIÓN"/>
    <s v="25Ene: Comité de conciliación ficha 260_x000a_29Ene: Comité con lineamientos sobre la estabilidad laboral reforzada de mujeres embarazadas_x000a_23Feb: Comité para presentar la mesa de trabajo del 20May con la Secretaría Jurídica Distrital_x000a_26Feb: Comité para presentar d enuevo los criterios de selección de los abogados_x000a_18Mar, participar en el Comité de Conciliación con el propósito de presentar la solicitud de conciliación extrajudicial allegada por la señora Graciela Zabala _x000a_23Mar Asistencia en el Comité de Conciliación de la CVP, el propósito de poner a consideración  la procedencia de iniciar o no la acción de repetición por el pago del ejecutivo mixto en el caso Parque Metropolitano. _x000a_12Abr: Sesión virtual por correo electrónico Comité de Conciliación - Audiencia de Pacto de Cumplimiento en la Acción Popular 2020-00191-00_x000a_14Abr: Presencia en la Sesión ordinaria presencial Comité de Conciliación- Principio de oportunidad proceso penal 2017-33215_x000a_20May: Presencia en la Sesión ordinaria presencial Comité de Conciliación Presentación ficha de conciliación No. 264_x000a_Deliberación sobre la procedencia de la conciliación extrajudicial  ficha de conciliación No. 263 _x000a_Presentación informe de la demanda de la Acción de Repetición caso Parque Metropolitano._x000a_27May: presencia en la sesion ordnaria virtual del comite de Conciliacion  informe de representación judicial de la CVP realizado por la Secretaría Jurídica Distrital en el marco de la mesa de trabajo conjunta llevada a cabo el pasado 20 de mayo._x000a_08JUN presencial virtual en la sesión ordinaria del Comité de Conciliación con el propósito de presentar la ficha 265 -2021. Tema: Conciliación judicial dentro del proceso de reparación directa No. 2019-00908_x000a_29JUN Asistir a la sesion principal del Comite de Conciliación Conciliación con el propósito de presentar: i) Informe del estado actual del caso Parque Metropolitano y II) Informe del seguimiento y supervisión del Contrato de Prestación de Servicios Profesionales No. 182 de 2007 suscrito entre la CVP y Sampero Riveros Barrera Consultores Legales S.A.S hoy Riveros Barragán Consultores Legales S.A.S,     _x000a_16JUL. Asistir a la sesion principal del Comite de Conciliación Conciliación con el propósito de presentar: i) CONCILIACIÓN_x000a_EXTRAJUDICIAL SOLICITADA POR CONSORCIO VÍAS CVP-17, y II) CONCILIACIÓN EXTRAJUDICIAL SOLICITADA POR EL SEÑOR_x000a_MARTÍN DAVID PEÑALOZA BELTRÁN._x000a_22JUL.Asistir a la sesion principal del Comite de Conciliación Conciliación con el propósito de deliberar en el caso de la señora MARÍA ADELA HERRERA FLÓREZ y Otros contra la CVP y la SDH, en el marco de la conciliación judicial adelantada ante el Juzgado 1 Administrativo de Bogotá D.C._x000a_23AGO. Asistir en calidad de apoyo de la Asesora de Control Interno a la sesión virtual del Comité de Conciliación con el propósito de presentar el proceso convocado por el Contratista ODICCO Vs. Fidubogota en calidad de vocera y administradora del contrato 045-2015._x000a_27AGO. Asistir en calidad de apoyo de la Asesora de Control Interno a la sesión presencial del Comité de Conciliación con el propósito de deliberar en el caso del señor HAPS contra la CVP._x000a_09SEP.En el mes de septiembre se partcipo en un comite de conciliacion donde se presento a consideracion el caso de Fidubogota NOVIEMBRE 16 de noviembre Verificar la ficha técnica 272 caso señora Luz Marina Ramírez, para la cual no se emitieron observaciones de acuerdo a la facultad asesora de la asesoría de control interno. La sesión fue realizada virtual por correo sucesivo.30 de noviembre Verificar la ficha técnica 273 caso PROMCIVILES S.A.S, para la cual no se emitieron observaciones de acuerdo a la facultad asesora de la asesoría de control interno. Para la misma sesión se verificó el proyectó de acuerdo 001 de 2021&quot;Por el cual se actualiza el Reglamento Interno del Comité de Conciliación de la Caja de la Vivienda Popular y se dictan otras disposiciones” para el cual se envió una observación al Secretario Técnico del Comité._x000a_"/>
    <s v="Entrega producto final"/>
    <n v="2.5000000000000001E-3"/>
    <n v="0"/>
    <n v="12"/>
    <n v="340"/>
    <n v="361"/>
    <n v="1.0617647058823529"/>
    <n v="2.6544117647058826E-3"/>
    <n v="-1.5441176470588252E-4"/>
    <x v="0"/>
  </r>
  <r>
    <x v="3"/>
    <x v="15"/>
    <s v="Todos los Procesos"/>
    <s v="Todos los Procesos"/>
    <s v="Ivonne Andrea Torres Cruz_x000a_Asesora de Control Interno"/>
    <s v="Carlos Vargas Hernández"/>
    <s v="Líderes de Cada Proceso"/>
    <d v="2021-01-04T00:00:00"/>
    <d v="2021-12-10T00:00:00"/>
    <m/>
    <m/>
    <m/>
    <m/>
    <m/>
    <m/>
    <m/>
    <m/>
    <m/>
    <m/>
    <m/>
    <m/>
    <s v="Acta"/>
    <n v="2.5000000000000001E-3"/>
    <d v="2021-12-10T00:00:00"/>
    <s v="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
    <s v="28Ene: Comité de seguimiento financiero donde expusieron estados de Tesorería de dic2020; rendimientos financieros bancos; Informe de gestión del comité año 2020; Avance embargo UGPP y cronograma de reuniones CSF 2021._x000a_18Feb: Comité de seguimiento financiero donde expusieron el caso del embargo de la UGPP, estado de tesorería y el informe de excedentes financieros_x000a_23Abri:Comité de Seguimiento Financiero – Meet el día 23 de abril de 2021_x000a_29Abr: comité técnico de sostenibilidad contable – Meet el día 29 de abril de 2021._x000a_27May: Comité Financiero-Meet el dia 27 de Mayo de 2021._x000a_28Jun:Comité Financiero-Meet el dia 28 de Jun de 2021._x000a_26Jul:Comité Financiero-Meet el dia 26 de Jul de 2021._x000a_26Ago: Comité de seguimiento financiero donde expusieron estados de Tesorería de dic2020; rendimientos financieros bancos_x000a_16Sep:Comité Financiero-Meet el dia 16 de Jul de 2021._x000a_8Sep: comité técnico de sostenibilidad contableextraordinario – Meet el día 29 de abril de 2021._x000a_29Dic:Comite financiero -Meet el dia 29 de diciembre de 2021"/>
    <s v="Entrega producto final"/>
    <n v="2.5000000000000001E-3"/>
    <n v="0"/>
    <n v="12"/>
    <n v="340"/>
    <n v="361"/>
    <n v="1.0617647058823529"/>
    <n v="2.6544117647058826E-3"/>
    <n v="-1.5441176470588252E-4"/>
    <x v="0"/>
  </r>
  <r>
    <x v="3"/>
    <x v="15"/>
    <s v="Todos los Procesos"/>
    <s v="Todos los Procesos"/>
    <s v="Ivonne Andrea Torres Cruz_x000a_Asesora de Control Interno"/>
    <s v="Kelly Serrano Rincón"/>
    <s v="Líderes de Cada Proceso"/>
    <d v="2021-01-04T00:00:00"/>
    <d v="2021-12-10T00:00:00"/>
    <m/>
    <m/>
    <m/>
    <m/>
    <m/>
    <m/>
    <m/>
    <m/>
    <m/>
    <m/>
    <m/>
    <m/>
    <s v="Acta"/>
    <n v="2.5000000000000001E-3"/>
    <d v="2021-12-10T00:00:00"/>
    <s v="22Jun2021: Calendario de Google Meet._x000a_16jul2021: Calendario de Google meet y Acta de reunión, ruta: \\10.216.160.201\control interno\2021\02.01 ACTAS COMITE C. I\05. 16Jul2021"/>
    <s v="04Ene: Comité directivo_x000a_29Ene: Comité directivo donde se aprobaron los 12 planes del Dec 612_x000a_08abr: Comité Institucional de Coordinación de Control Interno_x000a_30abr: Comité Institucional de Gestión y Desempeño._x000a_22jun: Cuarta sesión ordinaria del Comité Institucional de Coordinación de Control Interno._x000a_30Jul: Participación en la Segunda sesion del Comité Distrital de Auditoría._x000a_16Jul: Quinta sesión ordinaria del Comité Institucional de Coordinación de Control Interno._x000a_10ago - 12ago: 6ta sesión ordinaria del CICCI"/>
    <s v="Entrega producto final"/>
    <n v="2.5000000000000001E-3"/>
    <n v="0"/>
    <n v="12"/>
    <n v="340"/>
    <n v="361"/>
    <n v="1.0617647058823529"/>
    <n v="2.6544117647058826E-3"/>
    <n v="-1.5441176470588252E-4"/>
    <x v="0"/>
  </r>
  <r>
    <x v="3"/>
    <x v="15"/>
    <s v="Todos los Procesos"/>
    <s v="Todos los Procesos"/>
    <s v="Ivonne Andrea Torres Cruz_x000a_Asesora de Control Interno"/>
    <s v="Marcela Urrea Jaramillo"/>
    <s v="Líderes de Cada Proceso"/>
    <d v="2021-01-04T00:00:00"/>
    <d v="2021-12-10T00:00:00"/>
    <m/>
    <m/>
    <m/>
    <m/>
    <m/>
    <m/>
    <m/>
    <m/>
    <m/>
    <m/>
    <m/>
    <m/>
    <s v="Acta"/>
    <n v="2.5000000000000001E-3"/>
    <d v="2021-12-10T00:00:00"/>
    <s v="Toda la información de la auditoría se encuentra en la siguiente ruta:\\10.216.160.201\control interno\2021\19.03 INF. AUDITORIAS C. I\INTERNAS\05. MB\02. Dto 371 Art. 2\1. Planificación Auditoría_x000a_la informacion respecto ed la apertura de la auditoria se encuentra en la siguiente ruta:  \\10.216.160.201\control interno\2021\19.03 INF. AUDITORIAS C. I\INTERNAS\05. MB\02. Dto 371 Art. 2\1. Planificación Auditoría\1.4 Comunicacion de Apertura Aud_x000a_Calendario de google del 08 de septiembre de 2021._x000a_Calendario de google del 16 de septiembre de 2021._x000a_Invitaciòn correo electronico para sesiòn del 27-10-21._x000a_Calendario de google del 23 de noviembre de 2021._x000a_10Dic21: Invitación por WhatsApp del 10 de_x000a_diciembre de 2021._x000a_21Dic21: Correo electrónico invitación a Comité_x000a_Técnico de Sostenibilidad Contable_x000a_celebrado de manera virtual el 21 de_x000a_diciembre de 2021._x000a_22Dic21: Correo electrónico de invitación a la_x000a_Sesión ordinaria virtual - Mesa de_x000a_apoyo técnico bienes inmuebles._x000a_30Dic21: Calendario de Google del 30Dic2021_x000a_"/>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_x000a_10Ag2021. Asistencia a sesión extraordinaria de Bienes Muebles _x000a_26Ag2021. Asistencia al Comité de Seguimiento Financiero. _x000a_31Ag2021. Asistencoa a la sesión ordinaria de Comite de Sostenibilidad Contable. _x000a_08Sep21: 2. Asistencia a la Sesión Extraordinaria Comité Técnico de Sostenibilidad Contable._x000a_16Sep21:Asistencia al Comité de Seguimiento Financiero de septiembre. _x000a_29Oct2021: Asistencia al Comité de Seguimiento Financiero de octubre2021.  _x000a_23Nov21: Asistencia al Comitè de Seguimiento Financiero._x000a_10Dic21:Asistencia a la Mesa de trabajo apoyo técnico_x000a_gestión de bienes inmuebles (virtual)._x000a_21Dic21: Asistencia al Comité Técnico de_x000a_Sostenibilidad Contable celebrado de_x000a_manera virtual._x000a_22Dic21:Asistencia a la Sesión ordinaria virtual -_x000a_Mesa de apoyo técnico bienes_x000a_inmuebles. _x000a_30Dic21:Asistencia al Comité de Seguimiento_x000a_financiero celebrado de manera virtual."/>
    <s v="Entrega producto final"/>
    <n v="2.5000000000000001E-3"/>
    <n v="0"/>
    <n v="12"/>
    <n v="340"/>
    <n v="361"/>
    <n v="1.0617647058823529"/>
    <n v="2.6544117647058826E-3"/>
    <n v="-1.5441176470588252E-4"/>
    <x v="0"/>
  </r>
  <r>
    <x v="0"/>
    <x v="16"/>
    <s v="Gestión Administrativa"/>
    <s v="Apoyo"/>
    <s v="Ivonne Andrea Torres Cruz_x000a_Asesora de Control Interno"/>
    <s v="Carlos Vargas Hernández"/>
    <s v="Subdirector Administrativo"/>
    <d v="2021-01-05T00:00:00"/>
    <d v="2021-01-27T00:00:00"/>
    <m/>
    <m/>
    <m/>
    <m/>
    <m/>
    <m/>
    <m/>
    <m/>
    <m/>
    <m/>
    <m/>
    <m/>
    <s v="Informe"/>
    <n v="7.4999999999999997E-3"/>
    <d v="2021-01-29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
    <s v="Informe - Publicación (web,intranet y/o carpeta de calidad)"/>
    <n v="7.4999999999999989E-3"/>
    <n v="0"/>
    <m/>
    <m/>
    <m/>
    <m/>
    <m/>
    <m/>
    <x v="0"/>
  </r>
  <r>
    <x v="0"/>
    <x v="17"/>
    <s v="Gestión Financiera"/>
    <s v="Apoyo"/>
    <s v="Ivonne Andrea Torres Cruz_x000a_Asesora de Control Interno"/>
    <s v="Carlos Vargas Hernández"/>
    <s v="Subdirector Financiero"/>
    <d v="2021-01-05T00:00:00"/>
    <d v="2021-02-26T00:00:00"/>
    <m/>
    <m/>
    <m/>
    <m/>
    <m/>
    <m/>
    <m/>
    <m/>
    <m/>
    <m/>
    <m/>
    <m/>
    <s v="Informe"/>
    <n v="3.0000000000000001E-3"/>
    <d v="2021-02-26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Informe - Publicación (web,intranet y/o carpeta de calidad)"/>
    <n v="2.9999999999999996E-3"/>
    <n v="0"/>
    <m/>
    <m/>
    <m/>
    <m/>
    <m/>
    <m/>
    <x v="0"/>
  </r>
  <r>
    <x v="2"/>
    <x v="18"/>
    <s v="Evaluación de la Gestión"/>
    <s v="Seguimiento y Evaluación"/>
    <s v="Ivonne Andrea Torres Cruz_x000a_Asesora de Control Interno"/>
    <s v="Joan Gaitán Ferrer"/>
    <s v="Asesor de Control Interno"/>
    <d v="2021-01-06T00:00:00"/>
    <d v="2021-01-18T00:00:00"/>
    <m/>
    <m/>
    <m/>
    <m/>
    <m/>
    <m/>
    <m/>
    <m/>
    <m/>
    <m/>
    <m/>
    <m/>
    <s v="Informe"/>
    <n v="1.2E-2"/>
    <d v="2021-01-31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Entrega, publicación o socialización de resultados"/>
    <n v="1.2E-2"/>
    <n v="0"/>
    <m/>
    <m/>
    <m/>
    <m/>
    <m/>
    <m/>
    <x v="0"/>
  </r>
  <r>
    <x v="3"/>
    <x v="19"/>
    <s v="Todos los Procesos"/>
    <s v="Todos los Procesos"/>
    <s v="Ivonne Andrea Torres Cruz_x000a_Asesora de Control Interno"/>
    <s v="Andrea Sierra Ochoa"/>
    <s v="Líderes de Cada Proceso"/>
    <d v="2021-01-06T00:00:00"/>
    <d v="2021-03-26T00:00:00"/>
    <m/>
    <m/>
    <m/>
    <m/>
    <m/>
    <m/>
    <m/>
    <m/>
    <m/>
    <m/>
    <m/>
    <m/>
    <s v="Matriz"/>
    <n v="1.4999999999999999E-2"/>
    <d v="2021-05-31T00:00:00"/>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_x000a_CTO. 032 de 2020_x000a_CTO. 034 de 2020_x000a_CTO. 037 de 2020_x000a_CTO. 075 de 2020_x000a_CTO. 409 de 2020_x000a_CTO. 413 de 2020_x000a_CTO. 431 de 2018_x000a_CTO. 460 de 2020_x000a_CTO. 547 de 2020_x000a_CTO. 606 de 2020_x000a_07/07/2021. Mediante correo electronico de radicado N°  202111200052383 se remiteron las correspondientes actas de cierre de los 10 expedientes previamente relacionados a la Direccion de gestion Corporativa, para que se continue con su  tramite,_x000a__x000a__x000a__x000a_"/>
    <s v="Entrega producto final"/>
    <n v="1.4999999999999999E-2"/>
    <n v="0"/>
    <m/>
    <m/>
    <m/>
    <m/>
    <m/>
    <m/>
    <x v="0"/>
  </r>
  <r>
    <x v="6"/>
    <x v="20"/>
    <s v="Todos los Procesos"/>
    <s v="Todos los Procesos"/>
    <s v="Ivonne Andrea Torres Cruz_x000a_Asesora de Control Interno"/>
    <s v="Kelly Serrano Rincón"/>
    <s v="Líderes de Cada Proceso"/>
    <d v="2021-01-08T00:00:00"/>
    <d v="2021-01-28T00:00:00"/>
    <m/>
    <m/>
    <m/>
    <m/>
    <m/>
    <m/>
    <m/>
    <m/>
    <m/>
    <m/>
    <m/>
    <m/>
    <s v="Matriz"/>
    <n v="0.02"/>
    <d v="2021-01-31T00:00:00"/>
    <s v="Ruta: \\10.216.160.201\control interno\2021\28.05 PM\EXTERNO\CONTRALORÍA\01. IV SEG 2020_x000a_El informe se entregó el 31Ene2021 con el memorando 202111200005443 del 31Ene2021 y se verificó su publicación en la página web, junto con la matriz de detalle de seguimiento"/>
    <s v="Se planeó el seguimiento, se realizaron las visitas, se diligenció la matriz y el informe se elaboró y revisó y se entregó el 31Ene2021 con el memorando 202111200005443 del 31Ene2021"/>
    <s v="Informe - Publicación (web,intranet y/o carpeta de calidad)"/>
    <n v="1.9999999999999997E-2"/>
    <n v="0"/>
    <m/>
    <m/>
    <m/>
    <m/>
    <m/>
    <m/>
    <x v="0"/>
  </r>
  <r>
    <x v="3"/>
    <x v="21"/>
    <s v="Evaluación de la Gestión"/>
    <s v="Seguimiento y Evaluación"/>
    <s v="Ivonne Andrea Torres Cruz_x000a_Asesora de Control Interno"/>
    <s v="Joan Gaitán Ferrer"/>
    <s v="Asesor de Control Interno"/>
    <d v="2021-01-12T00:00:00"/>
    <d v="2021-01-18T00:00:00"/>
    <m/>
    <m/>
    <m/>
    <m/>
    <m/>
    <m/>
    <m/>
    <m/>
    <m/>
    <m/>
    <m/>
    <m/>
    <s v="Matriz"/>
    <n v="5.0000000000000001E-3"/>
    <d v="2021-01-26T00:00:00"/>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_x000a_Ruta: \\10.216.160.201\control interno\2021\02.01 ACTAS COMITE C. I\00. Plan de trabajo CICCI"/>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s v="Entrega producto final"/>
    <n v="5.0000000000000001E-3"/>
    <n v="0"/>
    <m/>
    <m/>
    <m/>
    <m/>
    <m/>
    <m/>
    <x v="0"/>
  </r>
  <r>
    <x v="3"/>
    <x v="22"/>
    <s v="Evaluación de la Gestión"/>
    <s v="Seguimiento y Evaluación"/>
    <s v="Ivonne Andrea Torres Cruz_x000a_Asesora de Control Interno"/>
    <s v="Joan Gaitán Ferrer"/>
    <s v="Asesor de Control Interno"/>
    <d v="2021-01-12T00:00:00"/>
    <d v="2021-02-08T00:00:00"/>
    <m/>
    <m/>
    <m/>
    <m/>
    <m/>
    <m/>
    <m/>
    <m/>
    <m/>
    <m/>
    <m/>
    <m/>
    <s v="Acta"/>
    <n v="5.0000000000000001E-3"/>
    <d v="2021-02-22T00:00:00"/>
    <s v="Ruta: \\10.216.160.201\control interno\2021\02.01 ACTAS COMITE C. I\01. 26Ene2021"/>
    <s v="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
    <s v="Entrega producto final"/>
    <n v="5.0000000000000001E-3"/>
    <n v="0"/>
    <m/>
    <m/>
    <m/>
    <m/>
    <m/>
    <m/>
    <x v="0"/>
  </r>
  <r>
    <x v="7"/>
    <x v="23"/>
    <s v="Servicio al Ciudadano "/>
    <s v="Misional"/>
    <s v="Ivonne Andrea Torres Cruz_x000a_Asesora de Control Interno"/>
    <s v="Marcela Urrea Jaramillo"/>
    <s v="Director de Gestión Corporativa y CID"/>
    <d v="2021-01-12T00:00:00"/>
    <d v="2021-03-12T00:00:00"/>
    <m/>
    <m/>
    <m/>
    <m/>
    <m/>
    <m/>
    <m/>
    <m/>
    <m/>
    <m/>
    <m/>
    <m/>
    <s v="Informe"/>
    <n v="2.5000000000000001E-3"/>
    <d v="2021-03-23T00:00:00"/>
    <s v="Ruta: \\10.216.160.201\control interno\2021\19.04 INF.  DE GESTIÓN\PQRDS\01. II Sem 2020_x000a__x000a_Ruta: \\10.216.160.201\control interno\2021\19.04 INF.  DE GESTIÓN\PQRDS\01. II Sem 2020\03. Inf. y memorando rem y publicado en:_x000a_https://www.cajaviviendapopular.gov.co/sites/default/files/Informe%20PQRSD%202do%20semestre%202020_0.pdf_x000a_El informe fue remitido a los lÍderes de los procesos con memorando 202111200018773 del 23Mar2021 y publicado en la página web de la Entidad. "/>
    <s v="Se solicitó la información, la cual fue entregada con oportunidad. La contratista quedó sin contrato, por lo que la elaboración del informe se reanudó el 10Feb._x000a_Se elaboró el informe de Seguimiento y Evaluación a las PQRSD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_x000a_El informe fue remitido a los líderes de los procesos con memorando 202111200018773 del 23Mar2021 y publicado en la página web de la Entidad."/>
    <s v="Informe Final - Publicación (web,intranet y/o carpeta de calidad)"/>
    <n v="2.5000000000000005E-3"/>
    <n v="0"/>
    <m/>
    <m/>
    <m/>
    <m/>
    <m/>
    <m/>
    <x v="0"/>
  </r>
  <r>
    <x v="2"/>
    <x v="24"/>
    <s v="Evaluación de la Gestión"/>
    <s v="Seguimiento y Evaluación"/>
    <s v="Ivonne Andrea Torres Cruz_x000a_Asesora de Control Interno"/>
    <s v="Joan Gaitán Ferrer"/>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2"/>
    <x v="25"/>
    <s v="Evaluación de la Gestión"/>
    <s v="Seguimiento y Evaluación"/>
    <s v="Ivonne Andrea Torres Cruz_x000a_Asesora de Control Interno"/>
    <s v="Andrea Sierra Ochoa"/>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4"/>
    <x v="26"/>
    <s v="Todos los Procesos"/>
    <s v="Todos los Procesos"/>
    <s v="Ivonne Andrea Torres Cruz_x000a_Asesora de Control Interno"/>
    <s v="Carlos Vargas Hernández"/>
    <s v="Líderes de Cada Proceso"/>
    <d v="2021-01-15T00:00:00"/>
    <d v="2021-02-15T00:00:00"/>
    <m/>
    <m/>
    <m/>
    <m/>
    <m/>
    <m/>
    <m/>
    <m/>
    <m/>
    <m/>
    <m/>
    <m/>
    <s v="Certificado"/>
    <n v="0.01"/>
    <d v="2021-02-15T00:00:00"/>
    <s v="Ruta: \\10.216.160.201\control interno\2021\19.01 INF.  A  ENTID. DE CONTROL Y VIG\SIVICOF\CUENTA ANUAL"/>
    <s v="*. Se revisó la norma, se preparó la información a solicitar, se solicitó la información (202111200002383 Solicitud Cuenta anual 2020 del 18Ene2021)._x000a_*. Se solicitó información de Hurtos y pérdidas (202111200002763 del 20Ene2021 para Administrativa) y (202111200002783 del 20Ene2021 para DGC)._x000a_*. Se solicitó información de auditorías externas o seguimientos externos 202111200002743 del 20ene2021._x000a_*. Se solicitó Plan de Contingencia 202111200002773 del 20Ene2021._x000a_*. Se organizó la carpeta compartida con la información que se recibió._x000a_*. Se elaboraron los informes responsabilidad de control interno._x000a_*. Se ajustaron los informes de Excel que así lo requirieron, se validaron en el storm user, se generó el archivo STR respectivo y se firmaron los formatos electrónicos._x000a_*. Se subieron los informes de la cuenta anual y se generó el respectivo certificado."/>
    <s v="Entrega a ente de control y copia en Control Interno"/>
    <n v="0.01"/>
    <n v="0"/>
    <m/>
    <m/>
    <m/>
    <m/>
    <m/>
    <m/>
    <x v="0"/>
  </r>
  <r>
    <x v="0"/>
    <x v="27"/>
    <s v="Evaluación de la Gestión"/>
    <s v="Seguimiento y Evaluación"/>
    <s v="Ivonne Andrea Torres Cruz_x000a_Asesora de Control Interno"/>
    <s v="Joan Gaitán Ferrer"/>
    <s v="Asesor de Control Interno"/>
    <d v="2021-01-18T00:00:00"/>
    <d v="2021-01-28T00:00:00"/>
    <m/>
    <m/>
    <m/>
    <m/>
    <m/>
    <m/>
    <m/>
    <m/>
    <m/>
    <m/>
    <m/>
    <m/>
    <s v="Matriz"/>
    <n v="5.0000000000000001E-3"/>
    <d v="2021-01-26T00:00:00"/>
    <s v="Ruta: \\10.216.160.201\control interno\2021\28.03 PAA_x000a_202111200003413 memorando del 22ene2021_x000a_Acta de aprobación del PAA"/>
    <s v="El PAA se elaboró y se envió por memorando 202111200003413 y por correo el 24ene2021 para revisión de los miembros del comité CICCI. El 26ene2021 fue aprobado por todos los miembros del comité y se solicitó su publicación en la página web el 27Ene2021"/>
    <s v="Informe - Publicación (web,intranet y/o carpeta de calidad)"/>
    <n v="4.9999999999999992E-3"/>
    <n v="0"/>
    <m/>
    <m/>
    <m/>
    <m/>
    <m/>
    <m/>
    <x v="0"/>
  </r>
  <r>
    <x v="2"/>
    <x v="28"/>
    <s v="Evaluación de la Gestión"/>
    <s v="Seguimiento y Evaluación"/>
    <s v="Ivonne Andrea Torres Cruz_x000a_Asesora de Control Interno"/>
    <s v="Joan Gaitán Ferrer"/>
    <s v="Asesor de Control Interno"/>
    <d v="2021-01-19T00:00:00"/>
    <d v="2021-01-26T00:00:00"/>
    <m/>
    <m/>
    <m/>
    <m/>
    <m/>
    <m/>
    <m/>
    <m/>
    <m/>
    <m/>
    <m/>
    <m/>
    <s v="Matriz"/>
    <n v="3.0000000000000001E-3"/>
    <d v="2021-01-27T00:00:00"/>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Entrega, publicación o socialización de resultados"/>
    <n v="3.0000000000000001E-3"/>
    <n v="0"/>
    <m/>
    <m/>
    <m/>
    <m/>
    <m/>
    <m/>
    <x v="0"/>
  </r>
  <r>
    <x v="4"/>
    <x v="29"/>
    <s v="Todos los Procesos"/>
    <s v="Todos los Procesos"/>
    <s v="Ivonne Andrea Torres Cruz_x000a_Asesora de Control Interno"/>
    <s v="Carlos Vargas Hernández"/>
    <s v="Líderes de Cada Proceso"/>
    <d v="2021-01-19T00:00:00"/>
    <d v="2021-02-15T00:00:00"/>
    <m/>
    <m/>
    <m/>
    <m/>
    <m/>
    <m/>
    <m/>
    <m/>
    <m/>
    <m/>
    <m/>
    <m/>
    <s v="Informe"/>
    <n v="2E-3"/>
    <d v="2021-02-15T00:00:00"/>
    <s v="Ruta: \\10.216.160.201\control interno\2021\19.01 INF.  A  ENTID. DE CONTROL Y VIG\SIVICOF\CUENTA ANUAL"/>
    <s v="*. Matriz de seguimiento al PM contraloría con corte al 31Dic2020 elaborada._x000a_*. Se elaboró y ajustó el informe de Excel, se validó en el storm user, se generó el archivo STR respectivo y se firmó el formato electrónico._x000a_*. Se subió el archivo al sivicof y se generó el certificado de recepción de información en el sistema."/>
    <s v="Entrega a ente de control y copia en Control Interno"/>
    <n v="2E-3"/>
    <n v="0"/>
    <m/>
    <m/>
    <m/>
    <m/>
    <m/>
    <m/>
    <x v="0"/>
  </r>
  <r>
    <x v="4"/>
    <x v="30"/>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Se compiló la información de los 4 trimestres de 2020 y se subió al sistema sivicof."/>
    <s v="Entrega a ente de control y copia en Control Interno"/>
    <n v="2E-3"/>
    <n v="0"/>
    <m/>
    <m/>
    <m/>
    <m/>
    <m/>
    <m/>
    <x v="0"/>
  </r>
  <r>
    <x v="4"/>
    <x v="31"/>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Hurtos y pérdidas (202111200002763 del 20Ene2021 para Administrativa) y (202111200002783 del 20Ene2021 para DGC)._x000a_*. Se revisó la información, se compiló y se elaboró el informe._x000a_*. Se subió el sistema sivicof."/>
    <s v="Entrega a ente de control y copia en Control Interno"/>
    <n v="2E-3"/>
    <n v="0"/>
    <m/>
    <m/>
    <m/>
    <m/>
    <m/>
    <m/>
    <x v="0"/>
  </r>
  <r>
    <x v="4"/>
    <x v="32"/>
    <s v="Evaluación de la Gestión"/>
    <s v="Seguimiento y Evaluación"/>
    <s v="Ivonne Andrea Torres Cruz_x000a_Asesora de Control Interno"/>
    <s v="Carlos Vargas Hernández"/>
    <s v="Asesor de Control Intern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auditorías externas o seguimientos externos 202111200002743 del 20ene2021._x000a_*. Se revisó la información, se compiló y se elaboró el informe._x000a_*. Se subió el sistema sivicof."/>
    <s v="Entrega a ente de control y copia en Control Interno"/>
    <n v="2E-3"/>
    <n v="0"/>
    <m/>
    <m/>
    <m/>
    <m/>
    <m/>
    <m/>
    <x v="0"/>
  </r>
  <r>
    <x v="4"/>
    <x v="33"/>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Plan de Contingencia 202111200002773 del 20Ene2021._x000a_*. Se revisó la información, se compiló y se elaboró el informe._x000a_*. Se subió el sistema sivicof."/>
    <s v="Entrega a ente de control y copia en Control Interno"/>
    <n v="2E-3"/>
    <n v="0"/>
    <m/>
    <m/>
    <m/>
    <m/>
    <m/>
    <m/>
    <x v="0"/>
  </r>
  <r>
    <x v="2"/>
    <x v="34"/>
    <s v="Evaluación de la Gestión"/>
    <s v="Seguimiento y Evaluación"/>
    <s v="Ivonne Andrea Torres Cruz_x000a_Asesora de Control Interno"/>
    <s v="Joan Gaitán Ferrer"/>
    <s v="Asesor de Control Interno"/>
    <d v="2021-01-27T00:00:00"/>
    <d v="2021-02-02T00:00:00"/>
    <m/>
    <m/>
    <m/>
    <m/>
    <m/>
    <m/>
    <m/>
    <m/>
    <m/>
    <m/>
    <m/>
    <m/>
    <s v="Matriz"/>
    <n v="3.0000000000000001E-3"/>
    <d v="2021-02-03T00:00:00"/>
    <s v="Ruta del FUSS: \\10.216.160.201\control interno\2021\19.04 INF.  DE GESTIÓN\HERRAMIENTAS\FUSS- P I 7696_x000a_Ruta del PAA: \\10.216.160.201\control interno\2021\28.03 PAA"/>
    <s v="Se formuló el PAA, se aprobó el 26ene2021 por el comité CICCI y se alimenta la matriz con el seguimiento semanal para entregar a tiempo la información._x000a_Se reprogramaron los porcentajes del FUSS y fueron entregados nuevamente con el memorando 202111200004633 del 27ene2021. Se realizó el primer seguimiento con corte al 31Ene y se envió por correo electrónico el 03Feb"/>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1-28T00:00:00"/>
    <d v="2021-02-02T00:00:00"/>
    <m/>
    <m/>
    <m/>
    <m/>
    <m/>
    <m/>
    <m/>
    <m/>
    <m/>
    <m/>
    <m/>
    <m/>
    <s v="Correo electrónico"/>
    <n v="1E-3"/>
    <d v="2021-02-02T00:00:00"/>
    <s v="Ruta: \\10.216.160.201\control interno\2021\19.01 INF.  A  ENTID. DE CONTROL Y VIG\CGR SIRECI\02. Ene"/>
    <s v="Se revisó la información y no se encontraron obras inconclusas, ni recursos del SGP, ni de regalías y tampoco hay suscrito PM con la CGN, por lo que se elaboró el reporte y se dejó programado para su envío el 02Feb2021. Se incluyó correo en la carpeta compartida."/>
    <s v="Entrega a ente de control y copia en Control Interno"/>
    <n v="1E-3"/>
    <n v="0"/>
    <m/>
    <m/>
    <m/>
    <m/>
    <m/>
    <m/>
    <x v="0"/>
  </r>
  <r>
    <x v="2"/>
    <x v="9"/>
    <s v="Evaluación de la Gestión"/>
    <s v="Seguimiento y Evaluación"/>
    <s v="Ivonne Andrea Torres Cruz_x000a_Asesora de Control Interno"/>
    <s v="Andrés Farias Pinzón"/>
    <s v="Asesor de Control Interno"/>
    <d v="2021-02-01T00:00:00"/>
    <d v="2021-02-04T00:00:00"/>
    <m/>
    <m/>
    <m/>
    <m/>
    <m/>
    <m/>
    <m/>
    <m/>
    <m/>
    <m/>
    <m/>
    <m/>
    <s v="Reporte"/>
    <n v="3.0000000000000001E-3"/>
    <d v="2021-02-04T00:00:00"/>
    <s v="Cuentas radicadas en el drive de la Subdirección Financiera y en proceso de pago, siendo que al 22Feb, ya les habían girado a los seis contratistas."/>
    <s v="Se realizó el trámite de cuentas de cobro de contratistas de ACI, del 01 al 18 de enero de 2021, Carlos Andrés hasta el 27Ene y Kelly hasta el 28Ene, donde dicha actividad quedó cumplida en su totalidad de la siguiente manera:_x000a_Cuentas de cobro de contratistas: Andrea Sierra, Marcela Urrea, Joan Gaitán, Carlos Vargas, Kelly Serrano y Andrés Farias del mes de enero 2021 radicadas en carpeta compartida en DRIVE establecida por la Subdirección Financiera."/>
    <s v="Entrega, publicación o socialización de resultados"/>
    <n v="3.0000000000000001E-3"/>
    <n v="0"/>
    <m/>
    <m/>
    <m/>
    <m/>
    <m/>
    <m/>
    <x v="0"/>
  </r>
  <r>
    <x v="4"/>
    <x v="11"/>
    <s v="Adquisición de Bienes y Servicios"/>
    <s v="Apoyo"/>
    <s v="Ivonne Andrea Torres Cruz_x000a_Asesora de Control Interno"/>
    <s v="Carlos Vargas Hernández"/>
    <s v="Director de Gestión Corporativa y CID"/>
    <d v="2021-02-01T00:00:00"/>
    <d v="2021-02-09T00:00:00"/>
    <m/>
    <m/>
    <m/>
    <m/>
    <m/>
    <m/>
    <m/>
    <m/>
    <m/>
    <m/>
    <m/>
    <m/>
    <s v="Certificado"/>
    <n v="1E-3"/>
    <d v="2021-02-10T00:00:00"/>
    <s v="Ruta de evidencias del cargue de información de la cuenta mensual del mes de diciembre: \\10.216.160.201\control interno\2021\19.01 INF.  A  ENTID. DE CONTROL Y VIG\SIVICOF\CUENTA MENSUAL\01. ENERO"/>
    <s v="Se solicitó la información, se recibió, revisó y cargó al sistema sivicof. Se solicitó prórroga de un día porque la internet se fue en la entidad el último día del cargue.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2-01T00:00:00"/>
    <d v="2021-02-09T00:00:00"/>
    <m/>
    <m/>
    <m/>
    <m/>
    <m/>
    <m/>
    <m/>
    <m/>
    <m/>
    <m/>
    <m/>
    <m/>
    <s v="Informe"/>
    <n v="1E-3"/>
    <d v="2021-02-10T00:00:00"/>
    <s v="Ruta interna: \\10.216.160.201\control interno\2021\19.01 INF.  A  ENTID. DE CONTROL Y VIG\PERSONERIA\01. ENERO_x000a_Oficio 202111200016231 - Informe Presupuestal enero 2021 enviado por correo electrónico a la Personería el 10Feb"/>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x v="35"/>
    <s v="Evaluación de la Gestión"/>
    <s v="Seguimiento y Evaluación"/>
    <s v="Ivonne Andrea Torres Cruz_x000a_Asesora de Control Interno"/>
    <s v="Kelly Serrano Rincón"/>
    <s v="Asesor de Control Interno"/>
    <d v="2021-02-01T00:00:00"/>
    <d v="2021-12-10T00:00:00"/>
    <m/>
    <m/>
    <m/>
    <m/>
    <m/>
    <m/>
    <m/>
    <m/>
    <m/>
    <m/>
    <m/>
    <m/>
    <s v="Matriz"/>
    <n v="7.4999999999999997E-3"/>
    <d v="2021-12-10T00:00:00"/>
    <s v="Ruta: \\10.216.160.201\control interno\2021\28.05 PM\INTERNO\02. I_Seg_2021 corte 28 feb\4. Alcance informe_x000a_28 - 29 y 30 jul 2021: Programación mesas de trabajo y consolidación plan de mejoramiento, ruta: \\10.216.160.201\control interno\2021\28.05 PM\EXTERNO\CONTRALORIA\09. Aud Regularidad 2020 PAD 2021 Cód 55_x000a_• \\10.216.160.201\control interno\2021\28.05 PM\4. Seguimiento 30 noviembre 2021\05. Informe"/>
    <s v="Se realizó una reunión el 6/04/2021 con personal de la Dirección Jurídica en la que en el punto No. 2 del acta se estupuló: Asesoría en la formulación de planes de mejoramiento internos y en la modificación de las acciones ya propuestas._x000a_28 - 29 y 30 jul 2021: Se participó en mesas de trabajo para la formulación del plan de mejoramiento susrito con la Contraloría de la auditoría cod 55 del 2021._x000a_• Se realizaron reuniones con todos los procesos, se consolidó el plan de mejoramiento con la Contraloría de la Auditoría regular Cod 55 _x000a_• Se realizó el informe de seguimiento de los planes de mejoramiento con corte 30nov2021, mediante memorando No. 202111200124033 del 30/12/2021"/>
    <s v="Informe - Publicación (web,intranet y/o carpeta de calidad)"/>
    <n v="7.4999999999999989E-3"/>
    <n v="0"/>
    <n v="12"/>
    <n v="312"/>
    <n v="333"/>
    <n v="1.0673076923076923"/>
    <n v="8.0048076923076913E-3"/>
    <n v="-5.0480769230769242E-4"/>
    <x v="0"/>
  </r>
  <r>
    <x v="6"/>
    <x v="35"/>
    <s v="Evaluación de la Gestión"/>
    <s v="Seguimiento y Evaluación"/>
    <s v="Ivonne Andrea Torres Cruz_x000a_Asesora de Control Interno"/>
    <s v="Marcela Urrea Jaramillo"/>
    <s v="Asesor de Control Interno"/>
    <d v="2021-02-01T00:00:00"/>
    <d v="2021-12-10T00:00:00"/>
    <m/>
    <m/>
    <m/>
    <m/>
    <m/>
    <m/>
    <m/>
    <m/>
    <m/>
    <m/>
    <m/>
    <m/>
    <s v="Matriz"/>
    <n v="7.4999999999999997E-3"/>
    <d v="2021-12-10T00:00:00"/>
    <s v="Durante el marzo no se presentaron acrtividades relacionadas con esta actividad. _x000a_1. Correos electrónico del 21, 23 y 27 de abril de 2021 ubicados en la ruta interna: _x000a_\\10.216.160.201\control interno\2021\28.05 PM\INTERNO\04. Aud. Dut Dec 371 2010 Art 3 - Proced_x000a_29Jun2021: 4. Ruta interna de calidad: _x000a_\\10.216.160.201\control interno\2021\19.03 INF. AUDITORIAS C. I\INTERNAS\06. MV\03. Dto 371 Art.3 y Proced\2. Ejecución_x000a__x000a_- Durante julio no se presentaron actividades relacionadas con PM._x000a__x000a_PM DMV: Calendario de google del 23Ag21._x000a_Correos electrónicos del 31Ag2021 _x000a_PM OAC Sub Adtiva: Calendario de google reunión OAC del 24Ag21._x000a_Correos electrónicos de la OAC del 25Ag21._x000a_Correo electrónico remitiendo PM definitivo de la OAC a la profesional responsable de la consolidación Kelly Serrano. 31Ag21 _x000a__x000a_Correo electrónico de la Subdirección Administrativa remitiendo matrices. 26Ag2021._x000a__x000a_Correo electrónico de conformidad del PM de la Subdirección Administrativa 31Ag21._x000a__x000a_07Sep21: Correo electrònico remitido a la profesional Kelly Serrano. _x000a_09Sep21: Correo electrònico remitido a la profesional Kelly Serrano. _x000a_Noviembre: Correo electrónico del 24 de noviembre de 2021, con el archivo en Excel de la revisión realizada a las carpetas internas de calidad (16 y 33). _x000a_Diciembre: _x000a_1. Correo electrónico de_x000a_remisión a la profesional Kelly Serrano_x000a_para la respectiva consolidación. _x000a_2. Correo electrónico remitiendo_x000a_el “Informe de seguimiento al marco_x000a_normativo contable con corte a 30 de_x000a_septiembre de 2021 en el que se evalúo_x000a_el avance a las acciones del Plan de_x000a_Mejoramiento suscritas con la_x000a_Contraloría de Bogotá para los_x000a_siguientes hallazgos 3.3.1.1.1 (Acción_x000a_2) y 3.3.1.2.2.2 (Acción 2) generando la_x000a_alerta No 1 del mencionado informe_x000a_3. Matrices de Plan de_x000a_Mejoramiento de la Contraloría y Plan_x000a_de mejoramiento Institucional_x000a_Diligenciadas en el Drive. "/>
    <s v=" Durante el marzo no se presentaron acrtividades relacionadas con esta actividad. _x000a__x000a_1- Se realizó la revisión del análisis de causas y la formulación del plan de mejoramiento realizado por la DUT sobre el informe final de la Auditoria Interna, realizando las siguientes actividades: _x000a_- Se recibió el análisis causal y la formulación del plan de mejoramiento por correo electrónico el 21 de abril de 2021._x000a_- Se realizó la revisión de la formulación y se solicitaron ajustes a través de correo electrónico a la DUT el 23Abr2021_x000a_- Se recibieron los ajustes a la formulación al Plan de Mejoramiento por parte de la DUT el 23Abr2021._x000a__x000a_- Se dio conformidad al PM a través de correo electrónico del 23Abr2021. _x000a__x000a_- Se recibió correo electrónico de la DUT con memorando 202113000026713 del 27 de abril y matrices de PM y análisis causal definitivas y se remitió a la procesional Kelly Serrano para su respectiva consolidación en el PM interno y posterior seguimiento_x000a_29Jun2021: Se realizó la revisión al análisis causal y la formulación del PM de la No Conformidad producto del ejercicio auditor al cumplimiento del artículo 3º del Decreto 371 de 2010; se solicitaron ajustes y se recibió respuesta satisfactoria por lo cual se dio conformidad y se remitió a la profesional Kelly Serrano de CI para la respectiva consolidación y posterior seguimiento. _x000a__x000a_- Se solicitó la formulación del PM de la auditoría a la DMB de las PQRSD con memo 202111200046743, se recibió el PM, se revisó, se solicitiaron ajusts y se recibió la versión final el 29Jun y se remitió a Kelly Serrano para que formara parate de la matriz de PM._x000a__x000a_- Debido a que el informe de PQRSD no generò No Conformidades, esta actividad no se realizo en Julio de 2021. _x000a_Agosto 2021. Asesoría en el análisis causal y la formulación de plan de mejoramiento del informe  Auditoría Interna Dirección de Mejoramiento de Vivienda - Expedientes del proceso y Artículo 3º del Decreto 371 de 2010._x000a_Asesoría en el análisis causal y la formulación de plan de mejoramiento del &quot;Informe de seguimiento Directiva 003 del 2013 Sistemas efectivos de actualización y control de inventarios&quot; de la Oficina Asesora de Comunicaciones y la Subdirección Administrativa_x000a_07Sep21: Plan de mejoramiento – Auditoría a la Dirección de Mejoramiento de Vivienda - Procedimientos y Art 3 Decreto 371 de 2010_x000a_- Se remitieron las matrices de análisis causal y formulación de plan de mejoramiento, así como el memorando 202114000072673 del 28 de agosto de 2021 a la profesional Kelly Serrano para su respectiva consolidación en el Plan de Mejoramiento por procesos y posterior seguimiento_x000a_09Sep21: 6. Plan de Mejoramiento - Sistemas efectivos de actualización y control de inventarios” - equipos celulares de las líneas asignadas en la “Res 2235 del 11Abr2020&quot; - Subdirección Administrativa._x000a_Se realizaron las siguientes actividades: _x000a_- Mediante correo electrónico del 09 de septiembre de 2021, se confirmó a la Subdirección Administrativa que el Análisis causal y la formulación de las acciones del Plan de Mejoramiento del informe de seguimiento al cumplimiento Directiva 003 de 2013 - “Sistemas efectivos de actualización y control de inventarios” - equipos celulares de las líneas asignadas en la “Res 2235 del 11Abr2020&quot; quedaron en firme, por lo cual serán objeto de seguimiento de acuerdo con el Plan Anual de Auditorías. _x000a_- Se remitieron las matrices de análisis causal y formulación de plan de mejoramiento, así como el memorando 202117000074973 del 02 de septiembre de 2021 a la profesional Kelly Serrano para su respectiva consolidación en el Plan de Mejoramiento por procesos y posterior seguimiento.  09Sep21_x000a_Noviembre: Para atender la oportunidad de mejora derivada de la auditoria interna de calidad realizada al proceso de evaluación de la Gestión, se realizó la revisión documental a las carpetas internas de calidad (16 y 33) generando las respectivas observaciones a cerca de la pertinencia de los documentos que utiliza el proceso. _x000a_Diciembre: _x000a_Se realizó asesoría a la formulación de la_x000a_acción de mejora del proceso de Gestión Financiera;_x000a_dicha acción se derivada de las alertas generadas por_x000a_Control Interno en seguimiento a pm con corte a 30 de_x000a_septiembre de 2021 (memorando 202111200092443_x000a_del 22 de octubre de 2021)._x000a_Actividades desarrolladas:_x000a_- El 03 de diciembre se realizó una mesa de trabajo_x000a_con la profesional Yuly Solangie Parada Reyes del proceso de gestión financiera en la cual se verifico_x000a_el diligenciamiento del formato de análisis de_x000a_causas y el formato de plan de mejoramiento,_x000a_identificando coherencia en las acciones_x000a_formuladas._x000a_- Se recibieron mediante correo electrónico las_x000a_matrices; se solicitó un ajuste menor y se dio_x000a_conformidad (03Dic2021)._x000a_- Se recibieron las matrices ajustadas y el_x000a_memorando remisorio 202117100110703 del 03 de_x000a_diciembre de 2021._x000a_- Se remitieron las matrices ajustadas y el_x000a_memorando remisorio a la profesional Kelly_x000a_Serrano para la respectiva consolidación._x000a_2. Se remitieron los soportes correspondientes a_x000a_la acción a cargo de la ACI del plan de mejoramiento de_x000a_la Contraloría, los cuales consisten en el “Informe de_x000a_seguimiento al marco normativo contable con corte a 30_x000a_de septiembre de 2021 en el que se evalúo el avance a_x000a_las acciones del Plan de Mejoramiento suscritas con la_x000a_Contraloría de Bogotá para los siguientes hallazgos_x000a_3.3.1.1.1 (Acción 2) y 3.3.1.2.2.2 (Acción 2)_x000a_3. Se realizó seguimiento a las acciones dePMI y PMC de acuerdo con la asignación realizada mediante memorando202111200109313 del 01 de diciembre de_x000a_2021, así:_x000a_- Servicio al ciudadano (1 acción PMI)_x000a_- Gestión del Control Interno_x000a_Disciplinario y_x000a_- Adquisición de Bienes y servicios (7_x000a_acciones de PM Contraloría)._x000a_- Urbanizaciones y Titulación (10_x000a_acciones PMI)._x000a_- Gestión Financiera (4 acciones PM_x000a_Contraloría)._x000a_Se generaron las actas de reunión No 1_x000a_con la DUT del 22 de diciembre de 2021 y_x000a_acta No 1 con la Sub dirección Financiera_x000a_del 23 de diciembre de 2021._x000a_"/>
    <s v="Informe - Publicación (web,intranet y/o carpeta de calidad)"/>
    <n v="7.4999999999999989E-3"/>
    <n v="0"/>
    <n v="12"/>
    <n v="312"/>
    <n v="333"/>
    <n v="1.0673076923076923"/>
    <n v="8.0048076923076913E-3"/>
    <n v="-5.0480769230769242E-4"/>
    <x v="0"/>
  </r>
  <r>
    <x v="2"/>
    <x v="36"/>
    <s v="Evaluación de la Gestión"/>
    <s v="Seguimiento y Evaluación"/>
    <s v="Ivonne Andrea Torres Cruz_x000a_Asesora de Control Interno"/>
    <s v="Elizabeth Sáenz Sáenz"/>
    <s v="Asesor de Control Interno"/>
    <d v="2021-02-03T00:00:00"/>
    <d v="2021-02-22T00:00:00"/>
    <m/>
    <m/>
    <m/>
    <m/>
    <m/>
    <m/>
    <m/>
    <m/>
    <m/>
    <m/>
    <m/>
    <m/>
    <s v="Certificado"/>
    <n v="1E-3"/>
    <d v="2021-02-18T00:00:00"/>
    <s v="01. 202111200008883 Rta a rad. 202117200006473 - Concertación 2021_x000a_02. 202111200008843 Rta a rad. 202117200006473 - Evaluación 2021"/>
    <s v="Se realizó evaluación de los compromisos del 01Feb2020 al 31Ene2021 en el aplicativo destinado de la CNSC para tal fin._x000a_Se elaboró memorando de entrega a la Subdirección Administrativa_x000a_Se realizó concertación de los compromisos del 01Feb2021 al 31Ene2022 en el aplicativo destinado de la CNSC para tal fin._x000a_Se elaboró memorando de entrega a la Subdirección Administrativa"/>
    <s v="Entrega, publicación o socialización de resultados"/>
    <n v="1E-3"/>
    <n v="0"/>
    <m/>
    <m/>
    <m/>
    <m/>
    <m/>
    <m/>
    <x v="0"/>
  </r>
  <r>
    <x v="0"/>
    <x v="37"/>
    <s v="Gestión Financiera"/>
    <s v="Apoyo"/>
    <s v="Ivonne Andrea Torres Cruz_x000a_Asesora de Control Interno"/>
    <s v="Carlos Vargas Hernández"/>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0"/>
    <x v="37"/>
    <s v="Gestión Financiera"/>
    <s v="Apoyo"/>
    <s v="Ivonne Andrea Torres Cruz_x000a_Asesora de Control Interno"/>
    <s v="Marcela Urrea Jaramillo"/>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3"/>
    <x v="22"/>
    <s v="Evaluación de la Gestión"/>
    <s v="Seguimiento y Evaluación"/>
    <s v="Ivonne Andrea Torres Cruz_x000a_Asesora de Control Interno"/>
    <s v="Joan Gaitán Ferrer"/>
    <s v="Asesor de Control Interno"/>
    <d v="2021-02-14T00:00:00"/>
    <d v="2021-03-05T00:00:00"/>
    <m/>
    <m/>
    <m/>
    <m/>
    <m/>
    <m/>
    <m/>
    <m/>
    <m/>
    <m/>
    <m/>
    <m/>
    <s v="Acta"/>
    <n v="5.0000000000000001E-3"/>
    <d v="2021-04-07T00:00:00"/>
    <s v="Ruta: \\10.216.160.201\control interno\2021\02.01 ACTAS COMITE C. I\02. 24Feb2021"/>
    <s v="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_x000a_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y sus anexos se encuentran publicados en la carpeta compartida de calidad. _x000a_"/>
    <s v="Entrega producto final"/>
    <n v="5.0000000000000001E-3"/>
    <n v="0"/>
    <m/>
    <m/>
    <m/>
    <m/>
    <m/>
    <m/>
    <x v="0"/>
  </r>
  <r>
    <x v="4"/>
    <x v="38"/>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1 INF.  A  ENTID. DE CONTROL Y VIG\SIVICOF\CUENTA ANUAL\06. Control Fiscal"/>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4"/>
    <x v="39"/>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4 INF.  DE GESTIÓN\FURAG"/>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2"/>
    <x v="34"/>
    <s v="Evaluación de la Gestión"/>
    <s v="Seguimiento y Evaluación"/>
    <s v="Ivonne Andrea Torres Cruz_x000a_Asesora de Control Interno"/>
    <s v="Joan Gaitán Ferrer"/>
    <s v="Asesor de Control Interno"/>
    <d v="2021-02-24T00:00:00"/>
    <d v="2021-03-02T00:00:00"/>
    <m/>
    <m/>
    <m/>
    <m/>
    <m/>
    <m/>
    <m/>
    <m/>
    <m/>
    <m/>
    <m/>
    <m/>
    <s v="Matriz"/>
    <n v="3.0000000000000001E-3"/>
    <d v="2021-03-03T00:00:00"/>
    <s v="Ruta del FUSS: \\10.216.160.201\control interno\2021\19.04 INF.  DE GESTIÓN\HERRAMIENTAS\FUSS- P I 7696_x000a_Ruta del PAA: \\10.216.160.201\control interno\2021\28.03 PAA"/>
    <s v="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2-25T00:00:00"/>
    <d v="2021-03-02T00:00:00"/>
    <m/>
    <m/>
    <m/>
    <m/>
    <m/>
    <m/>
    <m/>
    <m/>
    <m/>
    <m/>
    <m/>
    <m/>
    <s v="Correo electrónico"/>
    <n v="1E-3"/>
    <d v="2021-03-05T00:00:00"/>
    <s v="Ruta: \\10.216.160.201\control interno\2021\19.01 INF.  A  ENTID. DE CONTROL Y VIG\CGR SIRECI\03. Feb_x000a_01. 202111200008903 solicitud contratos de obra"/>
    <s v="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
    <s v="Entrega a ente de control y copia en Control Interno"/>
    <n v="1E-3"/>
    <n v="0"/>
    <m/>
    <m/>
    <m/>
    <m/>
    <m/>
    <m/>
    <x v="0"/>
  </r>
  <r>
    <x v="0"/>
    <x v="40"/>
    <s v="Todos los Procesos"/>
    <s v="Todos los Procesos"/>
    <s v="Ivonne Andrea Torres Cruz_x000a_Asesora de Control Interno"/>
    <s v="Joan Gaitán Ferrer"/>
    <s v="Líderes de Cada Proceso"/>
    <d v="2021-02-25T00:00:00"/>
    <d v="2021-03-25T00:00:00"/>
    <m/>
    <m/>
    <m/>
    <m/>
    <m/>
    <m/>
    <m/>
    <m/>
    <m/>
    <m/>
    <m/>
    <m/>
    <s v="Certificado"/>
    <n v="0.02"/>
    <d v="2021-03-25T00:00:00"/>
    <s v="Ruta: \\10.216.160.201\control interno\2021\19.04 INF.  DE GESTIÓN\FURAG"/>
    <s v="Se asistió a la charla del 08Feb, se verificó la circular que modifica las fechas, se recibió nueva notificación de sesión de preguntas, se solicitó el usuario, ya que el actual no se sabe si funciona._x000a_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
    <s v="Informe - Publicación (web,intranet y/o carpeta de calidad)"/>
    <n v="1.9999999999999997E-2"/>
    <n v="0"/>
    <m/>
    <m/>
    <m/>
    <m/>
    <m/>
    <m/>
    <x v="0"/>
  </r>
  <r>
    <x v="2"/>
    <x v="9"/>
    <s v="Evaluación de la Gestión"/>
    <s v="Seguimiento y Evaluación"/>
    <s v="Ivonne Andrea Torres Cruz_x000a_Asesora de Control Interno"/>
    <s v="Joan Gaitán Ferrer"/>
    <s v="Asesor de Control Interno"/>
    <d v="2021-03-02T00:00:00"/>
    <d v="2021-03-04T00:00:00"/>
    <m/>
    <m/>
    <m/>
    <m/>
    <m/>
    <m/>
    <m/>
    <m/>
    <m/>
    <m/>
    <m/>
    <m/>
    <s v="Reporte"/>
    <n v="3.0000000000000001E-3"/>
    <d v="2021-03-08T00:00:00"/>
    <s v="Ruta: https://drive.google.com/drive/u/1/folders/0AK5YY03jEsvoUk9PVA"/>
    <s v="Se tramitsron las cuentas de tres de los contratistas de la Asesorìa de Control Interno relacionado con el mes de febrero. Se realizaron los SISCOS de cada uno de los contratistas y se radicaron en la carpeta compartida de la Subdirecciòn Financiera."/>
    <s v="Entrega, publicación o socialización de resultados"/>
    <n v="3.0000000000000001E-3"/>
    <n v="0"/>
    <m/>
    <m/>
    <m/>
    <m/>
    <m/>
    <m/>
    <x v="0"/>
  </r>
  <r>
    <x v="4"/>
    <x v="11"/>
    <s v="Gestión Financiera"/>
    <s v="Apoyo"/>
    <s v="Ivonne Andrea Torres Cruz_x000a_Asesora de Control Interno"/>
    <s v="Carlos Vargas Hernández"/>
    <s v="Subdirector Financiero"/>
    <d v="2021-03-02T00:00:00"/>
    <d v="2021-03-09T00:00:00"/>
    <m/>
    <m/>
    <m/>
    <m/>
    <m/>
    <m/>
    <m/>
    <m/>
    <m/>
    <m/>
    <m/>
    <m/>
    <s v="Certificado"/>
    <n v="1E-3"/>
    <d v="2021-03-09T00:00:00"/>
    <s v="Ruta de evidencias del cargue de información de la cuenta mensual del mes de febrero: \\10.216.160.201\control interno\2021\19.01 INF.  A  ENTID. DE CONTROL Y VIG\SIVICOF\CUENTA MENSUAL\01. febrero"/>
    <s v="Se solicitó la información, se recibió, revisó y cargó al sistema sivicof.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3-02T00:00:00"/>
    <d v="2021-03-09T00:00:00"/>
    <m/>
    <m/>
    <m/>
    <m/>
    <m/>
    <m/>
    <m/>
    <m/>
    <m/>
    <m/>
    <m/>
    <m/>
    <s v="Informe"/>
    <n v="1E-3"/>
    <d v="2021-03-09T00:00:00"/>
    <s v="Ruta interna: \\10.216.160.201\control interno\2021\19.01 INF.  A  ENTID. DE CONTROL Y VIG\PERSONERIA\02. FEBRERO_x000a_Oficio 202111200027481- Informe Presupuestal febrero 2021 enviado por correo electrónico a la Personería el 09Marz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x v="41"/>
    <s v="Todos los Procesos"/>
    <s v="Todos los Procesos"/>
    <s v="Ivonne Andrea Torres Cruz_x000a_Asesora de Control Interno"/>
    <s v="Kelly Serrano Rincón"/>
    <s v="Líderes de Cada Proceso"/>
    <d v="2021-03-02T00:00:00"/>
    <d v="2021-03-17T00:00:00"/>
    <m/>
    <m/>
    <m/>
    <m/>
    <m/>
    <m/>
    <m/>
    <m/>
    <m/>
    <m/>
    <m/>
    <m/>
    <s v="Matriz"/>
    <n v="0.03"/>
    <d v="2021-03-29T00:00:00"/>
    <s v="Ruta: \\10.216.160.201\control interno\2021\28.05 PM\INTERNO\02. I_Seg_2021 corte 28 feb\3. Informe_x000a__x000a_El informe se entregó el 26mar2021 con el memorando 202111200019723 del 26mar2021 y se verificó su publicación en la página web, junto con la matriz de detalle de seguimiento"/>
    <s v="l. informe se realizó solicitando información, consolidación y seguimiento del mismo a dos cortes 31/12/2020 y 28/02/2021. _x000a_• Para Corte 31/12/2020, se contaba en el plan de mejoramiento con 172  cciones, de las cuales  136 quedaron cerradas (79%), 10 quedaron en ejecución oportuna (6%), 24 quedaron en  ejecución vencida (14%) y 2 sin  eguimiento (1%). Con una eficacia de ejecución del 85,44%._x000a_• Para Corte 28/02/2021, se contaba en el plan de mejoramiento con 172 acciones, de las cuales  144 quedaron cerradas (84%), 9 quedaron en ejecución oportuna (5%) y 19  uedaron en  ejecución vencida (11%). Con una eficacia de ejecución del 88.27%._x000a_• Se solicitó la publicación en la páguna web y en la carpeta compartida."/>
    <s v="Informe - Publicación (web,intranet y/o carpeta de calidad)"/>
    <n v="2.9999999999999995E-2"/>
    <n v="0"/>
    <m/>
    <m/>
    <m/>
    <m/>
    <m/>
    <m/>
    <x v="0"/>
  </r>
  <r>
    <x v="5"/>
    <x v="42"/>
    <s v="Gestión Administrativa"/>
    <s v="Apoyo"/>
    <s v="Ivonne Andrea Torres Cruz_x000a_Asesora de Control Interno"/>
    <s v="Marcela Urrea Jaramillo"/>
    <s v="Subdirector Administrativo"/>
    <d v="2021-03-02T00:00:00"/>
    <d v="2021-03-26T00:00:00"/>
    <m/>
    <m/>
    <m/>
    <m/>
    <m/>
    <m/>
    <m/>
    <m/>
    <m/>
    <m/>
    <m/>
    <m/>
    <s v="Acta"/>
    <n v="2.5000000000000001E-3"/>
    <d v="2021-08-19T00:00:00"/>
    <s v="Correos electrónicos del 23 y 30 de abril de 2021._x000a_Ruta celulares: \\10.216.160.201\control interno\2021\19.02 INF. A OTROS ORGANISMOS\Seg Sist Efecti de Actual y Control Inv Res 2235 de 2020 Equipos cel\Informe final y mem rem_x000a_Ruta Chaquetas: \\10.216.160.201\control interno\2021\00. APOYO\01. Corr. Interna\Destinaciòn final chaquetas admon 2016-2020"/>
    <s v="* Se recibió correo electrónico de la Subdirección Administrativa remitiendo las gestiones realizadas por la Oficina Asesora de Comunicaciones y adjuntado el Oficio del 21 de enero de 2021 remitido por la Unidad Administrativa Especial de Servicios Públicos – radicado 20215000013101 y la Constancia de la Oficina Asesora de Comunicaciones en la cual indican que: …” Dando cumplimiento al Acuerdo Distrital No. 744 de 2019 aprobado por el Concejo de Bogotá &quot;Uso de la marca Ciudad”, se realiza la eliminación de las chaquetas institucionales entregadas por los funcionarios y contratistas de las diferentes áreas de la entidad a lo largo de la vigencia 2020._x000a_* Se proyectó memorando con las recomendaciones sobre la Destinación final chaquetas distintivas institucionales._x000a_* Pendiente la revisión del memorando con la ACI para definir su entrega a las distintas dependencias._x000a_*. El informe definitivo fue enviado a la ACI el 30Abr2021, el cual se encuentra en revisión_x000a_Se revisó y entregó el informe Informe de seguimiento al cumplimiento de la Directiva 003 del 2013 de la Alcaldía Mayor de Bogotá, D.C - “Sistemas efectivos de actualización y control de inventarios” en relación con los equipos celulares de las líneas asignadas en la “Resolución 2235 del 11 de abril de 2020 “Por la cual se prorrogan los términos de suspensión de las actuaciones disciplinarias, administrativas y sancionatorias establecidos en las Resoluciones N° 2146 Y 2147 de 2020 y se dictan otras disposiciones” y se entregó el 19Ago2021 con el memo 202111200070743._x000a_Se revisó y entregó el informe de Recomendaciones sobre la Destinación final chaquetas distintivas institucionales el 18Ago2021 con memo 202111200070603._x000a_"/>
    <s v="Actividad ejecutada (revisada y entregada a solicitante)"/>
    <n v="2.5000000000000001E-3"/>
    <n v="0"/>
    <m/>
    <m/>
    <m/>
    <m/>
    <m/>
    <m/>
    <x v="0"/>
  </r>
  <r>
    <x v="5"/>
    <x v="43"/>
    <s v="Gestión Financiera"/>
    <s v="Apoyo"/>
    <s v="Ivonne Andrea Torres Cruz_x000a_Asesora de Control Interno"/>
    <s v="Marcela Urrea Jaramillo"/>
    <s v="Subdirector Financiero"/>
    <d v="2021-03-02T00:00:00"/>
    <d v="2021-04-09T00:00:00"/>
    <m/>
    <m/>
    <m/>
    <m/>
    <m/>
    <m/>
    <m/>
    <m/>
    <m/>
    <m/>
    <m/>
    <m/>
    <s v="Acta"/>
    <n v="2.5000000000000001E-3"/>
    <d v="2021-04-23T00:00:00"/>
    <s v="Ruta: \\10.216.160.201\control interno\2021\00. APOYO\01. Corr. Interna\202111200012533 Solic.inf. - UPGG_x000a_5. Correo electrónico del 21 de abril de 2021."/>
    <s v="Se realizó solicitud de información a la Subdirección Administrativa y Dirección Jurídica con mem 202111200012533 del 05Mar2021._x000a_Se recibió respuesta de la Dirección Jurídica - memorando 202116000018193 del 19Mar2021 y de la Subdirección Administrativa con memorando 202117200019183 del 24 de marzo de 2021. _x000a_Pendiente realizar el analisis de la información. _x000a_5. Con el fin de realizar el seguimiento al proceso de la UGPP con la CVP, se realizó solicitud a la Subdirección Financiera para incluir en el tema del día del Comité de Seguimiento Financiero del 23 de abril de 2021 el estado actual de dicho proceso; En Comité la Subdirección Administrativa refirió que se encuentra a la espera de que inicie el cobro coactivo en el cual la CVP presentará los argumentos y soportes que sirvan de defensa; con el fin de conocer el impacto en los estados financieros se realizó la consulta a la Subdirección Financiera quien manifestó que en caso de presentarse un fallo en contra será el área jurídica quien calificará el contingente en el SIPROJ. "/>
    <s v="Actividad ejecutada (revisada y entregada a solicitante)"/>
    <n v="2.5000000000000001E-3"/>
    <n v="0"/>
    <m/>
    <m/>
    <m/>
    <m/>
    <m/>
    <m/>
    <x v="0"/>
  </r>
  <r>
    <x v="1"/>
    <x v="44"/>
    <s v="Todos los Procesos"/>
    <s v="Todos los Procesos"/>
    <s v="Ivonne Andrea Torres Cruz_x000a_Asesora de Control Interno"/>
    <s v="Kelly Serrano Rincón"/>
    <s v="Líderes de Cada Proceso"/>
    <d v="2021-03-02T00:00:00"/>
    <d v="2021-04-15T00:00:00"/>
    <m/>
    <m/>
    <m/>
    <m/>
    <m/>
    <m/>
    <m/>
    <m/>
    <m/>
    <m/>
    <m/>
    <m/>
    <s v="Informe"/>
    <n v="5.0000000000000001E-3"/>
    <d v="2021-05-31T00:00:00"/>
    <s v="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_x000a_Mapas de Riesgos de Gestión y de Corrupción con corte al 30 de abril de 2021 mediante memo No.037933 del 31 may 2021 que contiene el capítulo &quot;REVISIÓN DE LA FORMULACIÓN DEL PAAC&quot;"/>
    <s v="Informe - Publicación (web,intranet y/o carpeta de calidad)"/>
    <n v="4.9999999999999992E-3"/>
    <n v="0"/>
    <m/>
    <m/>
    <m/>
    <m/>
    <m/>
    <m/>
    <x v="0"/>
  </r>
  <r>
    <x v="0"/>
    <x v="45"/>
    <s v="Gestión Estratégica"/>
    <s v="Estratégico"/>
    <s v="Ivonne Andrea Torres Cruz_x000a_Asesora de Control Interno"/>
    <s v="Andrea Sierra Ochoa"/>
    <s v="Jefe Oficina Asesora de Planeación "/>
    <d v="2021-03-02T00:00:00"/>
    <d v="2021-04-28T00:00:00"/>
    <m/>
    <m/>
    <m/>
    <m/>
    <m/>
    <m/>
    <m/>
    <m/>
    <m/>
    <m/>
    <m/>
    <m/>
    <s v="Informe"/>
    <n v="0.01"/>
    <d v="2021-04-28T00:00:00"/>
    <s v="Ruta interna: \\10.216.160.201\control interno\2021\19.04 INF.  DE GESTIÓN\RENDICIÓN DE CUENTAS"/>
    <s v="Se han venido realizando actividades de revisión de la página web y de la información publicada por la OAP disponible para las partes interesadas. La audiencia de rendición de cuentas se llevó a cabo el 26Mar y el informe se elaborará a partir del 15Abr_x000a_al 28ABR2021. mediante memorando de radicado 202111200027993, se remitio el informe de la audiencia de la rendicion de cuentas al director general de la CVP. _x000a_Al 29ABR2021, se solicito la publicacion del informe en la pagina web de la entidad. "/>
    <s v="Informe - Publicación (web,intranet y/o carpeta de calidad)"/>
    <n v="9.9999999999999985E-3"/>
    <n v="0"/>
    <m/>
    <m/>
    <m/>
    <m/>
    <m/>
    <m/>
    <x v="0"/>
  </r>
  <r>
    <x v="0"/>
    <x v="46"/>
    <s v="Gestión Tecnología de la Información y Comunicaciones"/>
    <s v="Estratégico"/>
    <s v="Ivonne Andrea Torres Cruz_x000a_Asesora de Control Interno"/>
    <s v="Andrea Sierra Ochoa"/>
    <s v="Jefe Oficina de Tecnologías de la Información y las Comunicaciones"/>
    <d v="2021-03-08T00:00:00"/>
    <d v="2021-03-19T00:00:00"/>
    <m/>
    <m/>
    <m/>
    <m/>
    <m/>
    <m/>
    <m/>
    <m/>
    <m/>
    <m/>
    <m/>
    <m/>
    <s v="Reporte"/>
    <n v="5.0000000000000001E-3"/>
    <d v="2021-03-15T00:00:00"/>
    <s v="\\10.216.160.201\control interno\2021\19.04 INF.  DE GESTIÓN\DNDA"/>
    <s v="Mediante memorando de radicado 202111200011463 de fecha 02 de marzo de 2021, se solicitó a la Direccion General (teniendo en cuenta que no hay jefe TIC) la información que servirá de insumo para la presentación del informe de la DNDA._x000a_* con Memorando de radicado N° 202111600015753 de fecha 12 de marzo de 2021, el jefe Encargado de la oficina TIC remitió la información requerida para el informe DNDA_x000a_* El día 15 de marzo de 2021 se cargó en la página de la Dirección Nacional de Derechos de Autor, el informe de conformidad con lo establecido en la circular 017 de 2011,"/>
    <s v="Informe - Publicación (web,intranet y/o carpeta de calidad)"/>
    <n v="4.9999999999999992E-3"/>
    <n v="0"/>
    <m/>
    <m/>
    <m/>
    <m/>
    <m/>
    <m/>
    <x v="0"/>
  </r>
  <r>
    <x v="2"/>
    <x v="47"/>
    <s v="Evaluación de la Gestión"/>
    <s v="Seguimiento y Evaluación"/>
    <s v="Ivonne Andrea Torres Cruz_x000a_Asesora de Control Interno"/>
    <s v="Joan Gaitán Ferrer"/>
    <s v="Asesor de Control Interno"/>
    <d v="2021-03-08T00:00:00"/>
    <d v="2021-03-19T00:00:00"/>
    <m/>
    <m/>
    <m/>
    <m/>
    <m/>
    <m/>
    <m/>
    <m/>
    <m/>
    <m/>
    <m/>
    <m/>
    <s v="Reporte"/>
    <n v="5.0000000000000001E-3"/>
    <d v="2021-04-22T00:00:00"/>
    <s v="Ruta: https://www.cajaviviendapopular.gov.co/?q=71-informes-de-gesti%C3%B3n-evaluaci%C3%B3n-y-auditor%C3%Adas"/>
    <s v="Durante el mes de marzo y abril se realizó la revisión y mantenimiento del Botón de Trasparencia numeral 7 a cargo de la Asesoría de Control Interno, se le preguntó a cada uno de los integrantes del equipo ACI si tenían informes o reportes por publicar y se hizo la verificación contra el PAA._x000a_Adicionalmente, se realizó una sesión con el profesional Luis Alirio Castro de la Oficina Asesora de Comunicaciones el día 22/04/2021, en esta reunión se acordó que se hará una sesión cada mes con el fin de seguir haciendo el respectivo mantenimiento y revisión del botón de trasparencia y así prepararnos para las evaluaciones a la que la Entidad es sometida por parte de la Veeduría Distrital y la Procuraduría General de la Nación."/>
    <s v="Entrega, publicación o socialización de resultados"/>
    <n v="5.0000000000000001E-3"/>
    <n v="0"/>
    <m/>
    <m/>
    <m/>
    <m/>
    <m/>
    <m/>
    <x v="0"/>
  </r>
  <r>
    <x v="7"/>
    <x v="48"/>
    <s v="Urbanizaciones y Titulación"/>
    <s v="Misional"/>
    <s v="Ivonne Andrea Torres Cruz_x000a_Asesora de Control Interno"/>
    <s v="Kelly Serrano Rincón"/>
    <s v="Director de Urbanizaciones y Titulación"/>
    <d v="2021-03-15T00:00:00"/>
    <d v="2021-03-25T00:00:00"/>
    <m/>
    <m/>
    <m/>
    <m/>
    <m/>
    <m/>
    <m/>
    <m/>
    <m/>
    <m/>
    <m/>
    <m/>
    <s v="Informe"/>
    <n v="3.7499999999999999E-3"/>
    <d v="2021-08-20T00:00:00"/>
    <s v="Ruta de la totalidad de las actividades de auditoría ejecutadas: \\10.216.160.201\control interno\2021\19.03 INF. AUDITORIAS C. I\INTERNAS\01. DUT\01. Controles riesgos"/>
    <s v="Se inició la auditoría, se realizaron pruebas sustantivas en sitio, como se observa en el acta, se inició con la consolidación del informe Preliminar, se aplazó debido a la elaboración de otros informes, el plazo quedó ajustado para entrega del informe final el 13abr2021._x000a_El informe Preliminar se socializó mediante memorando No. 202111200022203 del 09abr2021, se realizó el acta de reunión de cierre el 15abr2021._x000a_Informe final con memorando 202111200071293 del 20Ago2021"/>
    <s v="Informe Final - Publicación (web,intranet y/o carpeta de calidad)"/>
    <n v="3.7500000000000007E-3"/>
    <n v="0"/>
    <m/>
    <m/>
    <m/>
    <m/>
    <m/>
    <m/>
    <x v="0"/>
  </r>
  <r>
    <x v="7"/>
    <x v="49"/>
    <s v="Adquisición de Bienes y Servicios"/>
    <s v="Apoyo"/>
    <s v="Ivonne Andrea Torres Cruz_x000a_Asesora de Control Interno"/>
    <s v="Andrea Sierra Ochoa"/>
    <s v="Director de Gestión Corporativa y CID"/>
    <d v="2021-03-15T00:00:00"/>
    <d v="2021-04-05T00:00:00"/>
    <m/>
    <m/>
    <m/>
    <m/>
    <m/>
    <m/>
    <m/>
    <m/>
    <m/>
    <m/>
    <m/>
    <m/>
    <s v="Informe"/>
    <n v="5.0000000000000001E-3"/>
    <d v="2021-09-10T00:00:00"/>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Informe Final - Publicación (web,intranet y/o carpeta de calidad)"/>
    <n v="5.000000000000001E-3"/>
    <n v="0"/>
    <m/>
    <m/>
    <m/>
    <m/>
    <m/>
    <m/>
    <x v="0"/>
  </r>
  <r>
    <x v="7"/>
    <x v="50"/>
    <s v="Servicio al Ciudadano "/>
    <s v="Misional"/>
    <s v="Ivonne Andrea Torres Cruz_x000a_Asesora de Control Interno"/>
    <s v="Marcela Urrea Jaramillo"/>
    <s v="Director de Gestión Corporativa y CID"/>
    <d v="2021-03-15T00:00:00"/>
    <d v="2021-04-08T00:00:00"/>
    <m/>
    <m/>
    <m/>
    <m/>
    <m/>
    <m/>
    <m/>
    <m/>
    <m/>
    <m/>
    <m/>
    <m/>
    <s v="Informe"/>
    <n v="2.5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2.5000000000000005E-3"/>
    <n v="0"/>
    <m/>
    <m/>
    <m/>
    <m/>
    <m/>
    <m/>
    <x v="0"/>
  </r>
  <r>
    <x v="7"/>
    <x v="51"/>
    <s v="Urbanizaciones y Titulación"/>
    <s v="Misional"/>
    <s v="Ivonne Andrea Torres Cruz_x000a_Asesora de Control Interno"/>
    <s v="Marcela Urrea Jaramillo"/>
    <s v="Director de Urbanizaciones y Titulación"/>
    <d v="2021-03-15T00:00:00"/>
    <d v="2021-04-08T00:00:00"/>
    <m/>
    <m/>
    <m/>
    <m/>
    <m/>
    <m/>
    <m/>
    <m/>
    <m/>
    <m/>
    <m/>
    <m/>
    <s v="Informe"/>
    <n v="5.0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5.000000000000001E-3"/>
    <n v="0"/>
    <m/>
    <m/>
    <m/>
    <m/>
    <m/>
    <m/>
    <x v="0"/>
  </r>
  <r>
    <x v="3"/>
    <x v="22"/>
    <s v="Evaluación de la Gestión"/>
    <s v="Seguimiento y Evaluación"/>
    <s v="Ivonne Andrea Torres Cruz_x000a_Asesora de Control Interno"/>
    <s v="Joan Gaitán Ferrer"/>
    <s v="Asesor de Control Interno"/>
    <d v="2021-03-15T00:00:00"/>
    <d v="2021-04-12T00:00:00"/>
    <m/>
    <m/>
    <m/>
    <m/>
    <m/>
    <m/>
    <m/>
    <m/>
    <m/>
    <m/>
    <m/>
    <m/>
    <s v="Acta"/>
    <n v="5.0000000000000001E-3"/>
    <d v="2021-05-03T00:00:00"/>
    <s v="Ruta: \\10.216.160.201\control interno\2021\02.01 ACTAS COMITE C. I\03. 08Abr2021_x000a_Correo de convocatoria_x000a_2021112000200 Sol de info de ejecución pptal_x000a_Evidencias de cumplimiento de compromisos_x000a_Presentación para el comité"/>
    <s v="Se convocó a la tercera sesión ordinaria el 17Mar para el 25Mar. Fecha que fue reprogramada por el Director General para el 07Abr y de nuevo el 05Abr reprogramó para el 08Abr._x000a_Se elaboró la presentación y se realizó la sesión del comité el 08Abr2021. Se elaboró el acta de la tercera sesión de Comité CICCI y se envió por correo electrónico a cada uno de los integrantes del Comité para que fuera revisada y comentada por cada uno de los integrantes del Comité.  El acta y sus anexos se encuentran en proceso de publicación en la carpeta compartida de calidad. _x000a_"/>
    <s v="Entrega producto final"/>
    <n v="5.0000000000000001E-3"/>
    <n v="0"/>
    <m/>
    <m/>
    <m/>
    <m/>
    <m/>
    <m/>
    <x v="0"/>
  </r>
  <r>
    <x v="2"/>
    <x v="52"/>
    <s v="Evaluación de la Gestión"/>
    <s v="Seguimiento y Evaluación"/>
    <s v="Ivonne Andrea Torres Cruz_x000a_Asesora de Control Interno"/>
    <s v="Andrea Sierra Ochoa"/>
    <s v="Asesor de Control Interno"/>
    <d v="2021-03-15T00:00:00"/>
    <d v="2021-09-15T00:00:00"/>
    <m/>
    <m/>
    <m/>
    <m/>
    <m/>
    <m/>
    <m/>
    <m/>
    <m/>
    <m/>
    <m/>
    <m/>
    <s v="Acta"/>
    <n v="3.0000000000000001E-3"/>
    <d v="2021-09-10T00:00:00"/>
    <s v="29ABR2021.La información de la auditoría se encuentra en la ruta: \\10.216.160.201\control interno\2021\19.03 INF. AUDITORIAS C. I\INTERNAS\01. DUT_x000a_09JUN. La información se encuentra en la siguiente ruta:_x000a_\\10.216.160.201\control interno\2021\28.05 PM\EXTERNO\CONTRALORIA\05. DMV Hallazgo 3.1.3.4 – Acción 1"/>
    <s v="Esta actividad no se desarrollo durante el mes de marzo _x000a_Al 29ABR2021, Se realizó reunion con los desginados del proceso DUT, indicadoles los hallazgos encontrados en el ejercicio  de auditoría, mismos que se plasmaran en el informe preliminar de auditoria, la evidencia de esta actividad se encuentra en la carpeta de la Auditoria de DUT._x000a_09JUN_x000a_Se apoyo en la reunion con su con la DMV en razón de su comunicación 202114000033343 del 19 de mayo de 2021 en la cual solicita el cierre de la Acción 1- del Hallazgo 3.1.3.4 – de la Auditoría con código 56._x000a_Las evidencias del cumplimiento de esta actividad se encuentran en la carpetas de las auditorias de DUT, DMB y DMV, de la Asesoria de Control Interno"/>
    <s v="Entrega, publicación o socialización de resultados"/>
    <n v="3.0000000000000001E-3"/>
    <n v="0"/>
    <n v="9"/>
    <n v="184"/>
    <n v="291"/>
    <n v="1.5815217391304348"/>
    <n v="4.7445652173913047E-3"/>
    <n v="-1.7445652173913046E-3"/>
    <x v="0"/>
  </r>
  <r>
    <x v="2"/>
    <x v="52"/>
    <s v="Evaluación de la Gestión"/>
    <s v="Seguimiento y Evaluación"/>
    <s v="Ivonne Andrea Torres Cruz_x000a_Asesora de Control Interno"/>
    <s v="Carlos Vargas Hernández"/>
    <s v="Asesor de Control Interno"/>
    <d v="2021-03-15T00:00:00"/>
    <d v="2021-09-15T00:00:00"/>
    <m/>
    <m/>
    <m/>
    <m/>
    <m/>
    <m/>
    <m/>
    <m/>
    <m/>
    <m/>
    <m/>
    <m/>
    <s v="Acta"/>
    <n v="3.0000000000000001E-3"/>
    <d v="2021-09-22T00:00:00"/>
    <s v="Ruta: \\10.216.160.201\control interno\2021\19.03 INF. AUDITORIAS C. I\INTERNAS\02. CAJA MENOR cierre 2020\4. Eje. AudRuta \\10.216.160.201\control interno\2021\19.03 INF. AUDITORIAS C. I\INTERNAS\07. Incapacidades DUT\2. Ejecucion\2.1 Solicitudes de Inf. y Rptas"/>
    <s v="Se realizaron charlas con la Subdirección Administrativa con el fin de aclarar inquietudes respecto a las auditorias de cierre de caja menor vigencia 2020 y la Gestión y cobro de incapacidades y aplicación de políticas contables 16 de marzo y 10 de mayo de 2021 respectivamente."/>
    <s v="Entrega, publicación o socialización de resultados"/>
    <n v="3.0000000000000001E-3"/>
    <n v="0"/>
    <n v="9"/>
    <n v="184"/>
    <n v="291"/>
    <n v="1.5815217391304348"/>
    <n v="4.7445652173913047E-3"/>
    <n v="-1.7445652173913046E-3"/>
    <x v="0"/>
  </r>
  <r>
    <x v="6"/>
    <x v="35"/>
    <s v="Evaluación de la Gestión"/>
    <s v="Seguimiento y Evaluación"/>
    <s v="Ivonne Andrea Torres Cruz_x000a_Asesora de Control Interno"/>
    <s v="Kelly Serrano Rincón"/>
    <s v="Asesor de Control Interno"/>
    <d v="2021-07-29T00:00:00"/>
    <d v="2021-08-11T00:00:00"/>
    <m/>
    <m/>
    <m/>
    <m/>
    <m/>
    <m/>
    <m/>
    <m/>
    <m/>
    <m/>
    <m/>
    <m/>
    <s v="Matriz"/>
    <n v="5.0000000000000001E-3"/>
    <d v="2021-08-20T00:00:00"/>
    <s v="Los correos, actas de reunión, reparto, planes formulados por las dependencias y plan proyectado para reviisón del directior se encuentran en la siguiente ruta:_x000a_\\10.216.160.201\control interno\2021\28.05 PM\EXTERNO\CONTRALORIA\09. Aud Regularidad 2020 PAD 2021 Cód 55"/>
    <s v="La actividad se reasignó a Kelly Serrano y a Andrea Sierra, en razón a la calamidad doméstica sufrida por el profesional inicialmente asignado (Carlos Vargas). La contraloría entregó el informe final de la auditoría de regularidad el 23Jul, dando 10 días para suscribir el plan de mejoramiento. La actividad de formulación se realizó de manera coordinada con todas las dependencias de la entidad. El plan quedó formulado y consolidado el 30 de julio y fue presentado al director general el 02Ago, quien presentó observaciones que fueron resueltas el 04Ago, para lograr la aprobación del plan y subirlo al sivicof._x000a_Desde la Dirección sectorial de hábitat y ambiente, presentaron inconvenientes con el archivo STR de los hallazgos y no pewrmitieron el cargue del plan formulkado, dando plazo hasta el 10Ago para reportarlo en el sivicof, lo cual efectivamente se surtió en esa fecha sin ningún inconveniente._x000a_Posteriormente la DGC y CID, dra. María Mercedes Medina, indicó que el plan cargado presentaba errores y que solicitaba su subsanación. Se remitió oficio 202111200114461 el 11Ago2021, solicitando la retransmisión del PM por los errores en la formuación (una acción repetida y una que no se incluyó). La dirección sectorial de la Contraloría aprobó la retransmisión del plan con oficio3-2021-25643 del 18/Ago/2021 y será retransmitido el 23Ago2021."/>
    <s v="Informe - Publicación (web,intranet y/o carpeta de calidad)"/>
    <n v="4.9999999999999992E-3"/>
    <n v="0"/>
    <m/>
    <m/>
    <m/>
    <m/>
    <m/>
    <m/>
    <x v="0"/>
  </r>
  <r>
    <x v="2"/>
    <x v="52"/>
    <s v="Evaluación de la Gestión"/>
    <s v="Seguimiento y Evaluación"/>
    <s v="Ivonne Andrea Torres Cruz_x000a_Asesora de Control Interno"/>
    <s v="Andrea Sierra Ochoa"/>
    <s v="Asesor de Control Interno"/>
    <d v="2021-03-15T00:00:00"/>
    <d v="2021-09-15T00:00:00"/>
    <m/>
    <m/>
    <m/>
    <m/>
    <m/>
    <m/>
    <m/>
    <m/>
    <m/>
    <m/>
    <m/>
    <m/>
    <s v="Acta"/>
    <n v="3.0000000000000001E-3"/>
    <d v="2021-09-27T00:00:00"/>
    <s v="Ruta interna de calidad: _x000a__x000a_\\10.216.160.201\control interno\2021\19.03 INF. AUDITORIAS C. I\INTERNAS\06. MV\03. Dto 371 Art.3 y Proced\1. Planificación\1.3 Plan de auditoría_x000a__x000a_Ruta interna de calidad: _x000a__x000a_\\10.216.160.201\control interno\2021\19.03 INF. AUDI"/>
    <s v="Esta actividad no se desarrollo durante el mes de marzo _x000a_Abril 2021: Durante la Auditoria Interna a la DUT no se presentaron situaciones de entrega de informaciòn incorrecta o sin las condiciones requeridas. _x000a_31May2021: En mayo de 2021 se documentaron las siguientes actas: _x000a_1- Acta de la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Acta No 1 del 12 de abril de 2021)._x000a_- Acta de la charla realizada con los enlaces de la DUT con el fin de conocer las características de la base de datos, para posteriormente solicitar información en el marco de la Auditoría Interna a los expedientes de los predios titulados para el cumplimiento de la meta de la vigencia 2020 de los Planes de Desarrollo “Bogotá Mejor para Todos” y “Un nuevo Contrato Social y Ambiental”. (Acta No 1 del 12 de marzo de 2021)._x000a_- Charla enfoque hacia la prevención - Respuesta requerimiento 202111200027923 del 28 de abril de 2021– “Solicitud de información equipos celulares – líneas asignadas en la Resolución 2235 del 11 de abril de 2020 “Por la cual se prorrogan los términos de suspensión de las actuaciones disciplinarias, administrativas y sancionatorias establecidos en las Resoluciones No. 2146 y 2147 de 2020 y se dictan otras disposiciones” en la cual el encargado de la Bodega  solvento algunas observaciones sobre la información remitida en memorando 202117200028983 del 03 de mayo de 2021 y temas relacionados con el control administrativo de las líneas celulares. (12 de mayo de 2021)._x000a_- Charla enfoque hacia la prevención - Subdirección Administrativa - Información remitida con memorando 202117200031423 del 11 de mayo de 2021 “Respuesta memorando 202111200024783 solicitud de soportes y/o evidencias del informe de la Directiva 003 de 2013. (20May2021)._x000a_- Se convocó y participó en la “Charla enfoque hacia la prevención – Seguimiento aplicación Marco Normativo Contable I Trimestre 2021” (08Jun2021)._x000a_- 2. Se convocó y participo en la “Charla enfoque hacia la prevención - Reunión de presentación de resultados de Auditoria al proceso de MB - Decreto 371 - Articulo 3 (17Jun2021)._x000a_- Esta actividad no se desarrollo durante julio de 2021. _x000a_Esta actividad no se desarrollo durante julio de 2021."/>
    <s v="Entrega, publicación o socialización de resultados"/>
    <n v="3.0000000000000001E-3"/>
    <n v="0"/>
    <n v="9"/>
    <n v="184"/>
    <n v="291"/>
    <n v="1.5815217391304348"/>
    <n v="4.7445652173913047E-3"/>
    <n v="-1.7445652173913046E-3"/>
    <x v="0"/>
  </r>
  <r>
    <x v="7"/>
    <x v="53"/>
    <s v="Gestión Administrativa"/>
    <s v="Apoyo"/>
    <s v="Ivonne Andrea Torres Cruz_x000a_Asesora de Control Interno"/>
    <s v="Carlos Vargas Hernández"/>
    <s v="Subdirector Administrativo"/>
    <d v="2021-03-19T00:00:00"/>
    <d v="2021-04-16T00:00:00"/>
    <m/>
    <m/>
    <m/>
    <m/>
    <m/>
    <m/>
    <m/>
    <m/>
    <m/>
    <m/>
    <m/>
    <m/>
    <s v="Informe"/>
    <n v="5.0000000000000001E-3"/>
    <d v="2021-05-31T00:00:00"/>
    <s v="1. Charla individual sobre solicitud de información DUT "/>
    <s v="Toda la información de la auditoría se encuentra en la ruta: \2021\19.03 INF. AUDITORIAS C. I\INTERNAS\02. CAJA MENOR cierre 2020_x000a_\\10.216.160.201\control interno\2021\19.03 INF. AUDITORIAS C. I\INTERNAS\02. CAJA MENOR cierre 2020\5. Resultados de la Auditoría_x000a_Informe final elaborado y entregado a revisión por ACI desde el 16Abr2021. No fue posible entregarlo porque la Subdirectora Administrativa indicó que la profesional responsable de la caja menor se encontraba con covid y ella prefería contar con su presencia para realizar la actividad, informe preliminar entregado el 27 de abril con el memorando 202111200027273 _x000a_202111200030933 Informe Final de Auditoría del 10 de mayo_x000a_Publicación en página web el 01Jun2021_x000a_"/>
    <s v="Informe Final - Publicación (web,intranet y/o carpeta de calidad)"/>
    <n v="5.000000000000001E-3"/>
    <n v="0"/>
    <m/>
    <m/>
    <m/>
    <m/>
    <m/>
    <m/>
    <x v="0"/>
  </r>
  <r>
    <x v="4"/>
    <x v="54"/>
    <s v="Evaluación de la Gestión"/>
    <s v="Seguimiento y Evaluación"/>
    <s v="Ivonne Andrea Torres Cruz_x000a_Asesora de Control Interno"/>
    <s v="Carlos Vargas Hernández"/>
    <s v="Asesor de Control Interno"/>
    <d v="2021-03-23T00:00:00"/>
    <d v="2021-03-30T00:00:00"/>
    <m/>
    <m/>
    <m/>
    <m/>
    <m/>
    <m/>
    <m/>
    <m/>
    <m/>
    <m/>
    <m/>
    <m/>
    <s v="Certificado"/>
    <n v="2E-3"/>
    <d v="2021-03-30T00:00:00"/>
    <m/>
    <s v="1. Con memo 202116000007863 del 15Feb2021 se realizó solicitud de modificación de acción de la Dir. Jurídica, la cual se tramitó y subió al sivicof el 19Feb2021._x000a_2. Con memo 202112000010013 del 24Feb2021 se realizó solicitud de modificación de 2 acciones de la Dirección de Reasentamientos cód Aud 56 y 70, la cual se tramitó y subió al sivicof el 05Mar2021._x000a_3. Con memo 202112000016473 del 15Mar2021 se realizó solicitud de modificación de 2 acciones de la Dirección de Reasentamientos, la cual se tramitó y subió al sivicof el 19Mar2021._x000a_Todas las evidencias se encuentran en la carpeta compartida en el servidor."/>
    <s v="Entrega a ente de control y copia en Control Interno"/>
    <n v="2E-3"/>
    <n v="0"/>
    <m/>
    <m/>
    <m/>
    <m/>
    <m/>
    <m/>
    <x v="0"/>
  </r>
  <r>
    <x v="7"/>
    <x v="55"/>
    <s v="Mejoramiento de Barrios"/>
    <s v="Misional"/>
    <s v="Ivonne Andrea Torres Cruz_x000a_Asesora de Control Interno"/>
    <s v="Kelly Serrano Rincón"/>
    <s v="Director de Mejoramiento de Barrios"/>
    <d v="2021-03-26T00:00:00"/>
    <d v="2021-04-08T00:00:00"/>
    <m/>
    <m/>
    <m/>
    <m/>
    <m/>
    <m/>
    <m/>
    <m/>
    <m/>
    <m/>
    <m/>
    <m/>
    <s v="Informe"/>
    <n v="0.01"/>
    <d v="2021-08-18T00:00:00"/>
    <s v="2. Charla individual sobre solicitud de información Subdirección Ficianciera"/>
    <s v="El informe Preliminar se socializó mediante memorando No. 202111200027223 del 26abr2021, se recibieron las observaciones al informe preliminar el 28abr2021 mediante memorandos No. 202115000028253 y 202111300028173._x000a_Informe final entregado con memorando 202111200070763 del 18Ago2021"/>
    <s v="Informe Final - Publicación (web,intranet y/o carpeta de calidad)"/>
    <n v="1.0000000000000002E-2"/>
    <n v="0"/>
    <m/>
    <m/>
    <m/>
    <m/>
    <m/>
    <m/>
    <x v="0"/>
  </r>
  <r>
    <x v="7"/>
    <x v="56"/>
    <s v="Prevención del Daño Antijurídico y Representación Judicial"/>
    <s v="Estratégico"/>
    <s v="Ivonne Andrea Torres Cruz_x000a_Asesora de Control Interno"/>
    <s v="Andrea Sierra Ochoa"/>
    <s v="Director Jurídico "/>
    <d v="2021-03-26T00:00:00"/>
    <d v="2021-05-03T00:00:00"/>
    <m/>
    <m/>
    <m/>
    <m/>
    <m/>
    <m/>
    <m/>
    <m/>
    <m/>
    <m/>
    <m/>
    <m/>
    <s v="Informe"/>
    <n v="5.0000000000000001E-3"/>
    <d v="2021-05-19T00:00:00"/>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Informe Final - Publicación (web,intranet y/o carpeta de calidad)"/>
    <n v="5.000000000000001E-3"/>
    <n v="0"/>
    <m/>
    <m/>
    <m/>
    <m/>
    <m/>
    <m/>
    <x v="0"/>
  </r>
  <r>
    <x v="2"/>
    <x v="34"/>
    <s v="Evaluación de la Gestión"/>
    <s v="Seguimiento y Evaluación"/>
    <s v="Ivonne Andrea Torres Cruz_x000a_Asesora de Control Interno"/>
    <s v="Joan Gaitán Ferrer"/>
    <s v="Asesor de Control Interno"/>
    <d v="2021-03-29T00:00:00"/>
    <d v="2021-04-06T00:00:00"/>
    <m/>
    <m/>
    <m/>
    <m/>
    <m/>
    <m/>
    <m/>
    <m/>
    <m/>
    <m/>
    <m/>
    <m/>
    <s v="Matriz"/>
    <n v="3.0000000000000001E-3"/>
    <d v="2021-04-06T00:00:00"/>
    <s v="Ruta de la información: \\10.216.160.201\control interno\2021\28.03 PAA_x000a_Se solicitó por correo el diligenciamiento del archivo del PAA"/>
    <s v="Se ha realizado seguimiento mensual a las actividades del PAA. Se realizó reprogramación de actividades, se incluyeron adicionales y se retiraron actividades. Se envió por correo a Juan David Solano el respectivo seguimiento con cumplimiento (eficacia) del 97.04%"/>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3-30T00:00:00"/>
    <d v="2021-04-06T00:00:00"/>
    <m/>
    <m/>
    <m/>
    <m/>
    <m/>
    <m/>
    <m/>
    <m/>
    <m/>
    <m/>
    <m/>
    <m/>
    <s v="Correo electrónico"/>
    <n v="1E-3"/>
    <d v="2021-04-06T00:00:00"/>
    <s v="Ruta: \\10.216.160.201\control interno\2021\19.01 INF.  A  ENTID. DE CONTROL Y VIG\CGR SIRECI"/>
    <s v="Se revisó la información y no se encontraron obras inconclusas, ni recursos del SGP, ni de regalías y tampoco hay suscrito PM con la CGN, por lo que se elaboró el reporte y se envió el 06Abr2021. Se incluyó correo en la carpeta compartida."/>
    <s v="Entrega a ente de control y copia en Control Interno"/>
    <n v="1E-3"/>
    <n v="0"/>
    <m/>
    <m/>
    <m/>
    <m/>
    <m/>
    <m/>
    <x v="0"/>
  </r>
  <r>
    <x v="4"/>
    <x v="57"/>
    <s v="Todos los Procesos"/>
    <s v="Todos los Procesos"/>
    <s v="Ivonne Andrea Torres Cruz_x000a_Asesora de Control Interno"/>
    <s v="Carlos Vargas Hernández"/>
    <s v="Líderes de Cada Proceso"/>
    <d v="2021-03-31T00:00:00"/>
    <d v="2021-07-29T00:00:00"/>
    <m/>
    <m/>
    <m/>
    <m/>
    <m/>
    <m/>
    <m/>
    <m/>
    <m/>
    <m/>
    <m/>
    <m/>
    <s v="Correo electrónico - Oficios"/>
    <n v="0.02"/>
    <d v="2021-07-29T00:00:00"/>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Entrega a ente de control y copia en Control Interno"/>
    <n v="0.02"/>
    <n v="0"/>
    <m/>
    <m/>
    <m/>
    <m/>
    <m/>
    <m/>
    <x v="0"/>
  </r>
  <r>
    <x v="2"/>
    <x v="9"/>
    <s v="Evaluación de la Gestión"/>
    <s v="Seguimiento y Evaluación"/>
    <s v="Ivonne Andrea Torres Cruz_x000a_Asesora de Control Interno"/>
    <s v="Joan Gaitán Ferrer"/>
    <s v="Asesor de Control Interno"/>
    <d v="2021-04-05T00:00:00"/>
    <d v="2021-04-08T00:00:00"/>
    <m/>
    <m/>
    <m/>
    <m/>
    <m/>
    <m/>
    <m/>
    <m/>
    <m/>
    <m/>
    <m/>
    <m/>
    <s v="Reporte"/>
    <n v="3.0000000000000001E-3"/>
    <d v="2021-04-08T00:00:00"/>
    <s v="Ruta: \\10.216.160.201\control interno\2021\00. APOYO\03. Contratación\SISCOS 2021"/>
    <s v="Se realizó el trámite de cuentas de cobro de contratistas de ACI, del 01 al 30 de marzo de 2021, donde dicha actividad quedó cumplida en su totalidad de la siguiente manera:_x000a_Cuentas de cobro de contratistas: Andrea Sierra, Marcela Urrea, Joan Gaitán, Carlos Vargas, Kelly Serrano del mes de marzo 2021 radicadas en carpeta compartida en DRIVE establecida por la Subdirección Financiera._x000a_"/>
    <s v="Entrega, publicación o socialización de resultados"/>
    <n v="3.0000000000000001E-3"/>
    <n v="0"/>
    <m/>
    <m/>
    <m/>
    <m/>
    <m/>
    <m/>
    <x v="0"/>
  </r>
  <r>
    <x v="2"/>
    <x v="10"/>
    <s v="Evaluación de la Gestión"/>
    <s v="Seguimiento y Evaluación"/>
    <s v="Ivonne Andrea Torres Cruz_x000a_Asesora de Control Interno"/>
    <s v="Andrea Sierra Ochoa"/>
    <s v="Asesor de Control Interno"/>
    <d v="2021-04-05T00:00:00"/>
    <d v="2021-04-09T00:00:00"/>
    <m/>
    <m/>
    <m/>
    <m/>
    <m/>
    <m/>
    <m/>
    <m/>
    <m/>
    <m/>
    <m/>
    <m/>
    <s v="Matriz"/>
    <n v="3.0000000000000001E-3"/>
    <d v="2021-04-09T00:00:00"/>
    <s v="Toda la informacion relacionada con esta actividad se encuentra en la siguiente ruta:\\10.216.160.201\control interno\2021\00. APOYO\09. Normograma\1. ENE_FEB_MAR"/>
    <s v="09Abril2021. mediante correo electronico dirigido a la ACI, se remitio la actualizacion del normograma del proceso de evaluacion de la gestión. Cumpliendo con esta actividad"/>
    <s v="Entrega, publicación o socialización de resultados"/>
    <n v="3.0000000000000001E-3"/>
    <n v="0"/>
    <m/>
    <m/>
    <m/>
    <m/>
    <m/>
    <m/>
    <x v="0"/>
  </r>
  <r>
    <x v="4"/>
    <x v="11"/>
    <s v="Adquisición de Bienes y Servicios"/>
    <s v="Apoyo"/>
    <s v="Ivonne Andrea Torres Cruz_x000a_Asesora de Control Interno"/>
    <s v="Carlos Vargas Hernández"/>
    <s v="Director de Gestión Corporativa y CID"/>
    <d v="2021-04-05T00:00:00"/>
    <d v="2021-04-13T00:00:00"/>
    <m/>
    <m/>
    <m/>
    <m/>
    <m/>
    <m/>
    <m/>
    <m/>
    <m/>
    <m/>
    <m/>
    <m/>
    <s v="Certificado"/>
    <n v="1E-3"/>
    <d v="2021-04-13T00:00:00"/>
    <s v="Ruta de evidencias del cargue de información de la cuenta mensual del mes de diciembre: \\10.216.160.201\control interno\2021\19.01 INF.  A  ENTID. DE CONTROL Y VIG\SIVICOF\CUENTA MENSUAL\03. marzo 2021"/>
    <s v="Se solicitó la información, se recibió, revisó y cargó al sistema sivicof.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4-05T00:00:00"/>
    <d v="2021-04-13T00:00:00"/>
    <m/>
    <m/>
    <m/>
    <m/>
    <m/>
    <m/>
    <m/>
    <m/>
    <m/>
    <m/>
    <m/>
    <m/>
    <s v="Informe"/>
    <n v="1E-3"/>
    <d v="2021-04-13T00:00:00"/>
    <s v="Ruta interna: \\10.216.160.201\control interno\2021\19.01 INF.  A  ENTID. DE CONTROL Y VIG\PERSONERIA\03. MARZO_x000a_Oficio 202111200045291- Informe Presupuestal marzo 2021 enviado por correo electrónico a la Personería el 13Abril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x v="16"/>
    <s v="Gestión Administrativa"/>
    <s v="Apoyo"/>
    <s v="Ivonne Andrea Torres Cruz_x000a_Asesora de Control Interno"/>
    <s v="Carlos Vargas Hernández"/>
    <s v="Subdirector Administrativo"/>
    <d v="2021-04-05T00:00:00"/>
    <d v="2021-04-23T00:00:00"/>
    <m/>
    <m/>
    <m/>
    <m/>
    <m/>
    <m/>
    <m/>
    <m/>
    <m/>
    <m/>
    <m/>
    <m/>
    <s v="Informe"/>
    <n v="7.4999999999999997E-3"/>
    <d v="2021-05-10T00:00:00"/>
    <s v="Ruta\\10.216.160.201\control interno\2021\19.04 INF.  DE GESTIÓN\AUSTERIDAD\I TRIM 2021"/>
    <s v="Se encuentra en la etapa de elaboración del informe, el que se espera sea entregado la primera semana de mayo._x000a__x000a_Se entrego informe final el dia 10 de mayo de 2021_x000a__x000a_"/>
    <s v="Informe - Publicación (web,intranet y/o carpeta de calidad)"/>
    <n v="7.4999999999999989E-3"/>
    <n v="0"/>
    <m/>
    <m/>
    <m/>
    <m/>
    <m/>
    <m/>
    <x v="0"/>
  </r>
  <r>
    <x v="0"/>
    <x v="58"/>
    <s v="Gestión Financiera"/>
    <s v="Apoyo"/>
    <s v="Ivonne Andrea Torres Cruz_x000a_Asesora de Control Interno"/>
    <s v="Marcela Urrea Jaramillo"/>
    <s v="Subdirector Financiero"/>
    <d v="2021-04-05T00:00:00"/>
    <d v="2021-04-30T00:00:00"/>
    <m/>
    <m/>
    <m/>
    <m/>
    <m/>
    <m/>
    <m/>
    <m/>
    <m/>
    <m/>
    <m/>
    <m/>
    <s v="Informe"/>
    <n v="3.0000000000000001E-3"/>
    <d v="2021-06-09T00:00:00"/>
    <s v="Ruta interna: \\10.216.160.201\control interno\2021\19.04 INF.  DE GESTIÓN\MNC\1er Trim 2021\Sol Info y Rtas_x000a_202111200041053 Memorando remisorio seg. MNC I Trim 2021 V2.0_x000a_09Jun2021:  Ruta interna de calidad: _x000a_\\10.216.160.201\control interno\2021\19.04 INF.  DE GESTIÓN\MNC\02. 1er Trim 2021\05. Inf. y memorando remisorio_x000a_Página oficial de la CVP: _x000a_https://www.cajaviviendapopular.gov.co/sites/default/files/Inf%20I%20Trim%202021%20MNC.pdf_x000a_"/>
    <s v="De acuerdo a la solicitud realizada el 13 de abril de 2021, en la cual la Sub. Financiera requiriò extender el plazo para la entrega de la información correspondiente al seguimiento al Marco Normativo Contable del primer trimestre de la vigencia 2021 que estaba prevista para el 15 de abril de la presente vigencia,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_x000a_- Solicitud de información a la Subdirección Financiera con memorando 202111200022753 del 12 de abril de 2021._x000a_Se realizaron las siguientes actividades: _x000a_- Se realizó alcance a la solicitud de información extendiendo el plazo de entrega de la misma, con memorando 202111200024013 del 15 de abril de 2021. _x000a_09Jun2021: Se finalizó el informe de seguimiento y evaluación a la aplicación del Marco Normativo Contable de la CVP del primer trimestre de la vigencia_x000a_2021._x000a_"/>
    <s v="Informe - Publicación (web,intranet y/o carpeta de calidad)"/>
    <n v="2.9999999999999996E-3"/>
    <n v="0"/>
    <m/>
    <m/>
    <m/>
    <m/>
    <m/>
    <m/>
    <x v="0"/>
  </r>
  <r>
    <x v="7"/>
    <x v="59"/>
    <s v="Mejoramiento de Vivienda"/>
    <s v="Misional"/>
    <s v="Ivonne Andrea Torres Cruz_x000a_Asesora de Control Interno"/>
    <s v="Kelly Serrano Rincón"/>
    <s v="Director de Mejoramiento de Vivienda"/>
    <d v="2021-04-09T00:00:00"/>
    <d v="2021-04-20T00:00:00"/>
    <m/>
    <m/>
    <m/>
    <m/>
    <m/>
    <m/>
    <m/>
    <m/>
    <m/>
    <m/>
    <m/>
    <m/>
    <s v="Informe"/>
    <n v="0.01"/>
    <d v="2021-09-09T00:00:00"/>
    <s v="Ruta: \\10.216.160.201\control interno\2021\19.03 INF. AUDITORIAS C. I\INTERNAS\06. MV\01. Controles Riesgos\03. Resultados\00. Informe preliminar_x000a_• Se remitió el informe final mediante radicado No. 202111200078063 del 09sep2021 y la reunión de cierre se efectuó el 10sep2021. Ruta: \\10.216.160.201\control interno\2021\19.03 INF. AUDITORIAS C. I\INTERNAS\06. MV\01. Controles Riesgos\03. Resultados"/>
    <s v="Se envió el informe preliminar para revisión el 27abr2021 por correo electrónico para su revisión._x000a_Informe revisado y validado y enviado a la Directora de Mejoramiento de Vivienda (E) el 20Ago2021 con memorando 202111200071473_x000a_• Se remitió el informe final mediante radicado No. 202111200078063 del 09sep2021 y la reunión de cierre se efectuó el 10sep2021. "/>
    <s v="Informe Final - Publicación (web,intranet y/o carpeta de calidad)"/>
    <n v="1.0000000000000002E-2"/>
    <n v="0"/>
    <m/>
    <m/>
    <m/>
    <m/>
    <m/>
    <m/>
    <x v="0"/>
  </r>
  <r>
    <x v="0"/>
    <x v="60"/>
    <s v="Gestión Administrativa"/>
    <s v="Apoyo"/>
    <s v="Ivonne Andrea Torres Cruz_x000a_Asesora de Control Interno"/>
    <s v="Marcela Urrea Jaramillo"/>
    <s v="Subdirector Administrativo"/>
    <d v="2021-04-13T00:00:00"/>
    <d v="2021-05-13T00:00:00"/>
    <m/>
    <m/>
    <m/>
    <m/>
    <m/>
    <m/>
    <m/>
    <m/>
    <m/>
    <m/>
    <m/>
    <m/>
    <s v="Informe"/>
    <n v="0.01"/>
    <d v="2021-05-26T00:00:00"/>
    <s v="Documentos ubicados en la ruta: _x000a_\\10.216.160.201\control interno\2021\19.02 INF. A OTROS ORGANISMOS\DIRECTIVA 003 de 2013 (16Oct 2020 al 15Abr2021)\Sol Inf y Rtas_x000a_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_x000a_"/>
    <s v="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
    <s v="Informe - Publicación (web,intranet y/o carpeta de calidad)"/>
    <n v="9.9999999999999985E-3"/>
    <n v="0"/>
    <m/>
    <m/>
    <m/>
    <m/>
    <m/>
    <m/>
    <x v="0"/>
  </r>
  <r>
    <x v="1"/>
    <x v="61"/>
    <s v="Todos los Procesos"/>
    <s v="Todos los Procesos"/>
    <s v="Ivonne Andrea Torres Cruz_x000a_Asesora de Control Interno"/>
    <s v="Kelly Serrano Rincón"/>
    <s v="Líderes de Cada Proceso"/>
    <d v="2021-04-26T00:00:00"/>
    <d v="2021-05-14T00:00:00"/>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1"/>
    <x v="62"/>
    <s v="Todos los Procesos"/>
    <s v="Todos los Procesos"/>
    <s v="Ivonne Andrea Torres Cruz_x000a_Asesora de Control Interno"/>
    <s v="Kelly Serrano Rincón"/>
    <s v="Líderes de Cada Proceso"/>
    <d v="2021-04-26T00:00:00"/>
    <d v="2021-05-14T00:00:00"/>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2"/>
    <x v="34"/>
    <s v="Evaluación de la Gestión"/>
    <s v="Seguimiento y Evaluación"/>
    <s v="Ivonne Andrea Torres Cruz_x000a_Asesora de Control Interno"/>
    <s v="Joan Gaitán Ferrer"/>
    <s v="Asesor de Control Interno"/>
    <d v="2021-04-28T00:00:00"/>
    <d v="2021-05-04T00:00:00"/>
    <m/>
    <m/>
    <m/>
    <m/>
    <m/>
    <m/>
    <m/>
    <m/>
    <m/>
    <m/>
    <m/>
    <m/>
    <s v="Matriz"/>
    <n v="3.0000000000000001E-3"/>
    <d v="2021-05-05T00:00:00"/>
    <s v="Ruta del FUSS: \\10.216.160.201\control interno\2021\19.04 INF.  DE GESTIÓN\HERRAMIENTAS\FUSS- P I 7696_x000a_Ruta del PAA: \\10.216.160.201\control interno\2021\28.03 PAA"/>
    <s v="Se realizó el seguimiento al Plan Anual de Auditorías con corte al 30 de Abril con el fin de poder tener los insumos necesarios para reportar el Formato Unico de Seguimiento Sectorial FUSS y enviarlo a la Dirección de Gestión Corporativa. _x000a_Se envio a la Dirección de Gestión Corporativa y CID el FUSS-Control Interno con corte al 30 de Abril mediante correo electronico, reportando una eficacia del 95,98%."/>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4-29T00:00:00"/>
    <d v="2021-05-04T00:00:00"/>
    <m/>
    <m/>
    <m/>
    <m/>
    <m/>
    <m/>
    <m/>
    <m/>
    <m/>
    <m/>
    <m/>
    <m/>
    <s v="Correo electrónico"/>
    <n v="1E-3"/>
    <d v="2021-05-04T00:00:00"/>
    <s v="Ruta: \\10.216.160.201\control interno\2021\19.01 INF.  A  ENTID. DE CONTROL Y VIG\CGR SIRECI\05. Abr"/>
    <s v=" Se reviso la información de manera interna, se verificó, se hizo el reporte mediante correo electrónico, de acuerdo con los plazos establecidos en la circular._x000a_Se reporto para el mes de Abril:_x000a_1. Obras inconclusas o sin uso._x000a_3. Sistema General de Participaciones y demás transferencias de origen nacional._x000a_4. Sistema General de Regalías, (Consolida información de las entidades designadas como ejecutoras de estos recursos - Secretaria Distrital de Planeación)._x000a_5. Planes de mejoramiento._x000a__x000a__x000a_"/>
    <s v="Entrega a ente de control y copia en Control Interno"/>
    <n v="1E-3"/>
    <n v="0"/>
    <m/>
    <m/>
    <m/>
    <m/>
    <m/>
    <m/>
    <x v="0"/>
  </r>
  <r>
    <x v="2"/>
    <x v="9"/>
    <s v="Evaluación de la Gestión"/>
    <s v="Seguimiento y Evaluación"/>
    <s v="Ivonne Andrea Torres Cruz_x000a_Asesora de Control Interno"/>
    <s v="Joan Gaitán Ferrer"/>
    <s v="Asesor de Control Interno"/>
    <d v="2021-05-03T00:00:00"/>
    <d v="2021-05-06T00:00:00"/>
    <m/>
    <m/>
    <m/>
    <m/>
    <m/>
    <m/>
    <m/>
    <m/>
    <m/>
    <m/>
    <m/>
    <m/>
    <s v="Reporte"/>
    <n v="3.0000000000000001E-3"/>
    <d v="2021-05-06T00:00:00"/>
    <s v="Ruta: \\10.216.160.201\control interno\2021\00. APOYO\03. Contratación\SISCOS 2021"/>
    <s v="Se realizó el trámite de cuentas de cobro de contratistas de ACI, del 01 al 30 de Abril de 2021, donde dicha actividad quedó cumplida en su totalidad de la siguiente manera:_x000a_Cuentas de cobro de contratistas: Andrea Sierra, Marcela Urrea, Joan Gaitán, Carlos Vargas, Kelly Serrano del mes de abril de 2021 radicadas en carpeta compartida en DRIVE establecida por la Subdirección Financiera._x000a_"/>
    <s v="Entrega, publicación o socialización de resultados"/>
    <n v="3.0000000000000001E-3"/>
    <n v="0"/>
    <m/>
    <m/>
    <m/>
    <m/>
    <m/>
    <m/>
    <x v="0"/>
  </r>
  <r>
    <x v="4"/>
    <x v="11"/>
    <s v="Gestión Financiera"/>
    <s v="Apoyo"/>
    <s v="Ivonne Andrea Torres Cruz_x000a_Asesora de Control Interno"/>
    <s v="Carlos Vargas Hernández"/>
    <s v="Subdirector Financiero"/>
    <d v="2021-05-03T00:00:00"/>
    <d v="2021-05-11T00:00:00"/>
    <m/>
    <m/>
    <m/>
    <m/>
    <m/>
    <m/>
    <m/>
    <m/>
    <m/>
    <m/>
    <m/>
    <m/>
    <s v="Certificado"/>
    <n v="1E-3"/>
    <d v="2021-05-11T00:00:00"/>
    <s v="Ruta de evidencias del cargue de información de la cuenta mensual del mes de diciembre: \\10.216.160.201\control interno\2021\19.01 INF.  A  ENTID. DE CONTROL Y VIG\SIVICOF\CUENTA MENSUAL\04. abril 2021"/>
    <s v="Se solicitó la información, se recibió, revisó y cargó al sistema sivicof.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5-03T00:00:00"/>
    <d v="2021-05-11T00:00:00"/>
    <m/>
    <m/>
    <m/>
    <m/>
    <m/>
    <m/>
    <m/>
    <m/>
    <m/>
    <m/>
    <m/>
    <m/>
    <s v="Informe"/>
    <n v="1E-3"/>
    <d v="2021-05-11T00:00:00"/>
    <s v="Ruta interna: \\10.216.160.201\control interno\2021\19.01 INF.  A  ENTID. DE CONTROL Y VIG\PERSONERIA\04. ABRIL_x000a_Oficio 202111200063611- Informe Presupuestal abril 2021 enviado por correo electrónico a la Personería el 11 de may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7"/>
    <x v="63"/>
    <s v="Gestión del Talento Humano"/>
    <s v="Apoyo"/>
    <s v="Ivonne Andrea Torres Cruz_x000a_Asesora de Control Interno"/>
    <s v="Carlos Vargas Hernández"/>
    <s v="Subdirector Administrativo"/>
    <d v="2021-05-03T00:00:00"/>
    <d v="2021-07-13T00:00:00"/>
    <m/>
    <m/>
    <m/>
    <m/>
    <m/>
    <m/>
    <m/>
    <m/>
    <m/>
    <m/>
    <m/>
    <m/>
    <s v="Informe"/>
    <n v="3.8E-3"/>
    <d v="2021-09-22T00:00:00"/>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_x000a_El dia 12 de agosto de 2021 se envió a las areas auditadas el informe preliminar de la auditoría de incapacidades con el fin de que las areas realizaran las controversias a las no corformidades y observaciones._x000a_El dia 20 de septiembre se remitio informe final y se realizo el dia 22 de septiembre reunión de cierre."/>
    <s v="Informe Final - Publicación (web,intranet y/o carpeta de calidad)"/>
    <n v="3.8000000000000009E-3"/>
    <n v="0"/>
    <m/>
    <m/>
    <m/>
    <m/>
    <m/>
    <m/>
    <x v="0"/>
  </r>
  <r>
    <x v="7"/>
    <x v="64"/>
    <s v="Gestión Financiera"/>
    <s v="Apoyo"/>
    <s v="Ivonne Andrea Torres Cruz_x000a_Asesora de Control Interno"/>
    <s v="Carlos Vargas Hernández"/>
    <s v="Subdirector Financiero"/>
    <d v="2021-05-03T00:00:00"/>
    <d v="2021-07-13T00:00:00"/>
    <m/>
    <m/>
    <m/>
    <m/>
    <m/>
    <m/>
    <m/>
    <m/>
    <m/>
    <m/>
    <m/>
    <m/>
    <s v="Informe"/>
    <n v="3.8E-3"/>
    <d v="2021-09-22T00:00:00"/>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_x000a_El dia 12 de agosto de 2021 se envió a las areas auditadas el informe preliminar de la auditoría de incapacidades con el fin de que las areas realizaran las controversias a las no corformidades y observaciones_x000a_El dia 20 de septiembre se remitio informe final y se realizo el dia 22 de septiembre reunión de cierre."/>
    <s v="Informe Final - Publicación (web,intranet y/o carpeta de calidad)"/>
    <n v="3.8000000000000009E-3"/>
    <n v="0"/>
    <m/>
    <m/>
    <m/>
    <m/>
    <m/>
    <m/>
    <x v="0"/>
  </r>
  <r>
    <x v="7"/>
    <x v="65"/>
    <s v="Urbanizaciones y Titulación"/>
    <s v="Misional"/>
    <s v="Ivonne Andrea Torres Cruz_x000a_Asesora de Control Interno"/>
    <s v="Carlos Vargas Hernández"/>
    <s v="Director de Urbanizaciones y Titulación"/>
    <d v="2021-05-03T00:00:00"/>
    <d v="2021-07-13T00:00:00"/>
    <m/>
    <m/>
    <m/>
    <m/>
    <m/>
    <m/>
    <m/>
    <m/>
    <m/>
    <m/>
    <m/>
    <m/>
    <s v="Informe"/>
    <n v="3.8E-3"/>
    <d v="2021-09-22T00:00:00"/>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_x000a_El dia 12 de agosto de 2021 se envió a las areas auditadas el informe preliminar de la auditoría de incapacidades con el fin de que las areas realizaran las controversias a las no corformidades y observaciones_x000a_El dia 20 de septiembre se remitio informe final y se realizo el dia 22 de septiembre reunión de cierre."/>
    <s v="Informe Final - Publicación (web,intranet y/o carpeta de calidad)"/>
    <n v="3.8000000000000009E-3"/>
    <n v="0"/>
    <m/>
    <m/>
    <m/>
    <m/>
    <m/>
    <m/>
    <x v="0"/>
  </r>
  <r>
    <x v="1"/>
    <x v="13"/>
    <s v="Todos los Procesos"/>
    <s v="Todos los Procesos"/>
    <s v="Ivonne Andrea Torres Cruz_x000a_Asesora de Control Interno"/>
    <s v="Joan Gaitán Ferrer"/>
    <s v="Líderes de Cada Proceso"/>
    <d v="2021-05-11T00:00:00"/>
    <d v="2021-05-15T00:00:00"/>
    <m/>
    <m/>
    <m/>
    <m/>
    <m/>
    <m/>
    <m/>
    <m/>
    <m/>
    <m/>
    <m/>
    <m/>
    <s v="Reporte"/>
    <n v="5.0000000000000001E-3"/>
    <d v="2021-07-30T00:00:00"/>
    <s v="Ruta: \\10.216.160.201\control interno\2021\19.04 INF.  DE GESTIÓN\PAAC\02. II Seg 2021_x000a_02. 202111200048643 Solicitud oportunidad de entrega PAAC_x000a_02. Cuadro Oportunidad entrega PAAC y Seguimiento a la Gestión por Procesos – Indicadores de Gestión 2021_x000a_05. 202111200048643 Rta  202111200048643 OAP_x000a_06. Cuadro Oportunidad entrega PAAC y Seguimiento a la Gestión por Procesos – Indicadores de Gestión 2021_x000a__x000a_"/>
    <s v="La actividad no se realizó durante el mes de mayo._x000a_Durante el mes de junio se solicitó mediante Memorando 202111200048643 Solicitud evidencia de oportunidad de entrega de las formulaciones y seguimientos al Plan Anticorrupción y de Atención al Ciudadano - Mapas de Riesgos y Seguimiento a la Gestión por Procesos – Indicadores de Gestión vigencias 2020 y 2021 a la Oficina Asesora de Planeación, dando como plazo para remitir las evidencias el día 02 de julio del 2021. Nos encontramos a la espera de la respuesta de la Oficina Asesora de Planeación._x000a_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trónico a la Asesora el 30Jul y se guarda la ifnromación para la evaluación anual por dependencias_x000a_"/>
    <s v="Informe - Publicación (web,intranet y/o carpeta de calidad)"/>
    <n v="4.9999999999999992E-3"/>
    <n v="0"/>
    <m/>
    <m/>
    <m/>
    <m/>
    <m/>
    <m/>
    <x v="0"/>
  </r>
  <r>
    <x v="2"/>
    <x v="52"/>
    <s v="Evaluación de la Gestión"/>
    <s v="Seguimiento y Evaluación"/>
    <s v="Ivonne Andrea Torres Cruz_x000a_Asesora de Control Interno"/>
    <s v="Kelly Serrano Rincón"/>
    <s v="Asesor de Control Interno"/>
    <d v="2021-03-15T00:00:00"/>
    <d v="2021-09-15T00:00:00"/>
    <m/>
    <m/>
    <m/>
    <m/>
    <m/>
    <m/>
    <m/>
    <m/>
    <m/>
    <m/>
    <m/>
    <m/>
    <s v="Acta"/>
    <n v="3.0000000000000001E-3"/>
    <d v="2021-09-15T00:00:00"/>
    <s v=" 28 - 29 y 30 jul 2021: Programación mesas de trabajo y consolidación plan de mejoramiento, ruta: \\10.216.160.201\control interno\2021\28.05 PM\EXTERNO\CONTRALORIA\09. Aud Regularidad 2020 PAD 2021 Cód 55"/>
    <s v="Se realizaron dos reuniones el día 23jun2021 con los procesos Urbanizaciones y Titulación y Gestión Financiera_x000a_28 - 29 y 30 jul 2021: se realizaron mesas de trabajo con cada uno de los procesos especificando puntualmente por cada uno de los hallazgos que se suscribieron con la Contraloría en la Auditoría de Regularidad cod 55 la evidencia a presentar al momento del seguimiento._x000a_• Se realizaron reuniones con todos los procesos, se consolidó el plan de mejoramiento con la Contraloría de la Auditoría regular Cod 55"/>
    <s v="Entrega, publicación o socialización de resultados"/>
    <n v="3.0000000000000001E-3"/>
    <n v="0"/>
    <n v="9"/>
    <n v="184"/>
    <n v="291"/>
    <n v="1.5815217391304348"/>
    <n v="4.7445652173913047E-3"/>
    <n v="-1.7445652173913046E-3"/>
    <x v="0"/>
  </r>
  <r>
    <x v="2"/>
    <x v="34"/>
    <s v="Evaluación de la Gestión"/>
    <s v="Seguimiento y Evaluación"/>
    <s v="Ivonne Andrea Torres Cruz_x000a_Asesora de Control Interno"/>
    <s v="Joan Gaitán Ferrer"/>
    <s v="Asesor de Control Interno"/>
    <d v="2021-05-26T00:00:00"/>
    <d v="2021-06-02T00:00:00"/>
    <m/>
    <m/>
    <m/>
    <m/>
    <m/>
    <m/>
    <m/>
    <m/>
    <m/>
    <m/>
    <m/>
    <m/>
    <s v="Matriz"/>
    <n v="3.0000000000000001E-3"/>
    <d v="2021-06-02T00:00:00"/>
    <s v="Ruta del FUSS: \\10.216.160.201\control interno\2021\19.04 INF.  DE GESTIÓN\HERRAMIENTAS\FUSS- P I 7696_x000a_Ruta del PAA: \\10.216.160.201\control interno\2021\28.03 PAA_x000a__x000a_00. Correo - Seguimiento FUSS 7696 – Mayo_x000a_01. FUSS UNCSAP-2021 FOR 7696 mayo_x000a_02. 208-CI-Ft-04 Plan Anual de Auditorías 2021 V2 seg al 31May2021_x000a_03. FUSS UNCSAP-2021 FOR 7696 mayo Control Interno_x000a_04. Correo Re_ Seguimiento FUSS 7696 - Mayo - Control Interno_x000a_"/>
    <s v="1. Planes de mejoraiento"/>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5-28T00:00:00"/>
    <d v="2021-06-02T00:00:00"/>
    <m/>
    <m/>
    <m/>
    <m/>
    <m/>
    <m/>
    <m/>
    <m/>
    <m/>
    <m/>
    <m/>
    <m/>
    <s v="Correo electrónico"/>
    <n v="1E-3"/>
    <d v="2021-06-02T00:00:00"/>
    <s v="Ruta: \\10.216.160.201\control interno\2021\19.01 INF.  A  ENTID. DE CONTROL Y VIG\CGR SIRECI\06. May_x000a_01. Correo - CVP - Reporte Información “Sistema de Rendición Electrónica de la Cuenta e Informes – SIRECI"/>
    <s v="2. Controles de los riesgos"/>
    <s v="Entrega a ente de control y copia en Control Interno"/>
    <n v="1E-3"/>
    <n v="0"/>
    <m/>
    <m/>
    <m/>
    <m/>
    <m/>
    <m/>
    <x v="0"/>
  </r>
  <r>
    <x v="2"/>
    <x v="9"/>
    <s v="Evaluación de la Gestión"/>
    <s v="Seguimiento y Evaluación"/>
    <s v="Ivonne Andrea Torres Cruz_x000a_Asesora de Control Interno"/>
    <s v="Joan Gaitán Ferrer"/>
    <s v="Asesor de Control Interno"/>
    <d v="2021-06-01T00:00:00"/>
    <d v="2021-06-04T00:00:00"/>
    <m/>
    <m/>
    <m/>
    <m/>
    <m/>
    <m/>
    <m/>
    <m/>
    <m/>
    <m/>
    <m/>
    <m/>
    <s v="Reporte"/>
    <n v="3.0000000000000001E-3"/>
    <d v="2021-06-04T00:00:00"/>
    <s v="Ruta: \\10.216.160.201\control interno\2021\00. APOYO\03. Contratación\SISCOS 2021\5. Mayo_x000a_SisCo Andrea Sierra Ochoa_x000a_SisCo Carlos Andres Vargas_x000a_SiSco Joan Gaitan Ferrer_1_x000a_SiSco Joan Gaitan Ferrer_2_x000a_SiSco Kelly Serrano Rincón_x000a_SiSco Marcela Urrea Jaramillo_x000a_"/>
    <s v="Se realizó el trámite de cuentas de cobro de contratistas de ACI, del 01 al 31 de Mayo de 2021, donde dicha actividad quedó cumplida en su totalidad de la siguiente manera:_x000a_Cuentas de cobro de contratistas: Andrea Sierra, Marcela Urrea, Joan Gaitán, Carlos Vargas, Kelly Serrano del mes de mayo de 2021 radicadas en carpeta compartida en DRIVE establecida por la Subdirección Financiera._x000a_"/>
    <s v="Entrega, publicación o socialización de resultados"/>
    <n v="3.0000000000000001E-3"/>
    <n v="0"/>
    <m/>
    <m/>
    <m/>
    <m/>
    <m/>
    <m/>
    <x v="0"/>
  </r>
  <r>
    <x v="4"/>
    <x v="11"/>
    <s v="Adquisición de Bienes y Servicios"/>
    <s v="Apoyo"/>
    <s v="Ivonne Andrea Torres Cruz_x000a_Asesora de Control Interno"/>
    <s v="Carlos Vargas Hernández"/>
    <s v="Director de Gestión Corporativa y CID"/>
    <d v="2021-06-01T00:00:00"/>
    <d v="2021-06-10T00:00:00"/>
    <m/>
    <m/>
    <m/>
    <m/>
    <m/>
    <m/>
    <m/>
    <m/>
    <m/>
    <m/>
    <m/>
    <m/>
    <s v="Certificado"/>
    <n v="1E-3"/>
    <d v="2021-06-10T00:00:00"/>
    <s v="Ruta de evidencias del cargue de información de la cuenta mensual del mes de diciembre: \\10.216.160.201\control interno\2021\19.01 INF.  A  ENTID. DE CONTROL Y VIG\SIVICOF\CUENTA MENSUAL\05. mayo 2021"/>
    <s v="Se solicitó la información, se recibió, revisó y cargó al sistema sivicof. Se solicitó la publicación en la página web del certificado"/>
    <s v="Entrega a ente de control y copia en Control Interno"/>
    <n v="1E-3"/>
    <n v="0"/>
    <m/>
    <m/>
    <m/>
    <m/>
    <m/>
    <m/>
    <x v="0"/>
  </r>
  <r>
    <x v="2"/>
    <x v="66"/>
    <s v="Evaluación de la Gestión"/>
    <s v="Seguimiento y Evaluación"/>
    <s v="Ivonne Andrea Torres Cruz_x000a_Asesora de Control Interno"/>
    <s v="Joan Gaitán Ferrer"/>
    <s v="Asesor de Control Interno"/>
    <d v="2021-06-01T00:00:00"/>
    <d v="2021-07-15T00:00:00"/>
    <m/>
    <m/>
    <m/>
    <m/>
    <m/>
    <m/>
    <m/>
    <m/>
    <m/>
    <m/>
    <m/>
    <m/>
    <s v="Piezas comunicativas y presentación"/>
    <n v="1.0999999999999999E-2"/>
    <d v="2021-06-29T00:00:00"/>
    <s v="Ruta: \\10.216.160.201\control interno\2021\19.04 INF.  DE GESTIÓN\HERRAMIENTAS\Doc SIG\04. piezas comunicativas_x000a__x000a_00. Principios de los auditores internos_x000a_01. Correo de Bogotá es TIC - Solicitud elaboración piezas _Principios de los Auditores Internos__x000a_02. 17 06 21 AuditoresMesa de trabajo  (1)_x000a_03. 17 06 21 AuditoresMesa de trabajo  (2)_x000a_04. 17 06 21 AuditoresMesa de trabajo  (3)_x000a_05. 17 06 21 AuditoresMesa de trabajo  (4)_x000a_"/>
    <s v="Se realizó la solicitud mediante correo electrónico del día jueves 10 de junio el diseño de cuatro (4) piezas graficas a la Oficina Asesora de Comunicaciones con el fin de que fueran socializadas y difundidas por el correo de comunicaciones@cajaviviendapopular.gov.co, dichas piezas fueron difundidas los días 23,24,28 y 29 de junio._x000a__x000a_Adicionalmente, estas piezas serán difundidas en las pantallas de la Entidad. _x000a_"/>
    <s v="Entrega, publicación o socialización de resultados"/>
    <n v="1.0999999999999999E-2"/>
    <n v="0"/>
    <m/>
    <m/>
    <m/>
    <m/>
    <m/>
    <m/>
    <x v="0"/>
  </r>
  <r>
    <x v="0"/>
    <x v="12"/>
    <s v="Gestión Financiera"/>
    <s v="Apoyo"/>
    <s v="Ivonne Andrea Torres Cruz_x000a_Asesora de Control Interno"/>
    <s v="Elizabeth Sáenz Sáenz"/>
    <s v="Subdirector Financiero"/>
    <d v="2021-06-04T00:00:00"/>
    <d v="2021-06-10T00:00:00"/>
    <m/>
    <m/>
    <m/>
    <m/>
    <m/>
    <m/>
    <m/>
    <m/>
    <m/>
    <m/>
    <m/>
    <m/>
    <s v="Informe"/>
    <n v="1E-3"/>
    <d v="2021-06-10T00:00:00"/>
    <s v="Ruta interna: \\10.216.160.201\control interno\2021\19.01 INF.  A  ENTID. DE CONTROL Y VIG\PERSONERIA\05. MAYO_x000a_Oficio 202111200077271- Informe Presupuestal mayo  2021 enviado por correo electrónico a la Personería el 10 de jun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3"/>
    <x v="67"/>
    <s v="Evaluación de la Gestión"/>
    <s v="Seguimiento y Evaluación"/>
    <s v="Ivonne Andrea Torres Cruz_x000a_Asesora de Control Interno"/>
    <s v="Joan Gaitán Ferrer"/>
    <s v="Asesor de Control Interno"/>
    <d v="2021-06-08T00:00:00"/>
    <d v="2021-07-13T00:00:00"/>
    <m/>
    <m/>
    <m/>
    <m/>
    <m/>
    <m/>
    <m/>
    <m/>
    <m/>
    <m/>
    <m/>
    <m/>
    <s v="Acta"/>
    <n v="4.0000000000000001E-3"/>
    <d v="2021-07-13T00:00:00"/>
    <s v="Ruta: \\10.216.160.201\control interno\2021\02.01 ACTAS COMITE C. I\04. 22Jun2021_x000a__x000a_00. 202111200041373 Sol de Info para el CICCI_x000a_01. 202111200041613 Sol presentación ejec pptal corte 18Jun2021_x000a_02. Correo RTA OAP  Inf. para Comité Institucional de Coordinación - C I CICCI_x000a_03. Correo Rta - 202111200041613 - Solicitud presentación de la ejecución presupuestal corte 18 de junio de 2021 –_x000a_04. 20210617_Presentacion Resultados FURAG 2020_v3_x000a_05. Resumen Riesgos Corte 30 de abril 2021_rvda_x000a_06. ACTA DE REUNION - DRH - 19 ABRIL DE 2021_x000a_07. ACTA DE REUNION - DUT - 22 ABRIL DE 2021_x000a_08. Presentación Ejecución Presupuestal a 18 JUNIO 2021_x000a_09. ACTA DE REUNION 05 MAYO DE 2021 COMPLEMENTADA_x000a_10. 20210621_Presentación Politica Riesgos_Junio 2021_x000a_11. 208-CI-Ft-04 Plan Anual de Auditorías 2021 V3 del 22Jun2021_x000a_12. Presentación Comité Control Interno 22Jun2021_x000a_13. Grabación CICCI 22Jun2021_1_x000a_14. Grabación CICCI 22Jun2021_2_x000a_15. Proyección acta 4ta reunión Comité de Control Interno 22Jun2021_x000a_16. 202111400048333 Justificación de inasistencia Convocatoria_x000a_17. Acta 4ta reunión Comité de Control Interno 22Jun2021_x000a_18. Acta 4ta reunión Comité de Control Interno 22Jun2021_firmada_x000a_"/>
    <s v="*. Se solicitó mediante Oficio 202111200073691 Solicitud de información DAFP CICCI, con el fin de poder programar la sesión extraordinaria del CICCI donde se llevara a cabo la revisión del Informe Final de la Auditoría de Notificaciones. _x000a_*. Se realizó la convocatoria a la cuarta sesión ordinaria del Comité CICCI mediante correo electrónico del día 10 de junio de 2021 para realizar el Comité el día 22 de junio de 2021._x000a_*. Se solicitó médiate Memorando 202111200041373 Solicitud de Información para el Comité Institucional de Coordinación de Control Interno CICCI correspondiente al FURAG y el estado de los riesgos de la Entidad._x000a_*. Se solicitó médiate Memorando 202111200041613 Solicitud presentación de la ejecución presupuestal corte 18 de junio de 2021._x000a_*. Se realizó la cuarta sesión del Comité Institucional de Coordinación de Control Interno el día 22 de junio de 2021 por la plataforma meet. _x000a_*. Se elaboró la proyección del acta 4ta reunión Comité de Control Interno 22Jun2021 la cual se encuentra en revisión por parte de la Asesora de Control Interno para ser enviada a los integrantes del Comité._x000a_*. Se firmó el acta por parte del Presidente y la Secretaria Técnica, fue publicada en la carpeta de Calidad de la Entidad el día 13 de julio de 2021."/>
    <s v="Entrega producto final"/>
    <n v="4.0000000000000001E-3"/>
    <n v="0"/>
    <m/>
    <m/>
    <m/>
    <m/>
    <m/>
    <m/>
    <x v="0"/>
  </r>
  <r>
    <x v="7"/>
    <x v="68"/>
    <s v="Servicio al Ciudadano "/>
    <s v="Misional"/>
    <s v="Ivonne Andrea Torres Cruz_x000a_Asesora de Control Interno"/>
    <s v="Marcela Urrea Jaramillo"/>
    <s v="Director de Gestión Corporativa y CID"/>
    <d v="2021-06-09T00:00:00"/>
    <d v="2021-06-25T00:00:00"/>
    <m/>
    <m/>
    <m/>
    <m/>
    <m/>
    <m/>
    <m/>
    <m/>
    <m/>
    <m/>
    <m/>
    <m/>
    <s v="Informe"/>
    <n v="0.01"/>
    <d v="2021-06-23T00:00:00"/>
    <s v="Informe final remitido a la Directora de Mejoramiento de Barrios con memorando 202111200046743 del 23 de junio de 2021 y publicado en la página oficial de la CVP."/>
    <s v="Se desarrollaron las fases de planeación, ejecución y conclusiones de la Auditoría Interna al proceso de Mejoramiento de Barrios – Articulo 3 del Decreto 371 de 2010"/>
    <s v="Informe Final - Publicación (web,intranet y/o carpeta de calidad)"/>
    <n v="1.0000000000000002E-2"/>
    <n v="0"/>
    <m/>
    <m/>
    <m/>
    <m/>
    <m/>
    <m/>
    <x v="0"/>
  </r>
  <r>
    <x v="7"/>
    <x v="69"/>
    <s v="Adquisición de Bienes y Servicios"/>
    <s v="Apoyo"/>
    <s v="Ivonne Andrea Torres Cruz_x000a_Asesora de Control Interno"/>
    <s v="Andrea Sierra Ochoa"/>
    <s v="Director de Gestión Corporativa y CID"/>
    <d v="2021-06-09T00:00:00"/>
    <d v="2021-07-16T00:00:00"/>
    <m/>
    <m/>
    <m/>
    <m/>
    <m/>
    <m/>
    <m/>
    <m/>
    <m/>
    <m/>
    <m/>
    <m/>
    <s v="Informe"/>
    <n v="0.01"/>
    <d v="2021-09-10T00:00:00"/>
    <s v="Toda la información de la auditoría se encuentra en la siguiente ruta:\\10.216.160.201\control interno\2021\19.03 INF. AUDITORIAS C. I\INTERNAS\05. MB\02. Dto 371 Art. 2_x000a_1. Planificación Auditoría: \\10.216.160.201\control interno\2021\19.03 INF. AUDITORIAS C. I\INTERNAS\05. MB\02. Dto 371 Art. 2\1. Planificación Auditoría_x000a_2. Ejecución  de la auditoría: \\10.216.160.201\control interno\2021\19.03 INF. AUDITORIAS C. I\INTERNAS\05. MB\02. Dto 371 Art. 2\2. Ejecución de la Auditoría_x000a_3. Resultados de la audiroría: \\10.216.160.201\control interno\2021\19.03 INF. AUDITORIAS C. I\INTERNAS\05. MB\02. Dto 371 Art. 2\3. Resultados de la Auditoría"/>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_x000a_15JUL2021 Se proyectó el informe preliminar de la auditoría de seguimiento al cumplimiento por parte de la Dirección de Mejoramiento de Barrios, de las garantías dispuestas en el artículo 2° del Decreto 371 de 2010 y se remitió para verificación y aprobación a la Asesora de Control Interno (15Jul2021)._x000a_Se remitió el infomre preliminar el 21Ago2021 con el memorando 202111200071893_x000a_21AGO2021. Se remitió informe preliminar de la auditoría a la Dirección de Mejoramiento de Barrios, a fin de dar continuidad al procedimiento 208-CI-Pr-01 Auditoría Interna v.7, lo anterior mediante memorando N° 202111200071893 del 21/08/2021_x000a_10SEP2021. Este dia se realizo reunion de cierre y publicacion de informe de auditoria "/>
    <s v="Informe Final - Publicación (web,intranet y/o carpeta de calidad)"/>
    <n v="1.0000000000000002E-2"/>
    <n v="0"/>
    <m/>
    <m/>
    <m/>
    <m/>
    <m/>
    <m/>
    <x v="0"/>
  </r>
  <r>
    <x v="7"/>
    <x v="70"/>
    <s v="Adquisición de Bienes y Servicios"/>
    <s v="Apoyo"/>
    <s v="Ivonne Andrea Torres Cruz_x000a_Asesora de Control Interno"/>
    <s v="Andrea Sierra Ochoa"/>
    <s v="Director de Gestión Corporativa y CID"/>
    <d v="2021-06-10T00:00:00"/>
    <d v="2021-07-30T00:00:00"/>
    <m/>
    <m/>
    <m/>
    <m/>
    <m/>
    <m/>
    <m/>
    <m/>
    <m/>
    <m/>
    <m/>
    <m/>
    <s v="Informe"/>
    <n v="0.01"/>
    <d v="2021-08-21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17AGO2021: Se entregó informe preliminar 202111200069833_x000a_21AGO2021: Se entregó el informe final 202111200071863, ya qu eno se presentó controversia al informe"/>
    <s v="Informe Final - Publicación (web,intranet y/o carpeta de calidad)"/>
    <n v="1.0000000000000002E-2"/>
    <n v="0"/>
    <m/>
    <m/>
    <m/>
    <m/>
    <m/>
    <m/>
    <x v="0"/>
  </r>
  <r>
    <x v="6"/>
    <x v="20"/>
    <s v="Todos los Procesos"/>
    <s v="Todos los Procesos"/>
    <s v="Ivonne Andrea Torres Cruz_x000a_Asesora de Control Interno"/>
    <s v="Kelly Serrano Rincón"/>
    <s v="Líderes de Cada Proceso"/>
    <d v="2021-06-15T00:00:00"/>
    <d v="2021-07-09T00:00:00"/>
    <m/>
    <m/>
    <m/>
    <m/>
    <m/>
    <m/>
    <m/>
    <m/>
    <m/>
    <m/>
    <m/>
    <m/>
    <s v="Matriz"/>
    <n v="0.02"/>
    <d v="2021-07-30T00:00:00"/>
    <s v="• Solicitud de información: Memo No. 202111200044703 del 18jun2021_x000a_• Consolidación de respuestas_x000a_• Matriz de seguimiento _x000a_\\10.216.160.201\control interno\2021\28.05 PM\EXTERNO\CONTRALORIA\07. I SEG 2021"/>
    <s v="Se inició con el seguimiento al plan de mejoramiento externo con memorando No. 202111200044703 del 18jun2021. Se realizó el seguimiento, está en consolidación el informe final._x000a_12Jul: Se remitió el informe de seguieinto, la matriz con el detalle del seguimiento y el proyecto de remisorio a la Asesora para su revisión_x000a_30Jul: Se revisó el informe y se remitió a los diferentes destinatarios con comunicación 202111200062173 del 30Jul y se publicó en págna web el 03Ago"/>
    <s v="Informe - Publicación (web,intranet y/o carpeta de calidad)"/>
    <n v="1.9999999999999997E-2"/>
    <n v="0"/>
    <m/>
    <m/>
    <m/>
    <m/>
    <m/>
    <m/>
    <x v="0"/>
  </r>
  <r>
    <x v="6"/>
    <x v="41"/>
    <s v="Todos los Procesos"/>
    <s v="Todos los Procesos"/>
    <s v="Ivonne Andrea Torres Cruz_x000a_Asesora de Control Interno"/>
    <s v="Kelly Serrano Rincón"/>
    <s v="Líderes de Cada Proceso"/>
    <d v="2021-06-15T00:00:00"/>
    <d v="2021-07-09T00:00:00"/>
    <m/>
    <m/>
    <m/>
    <m/>
    <m/>
    <m/>
    <m/>
    <m/>
    <m/>
    <m/>
    <m/>
    <m/>
    <s v="Matriz"/>
    <n v="0.02"/>
    <d v="2021-07-12T00:00:00"/>
    <s v="• Solicitud de información: Memo No. 202111200044703 del 18jun2021_x000a_• Consolidación de respuestas_x000a_• Matriz de seguimiento _x000a_• Informe de seguimiento_x000a_\\10.216.160.201\control interno\2021\28.05 PM\INTERNO\07. II_Seg_2021 corte 15Jun"/>
    <s v="Se inició con el seguimiento al plan de mejoramiento externo con memorando No. 202111200044703 del 18jun2021. Se realizó el seguimiento, está en consolidación el informe final._x000a_Se socializó el informe final de seguimiento mediante memorando No. 202111200054193  del 12jul2021 incluyendo informe y el excel de seguimiento."/>
    <s v="Informe - Publicación (web,intranet y/o carpeta de calidad)"/>
    <n v="1.9999999999999997E-2"/>
    <n v="0"/>
    <m/>
    <m/>
    <m/>
    <m/>
    <m/>
    <m/>
    <x v="0"/>
  </r>
  <r>
    <x v="2"/>
    <x v="71"/>
    <s v="Todos los Procesos"/>
    <s v="Todos los Procesos"/>
    <s v="Ivonne Andrea Torres Cruz_x000a_Asesora de Control Interno"/>
    <s v="Joan Gaitán Ferrer"/>
    <s v="Líderes de Cada Proceso"/>
    <d v="2021-06-15T00:00:00"/>
    <d v="2021-07-15T00:00:00"/>
    <m/>
    <m/>
    <m/>
    <m/>
    <m/>
    <m/>
    <m/>
    <m/>
    <m/>
    <m/>
    <m/>
    <m/>
    <s v="Informe"/>
    <n v="7.0000000000000001E-3"/>
    <d v="2021-08-09T00:00:00"/>
    <s v="Ruta: \\10.216.160.201\control interno\2021\02.01 ACTAS COMITE C. I\00. Plan de trabajo CICCI\Encuesta estat y cod auditor 2021_x000a_01. Preguntas evalución estatuto y código de ética_x000a_02. Lista Funcionarios y contratistas para encuesta de control interno_OK_x000a_03. 202111200053983_x000a_03. Solicitud diligenciamiento encuesta evaluación auditores 2021_x000a_04. Matriz de revisión preguntas_x000a_05. ESTATUTO DE AUDITORÍA INTERNA Y CÓDIGO DE ÉTICA DE LOS AUDITORES INTERNOS_x000a_06. RESULTADOS ESTATUTO DE AUDITORIA INTERNA Y CÓDIGO DE ÉTICA DEL AUDITOR INTERNO 2021_x000a_07. RESULTADOS ESTATUTO DE AUDITORÍA INTERNA Y CÓDIGO DE ÉTICA DE LOS AUDITORES INTERNOS_x000a_08. Informe encuesta estatuto aud inter y código ética 30Jul2021_x000a_"/>
    <s v="Se realizaron las preguntas correspondientes a la evaluación del estatuto y código de ética del auditor._x000a_Se realizó la Solicitud diligenciamiento encuesta evaluación auditores 2021, se realizó la revisión de Matriz de revisión preguntas y se aprobó la difusión de la encuesta desde el correo de la Oficina Asesora de Comunicaciones. El día 22 de julio finalizo el tiempo estipulado para que los funcionarios y contratistas respondieran la encuesta, con una participación del 100% de los encuestados._x000a_Se está realizando el informe “informe con oportunidades de mejora de la implementación y aplicación del estatuto interno del auditor y del código de ética del auditor”. _x000a_El informe fue entregado el 09Ago2021 con el memorando 202111200067123 y socializado en comité CICCI del 10Ago2021_x000a_"/>
    <s v="Entrega, publicación o socialización de resultados"/>
    <n v="7.0000000000000001E-3"/>
    <n v="0"/>
    <m/>
    <m/>
    <m/>
    <m/>
    <m/>
    <m/>
    <x v="0"/>
  </r>
  <r>
    <x v="7"/>
    <x v="72"/>
    <s v="Servicio al Ciudadano "/>
    <s v="Misional"/>
    <s v="Ivonne Andrea Torres Cruz_x000a_Asesora de Control Interno"/>
    <s v="Marcela Urrea Jaramillo"/>
    <s v="Director de Gestión Corporativa y CID"/>
    <d v="2021-06-16T00:00:00"/>
    <d v="2021-07-16T00:00:00"/>
    <m/>
    <m/>
    <m/>
    <m/>
    <m/>
    <m/>
    <m/>
    <m/>
    <m/>
    <m/>
    <m/>
    <m/>
    <s v="Informe"/>
    <n v="0.01"/>
    <d v="2021-08-20T00:00:00"/>
    <s v="Ruta interna de calidad: _x000a__x000a_\\10.216.160.201\control interno\2021\19.03 INF. AUDITORIAS C. I\INTERNAS\06. MV\03. Dto 371 Art.3 y Proced\1. Planificación\1.3 Plan de auditoría_x000a__x000a_Ruta interna de calidad: _x000a__x000a_\\10.216.160.201\control interno\2021\19.03 INF. AUDITORIAS C. I\INTERNAS\06. MV\03. Dto 371 Art.3 y Proced\1. Planificación\1.3 Plan de auditoría_x000a_"/>
    <s v="En relación con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A 30 de junio, se encuentra en proceso de determinación de la muestra de auditoria de auditoria las PQRSD recibidas por MV a 31 de mayo de 2021_x000a_Se realizó propuesta de Plan de Auditoría para la Auditoría interna al proceso de Mejoramiento de Vivienda – Decreto 371 de 2010 – Articulo 3 - Procedimientos. (24Jun2021)._x000a_Durante julio se realizò la determianciòn de la muestra de PQRSD."/>
    <s v="Informe Final - Publicación (web,intranet y/o carpeta de calidad)"/>
    <n v="1.0000000000000002E-2"/>
    <n v="0"/>
    <m/>
    <m/>
    <m/>
    <m/>
    <m/>
    <m/>
    <x v="0"/>
  </r>
  <r>
    <x v="7"/>
    <x v="73"/>
    <s v="Mejoramiento de Vivienda"/>
    <s v="Misional"/>
    <s v="Ivonne Andrea Torres Cruz_x000a_Asesora de Control Interno"/>
    <s v="Marcela Urrea Jaramillo"/>
    <s v="Director de Mejoramiento de Vivienda"/>
    <d v="2021-06-16T00:00:00"/>
    <d v="2021-07-16T00:00:00"/>
    <m/>
    <m/>
    <m/>
    <m/>
    <m/>
    <m/>
    <m/>
    <m/>
    <m/>
    <m/>
    <m/>
    <m/>
    <s v="Informe"/>
    <n v="0.01"/>
    <d v="2021-08-18T00:00:00"/>
    <s v="Ruta interna de calidad:_x000a_\\10.216.160.201\control interno\2021\19.03 INF. AUDITORIAS C. I\INTERNAS\06. MV\03. Dto 371 Art.3 y Proced\2. Ejecución\Solicitudes de Inf. y Rptas_x000a_Julio2021: \\10.216.160.201\control interno\2021\19.03 INF. AUDITORIAS C. I\INTERNAS\06. MV\03. Dto 371 Art.3 y Proced\2. Ejecución\Papeles de trabajo\Determinaciòn de la muestra"/>
    <s v="Se realizó propuesta de Plan de Auditoría para la Auditoría interna al proceso de Mejoramiento de Barrios – Decreto 371 de 2010 – Articulo 3 - Procedimientos. (24Jun2021)._x000a_3. Se solicitó información a la DGC y OAP en el marco de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 Informe preliminar entregado con memorando 202111200068713 del 12Ago2021_x000a_*. El proceso presentó controversia el 17Ago202 con memorando 202114000069333 y ese mismo día con memorando 202111200070203, control interno le dio respuesta._x000a_*. Informe Final entregado con memorando 202111200070753 del 18Ago2021"/>
    <s v="Informe Final - Publicación (web,intranet y/o carpeta de calidad)"/>
    <n v="1.0000000000000002E-2"/>
    <n v="0"/>
    <m/>
    <m/>
    <m/>
    <m/>
    <m/>
    <m/>
    <x v="0"/>
  </r>
  <r>
    <x v="3"/>
    <x v="74"/>
    <s v="Evaluación de la Gestión"/>
    <s v="Seguimiento y Evaluación"/>
    <s v="Ivonne Andrea Torres Cruz_x000a_Asesora de Control Interno"/>
    <s v="Joan Gaitán Ferrer"/>
    <s v="Asesor de Control Interno"/>
    <d v="2021-06-25T00:00:00"/>
    <d v="2021-07-28T00:00:00"/>
    <m/>
    <m/>
    <m/>
    <m/>
    <m/>
    <m/>
    <m/>
    <m/>
    <m/>
    <m/>
    <m/>
    <m/>
    <s v="Acta"/>
    <n v="4.0000000000000001E-3"/>
    <d v="2021-08-05T00:00:00"/>
    <s v="Ruta: \\10.216.160.201\control interno\2021\02.01 ACTAS COMITE C. I\05. 07Jul2021_x000a__x000a_00. Convocatoria quinta sesión ordinaria del Comité Institucional de CICCI - el 07 de julio 2021 - sesión virtual por correo electrónico_x000a_01. 01. 202111200051213 Sol presentación ejec pptal corte 07Jul2021_x000a_02. ACTA DE REUNION - DRH - 09 JULIO DE 2021_x000a_03. Presentación Ejecución Presupuestal a 12 JULIO 2021_x000a_04. Presentación Comité Control Interno 16Jul2021_x000a_05.  RESULTADOS DE LOS INFORMES DE AUDITORÍA_x000a_06. Grabación CICCI 16Jul2021_x000a_07. Notas Comité CICCI 16Jul2022_x000a_08. Proyecto acta 5ta reunión Comité de Control Interno 16Jul2021_x000a_09. ACTA DE REUNION DUT 17-06-2021_x000a_10. ACTA DE REUNION DUT 17-06-2021_x000a_11. Acta 5ta reunión Comité de Control Interno 16Jul2021_x000a_12. Acta 5ta reunión Comité de Control Interno 16Jul2021_firmada_x000a_"/>
    <s v="Se realizó el Proyecto Convocatoria quinta sesión ordinaria del Comité Institucional de Coordinación de Control Interno - el 16 de julio 2021_x000a_Se solicitó mediante Memorando 202111200051213 Sol presentación ejec pptal corte 07Jul2021_x000a_Se realizó la Presentación Comité́ Control Interno 16Jul2021_x000a_Se realizó el informe &quot; RESULTADOS DE LOS INFORMES DE AUDITORÍA “_x000a_Se realizó la quinta sesión ordinaria del Comité Institucional de CICCI - el 16 de julio 2021_x000a_Se realizó la Proyecto de acta 5ta reunión Comité́ de Control Interno 16Jul2021 y se envió a los miembros del comite. Se recibieron observaciones de la Subdirectora financiera que se esrán resolviendo para así socializar el acta en la siguiente sesión del 10Ago._x000a_Acta firmada el 05Ago2021 y publicada en la carpeta de calidad_x000a__x000a_"/>
    <s v="Entrega producto final"/>
    <n v="4.0000000000000001E-3"/>
    <n v="0"/>
    <m/>
    <m/>
    <m/>
    <m/>
    <m/>
    <m/>
    <x v="0"/>
  </r>
  <r>
    <x v="3"/>
    <x v="5"/>
    <s v="Todos los Procesos"/>
    <s v="Todos los Procesos"/>
    <s v="Ivonne Andrea Torres Cruz_x000a_Asesora de Control Interno"/>
    <s v="Kelly Serrano Rincón"/>
    <s v="Líderes de Cada Proceso"/>
    <d v="2021-06-28T00:00:00"/>
    <d v="2021-07-28T00:00:00"/>
    <m/>
    <m/>
    <m/>
    <m/>
    <m/>
    <m/>
    <m/>
    <m/>
    <m/>
    <m/>
    <m/>
    <m/>
    <s v="Matriz"/>
    <n v="1.4999999999999999E-2"/>
    <d v="2021-08-09T00:00:00"/>
    <s v="• Elaboración del Informe de Evaluación Independiente del estado del SCI._x000a_\\10.216.160.201\control interno\2021\19.04 INF.  DE GESTIÓN\EVALUACION SCI\01. I sem 2021_x000a_informe finbal en la ruta: \\10.216.160.201\control interno\2021\19.04 INF.  DE GESTIÓN\EVALUACION SCI\01. I sem 2021\04. Seguimiento\02. Informe"/>
    <s v="Se está preparando el memo de solicitud de información y la matriz a enviar._x000a_Jul: Se está en consolidación del informe final del informe._x000a_Ago: Se retrasó la entrega del informe porque la profesional encargada tuvo que apoyar la formulación del PM de la contraloría Aud cód 55 REgularidad PAD 2021 vigencia 2020, ya que el responsable de este tema tuvo una calamidad doméstica y no le fue posible apoyar en los temas de la contraloría._x000a_El informe se entregó con el memorando 202111200067113 el 09Ago2021, fecha en la cual también fue publicado en la página web de la entidad._x000a_Los resultados fueron socializados a los miembros del comité CICCI el 10Ago"/>
    <s v="Entrega producto final"/>
    <n v="1.4999999999999999E-2"/>
    <n v="0"/>
    <m/>
    <m/>
    <m/>
    <m/>
    <m/>
    <m/>
    <x v="0"/>
  </r>
  <r>
    <x v="4"/>
    <x v="7"/>
    <s v="Prevención del Daño Antijurídico y Representación Judicial"/>
    <s v="Estratégico"/>
    <s v="Ivonne Andrea Torres Cruz_x000a_Asesora de Control Interno"/>
    <s v="Joan Gaitán Ferrer"/>
    <s v="Director Jurídico "/>
    <d v="2021-06-29T00:00:00"/>
    <d v="2021-07-02T00:00:00"/>
    <m/>
    <m/>
    <m/>
    <m/>
    <m/>
    <m/>
    <m/>
    <m/>
    <m/>
    <m/>
    <m/>
    <m/>
    <s v="Correo electrónico"/>
    <n v="1E-3"/>
    <d v="2021-07-02T00:00:00"/>
    <s v="Ruta: \\10.216.160.201\control interno\2021\19.01 INF.  A  ENTID. DE CONTROL Y VIG\CGR SIRECI\06. May_x000a__x000a_00. 202111200039923 Solic Inf procesos penales por delitos contra la adm pública_x000a_01. MATRIZ DELITOS CONTRA LA ADMINISTRACIÓN P_x000a_02. ESCRITO ACUSACIÓN Oscar La Rotha Riaño_x000a_03. ESCRITO ACUSACIÓN Olga María Sierra de Reyes_x000a_04. 7_Guia_modalidad_M-70_Delitos_contra_administracion_publica_x000a_05. 70_000005450_20201231_x000a_06. Correo -Reporte delitos contra la administración pública – SIRECI - Contraloría General de la República - punto 2_x000a_07. Correo Rte Inf “Sistema  Rendición Electrónica Cuenta e Informes – SIRECI” Circ ext DDP-000022_x000a__x000a_"/>
    <s v="Se solicitó mediante Memorando 202111200039923 Solicitud Información procesos penales por delitos contra la administración pública o que afecten los intereses patrimoniales del Estado a la Dirección Jurídica_x000a_La Dirección Jurídica mediante Memorando 202116000044383 realizo la respuesta a la solicitud 202111200039923 de la Asesoría de Control Interno._x000a_Se realizó la validación de la información en el aplicativo de la Contraloría General de la Nación STORM USER y se envió el respectivo reporte de los siguientes temas con corte 30 de junio de 2021._x000a__x000a_1. Obras inconclusas o sin uso._x000a_2. Procesos penales por delitoscontra la administración pública o que afecten los interesespatrimoniales del Estado. (Consolida información del Distrito -Secretaría Jurídica Distrital)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
    <s v="Entrega a ente de control y copia en Control Interno"/>
    <n v="1E-3"/>
    <n v="0"/>
    <m/>
    <m/>
    <m/>
    <m/>
    <m/>
    <m/>
    <x v="0"/>
  </r>
  <r>
    <x v="2"/>
    <x v="34"/>
    <s v="Evaluación de la Gestión"/>
    <s v="Seguimiento y Evaluación"/>
    <s v="Ivonne Andrea Torres Cruz_x000a_Asesora de Control Interno"/>
    <s v="Joan Gaitán Ferrer"/>
    <s v="Asesor de Control Interno"/>
    <d v="2021-06-29T00:00:00"/>
    <d v="2021-07-02T00:00:00"/>
    <m/>
    <m/>
    <m/>
    <m/>
    <m/>
    <m/>
    <m/>
    <m/>
    <m/>
    <m/>
    <m/>
    <m/>
    <s v="Matriz"/>
    <n v="3.0000000000000001E-3"/>
    <d v="2021-07-02T00:00:00"/>
    <s v="Ruta del FUSS: \\10.216.160.201\control interno\2021\19.04 INF.  DE GESTIÓN\HERRAMIENTAS\FUSS- P I 7696_x000a_Ruta del PAA: \\10.216.160.201\control interno\2021\28.03 PAA_x000a_00. FUSS UNCSAP-2021 FOR 7696 junio_x000a_01 208-CI-Ft-04 Plan Anual de Auditorías 2021 V3 seg al 30Jun2021_x000a_01. Correo RTA  Seguimiento FUSS 7696 - Junio - Control Interno_x000a_01. FUSS UNCSAP-2021 FOR 7696 junio control interno"/>
    <s v="Se realizó el seguimiento al Plan Anual de Auditorías con corte al 30 de junio con el fin de poder tener los insumos necesarios para reportar el Formato Único de Seguimiento Sectorial FUSS y enviarlo a la Dirección de Gestión Corporativa._x000a_Se realizó el diligenciamiento del FUSS con corte al 30 de junio de 2021 y se envió mediante correo electrónico del día viernes 02 de julio el reporte con sus soportes. _x000a_"/>
    <s v="Entrega, publicación o socialización de resultados"/>
    <n v="3.0000000000000001E-3"/>
    <n v="0"/>
    <m/>
    <m/>
    <m/>
    <m/>
    <m/>
    <m/>
    <x v="0"/>
  </r>
  <r>
    <x v="2"/>
    <x v="9"/>
    <s v="Evaluación de la Gestión"/>
    <s v="Seguimiento y Evaluación"/>
    <s v="Ivonne Andrea Torres Cruz_x000a_Asesora de Control Interno"/>
    <s v="Joan Gaitán Ferrer"/>
    <s v="Asesor de Control Interno"/>
    <d v="2021-07-01T00:00:00"/>
    <d v="2021-07-07T00:00:00"/>
    <m/>
    <m/>
    <m/>
    <m/>
    <m/>
    <m/>
    <m/>
    <m/>
    <m/>
    <m/>
    <m/>
    <m/>
    <s v="Reporte"/>
    <n v="3.0000000000000001E-3"/>
    <d v="2021-07-07T00:00:00"/>
    <s v="Ruta: \\10.216.160.201\control interno\2021\00. APOYO\03. Contratación\SISCOS 2021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contratistas de Asesoría de Control Interno, del 01 al 30 de junio de 2021, donde dicha actividad quedó cumplida en su totalidad de la siguiente manera:_x000a_Cuentas de cobro de contratistas: Andrea Sierra, Marcela Urrea, Joan Gaitán, Carlos Vargas, Kelly Serrano del mes de junio de 2021 radicadas en carpeta compartida en DRIVE establecida por la Subdirección Financiera._x000a_"/>
    <s v="Entrega, publicación o socialización de resultados"/>
    <n v="3.0000000000000001E-3"/>
    <n v="0"/>
    <m/>
    <m/>
    <m/>
    <m/>
    <m/>
    <m/>
    <x v="0"/>
  </r>
  <r>
    <x v="2"/>
    <x v="10"/>
    <s v="Evaluación de la Gestión"/>
    <s v="Seguimiento y Evaluación"/>
    <s v="Ivonne Andrea Torres Cruz_x000a_Asesora de Control Interno"/>
    <s v="Andrea Sierra Ochoa"/>
    <s v="Asesor de Control Interno"/>
    <d v="2021-07-01T00:00:00"/>
    <d v="2021-07-08T00:00:00"/>
    <m/>
    <m/>
    <m/>
    <m/>
    <m/>
    <m/>
    <m/>
    <m/>
    <m/>
    <m/>
    <m/>
    <m/>
    <s v="Matriz"/>
    <n v="4.0000000000000001E-3"/>
    <d v="2021-07-08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Entrega, publicación o socialización de resultados"/>
    <n v="4.0000000000000001E-3"/>
    <n v="0"/>
    <m/>
    <m/>
    <m/>
    <m/>
    <m/>
    <m/>
    <x v="0"/>
  </r>
  <r>
    <x v="0"/>
    <x v="8"/>
    <s v="Prevención del Daño Antijurídico y Representación Judicial"/>
    <s v="Estratégico"/>
    <s v="Ivonne Andrea Torres Cruz_x000a_Asesora de Control Interno"/>
    <s v="Andrea Sierra Ochoa"/>
    <s v="Director Jurídico "/>
    <d v="2021-07-01T00:00:00"/>
    <d v="2021-07-09T00:00:00"/>
    <m/>
    <m/>
    <m/>
    <m/>
    <m/>
    <m/>
    <m/>
    <m/>
    <m/>
    <m/>
    <m/>
    <m/>
    <s v="Informe"/>
    <n v="2.5000000000000001E-3"/>
    <d v="2021-07-08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Informe - Publicación (web,intranet y/o carpeta de calidad)"/>
    <n v="2.4999999999999996E-3"/>
    <n v="0"/>
    <m/>
    <m/>
    <m/>
    <m/>
    <m/>
    <m/>
    <x v="0"/>
  </r>
  <r>
    <x v="4"/>
    <x v="11"/>
    <s v="Gestión Financiera"/>
    <s v="Apoyo"/>
    <s v="Ivonne Andrea Torres Cruz_x000a_Asesora de Control Interno"/>
    <s v="Carlos Vargas Hernández"/>
    <s v="Subdirector Financiero"/>
    <d v="2021-07-01T00:00:00"/>
    <d v="2021-07-12T00:00:00"/>
    <m/>
    <m/>
    <m/>
    <m/>
    <m/>
    <m/>
    <m/>
    <m/>
    <m/>
    <m/>
    <m/>
    <m/>
    <s v="Certificado"/>
    <n v="1E-3"/>
    <d v="2021-07-12T00:00:00"/>
    <s v="Ruta de evidencias del cargue de información de la cuenta mensual del mes de junio: \\10.216.160.201\control interno\2021\19.01 INF.  A  ENTID. DE CONTROL Y VIG\SIVICOF\CUENTA MENSUAL\01. Junio"/>
    <s v="Se solicitó la información, se recibió, revisó y cargó al sistema sivicof.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7-01T00:00:00"/>
    <d v="2021-07-12T00:00:00"/>
    <m/>
    <m/>
    <m/>
    <m/>
    <m/>
    <m/>
    <m/>
    <m/>
    <m/>
    <m/>
    <m/>
    <m/>
    <s v="Informe"/>
    <n v="1E-3"/>
    <d v="2021-07-12T00:00:00"/>
    <s v="Ruta interna: \\10.216.160.201\control interno\2021\19.01 INF.  A  ENTID. DE CONTROL Y VIG\PERSONERIA\06. JUNIO_x000a_Oficio 202111200093161- Informe Presupuestal junio  2021 enviado por correo electrónico a la Personería el 12 de jul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x v="16"/>
    <s v="Gestión Administrativa"/>
    <s v="Apoyo"/>
    <s v="Ivonne Andrea Torres Cruz_x000a_Asesora de Control Interno"/>
    <s v="Carlos Vargas Hernández"/>
    <s v="Subdirector Administrativo"/>
    <d v="2021-07-01T00:00:00"/>
    <d v="2021-07-23T00:00:00"/>
    <m/>
    <m/>
    <m/>
    <m/>
    <m/>
    <m/>
    <m/>
    <m/>
    <m/>
    <m/>
    <m/>
    <m/>
    <s v="Informe"/>
    <n v="7.4999999999999997E-3"/>
    <d v="2021-08-11T00:00:00"/>
    <s v="Ruta\\10.216.160.201\control interno\2021\19.04 INF.  DE GESTIÓN\AUSTERIDAD\II TRIM 2021"/>
    <s v="Mediante memorando 202111200050623 del 30 de junio de 2021 se realizó solicitud de información de austeridad del gasto del segundo trimestre de 2021. Se entregó por parte de las aréas responsables la información solcitada, y se encuentra en elaboración del informe final._x000a_El profesional encargado de realizar el informe tuvo una calamidad doméstica y por eso el informe se retrasó._x000a_El informe de austeridad del gasto se entregó con memorando 202111200067903 del 11Ago2021 y fue socializado en comité CICCI el 12Ago2021"/>
    <s v="Informe - Publicación (web,intranet y/o carpeta de calidad)"/>
    <n v="7.4999999999999989E-3"/>
    <n v="0"/>
    <m/>
    <m/>
    <m/>
    <m/>
    <m/>
    <m/>
    <x v="0"/>
  </r>
  <r>
    <x v="7"/>
    <x v="75"/>
    <s v="Servicio al Ciudadano "/>
    <s v="Misional"/>
    <s v="Ivonne Andrea Torres Cruz_x000a_Asesora de Control Interno"/>
    <s v="Marcela Urrea Jaramillo"/>
    <s v="Director de Gestión Corporativa y CID"/>
    <d v="2021-07-01T00:00:00"/>
    <d v="2021-07-28T00:00:00"/>
    <m/>
    <m/>
    <m/>
    <m/>
    <m/>
    <m/>
    <m/>
    <m/>
    <m/>
    <m/>
    <m/>
    <m/>
    <s v="Informe"/>
    <n v="4.8500000000000001E-3"/>
    <d v="2021-07-31T00:00:00"/>
    <s v="Informe final remitido a la Directora de Gestión Corporativa y CID, Dirección de Mejoramiento de Vivienda, Dirección de Reasentamientos Humanos, Dirección de Mejoramiento de Barrios, Dirección de Urbanizaciones y Titulación y Oficina Asesora de Planeación con memorando 202111200062043 del 30 de julio de 2021 y publicado en la página oficial de la CVP el 02Ago"/>
    <s v="Se finalizó el informe de seguimiento y evaluación a la “ATENCIÓN DE PETICIONES, QUEJAS, RECLAMOS, SUGERENCIAS, DENUNCIAS POR PRESUNTOS ACTOS DE CORRUPCIÓN Y FELICITACIONES RECIBIDAS DURANTE EL PRIMER SEMESTRE DE LA VIGENCIA 2021 "/>
    <s v="Informe Final - Publicación (web,intranet y/o carpeta de calidad)"/>
    <n v="4.850000000000001E-3"/>
    <n v="0"/>
    <m/>
    <m/>
    <m/>
    <m/>
    <m/>
    <m/>
    <x v="0"/>
  </r>
  <r>
    <x v="0"/>
    <x v="76"/>
    <s v="Gestión Estratégica"/>
    <s v="Estratégico"/>
    <s v="Ivonne Andrea Torres Cruz_x000a_Asesora de Control Interno"/>
    <s v="Joan Gaitán Ferrer"/>
    <s v="Jefe Oficina Asesora de Planeación "/>
    <d v="2021-07-12T00:00:00"/>
    <d v="2021-07-26T00:00:00"/>
    <m/>
    <m/>
    <m/>
    <m/>
    <m/>
    <m/>
    <m/>
    <m/>
    <m/>
    <m/>
    <m/>
    <m/>
    <s v="Informe"/>
    <n v="0.01"/>
    <d v="2021-08-10T00:00:00"/>
    <s v="\\10.216.160.201\control interno\2021\19.04 INF.  DE GESTIÓN\REVISIÓN POR LA DIR_x000a_00. Informe de Revisión por la Dirección 2021 ACI_x000a_01. Informe de Revisión por la Dirección 2021 ACI V1.0_x000a_01. Informe de revisión por la Dirección 2021 ACI V2.0"/>
    <s v="Se realizó el Informe &quot;NFORME REVISIÓN POR LA DIRECCIÓN 2021&quot; los aspectos asociados a las actividades de aseguramiento y consultoría que realiza la Asesoría de Control Interno, se encuentra listo para ser enviado a la Oficina Asesora de Planeación._x000a_El informe fue revisado y se realizadon grandes ajustes. Se entregó a la OAP el 10Ago2021 con el memorando 202111200067543."/>
    <s v="Informe - Publicación (web,intranet y/o carpeta de calidad)"/>
    <n v="9.9999999999999985E-3"/>
    <n v="0"/>
    <m/>
    <m/>
    <m/>
    <m/>
    <m/>
    <m/>
    <x v="0"/>
  </r>
  <r>
    <x v="5"/>
    <x v="77"/>
    <s v="Evaluación de la Gestión"/>
    <s v="Seguimiento y Evaluación"/>
    <s v="Ivonne Andrea Torres Cruz_x000a_Asesora de Control Interno"/>
    <s v="Andrea Sierra Ochoa"/>
    <s v="Asesor de Control Interno"/>
    <d v="2021-07-19T00:00:00"/>
    <d v="2021-08-13T00:00:00"/>
    <m/>
    <m/>
    <m/>
    <m/>
    <m/>
    <m/>
    <m/>
    <m/>
    <m/>
    <m/>
    <m/>
    <m/>
    <s v="Acta"/>
    <n v="1.4999999999999999E-2"/>
    <d v="2021-09-10T00:00:00"/>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CTO. 032 de 2020; CTO. 034 de 2020; CTO. 037 de 2020; CTO. 075 de 2020; CTO. 409 de 2020; CTO. 413 de 2020; CTO. 431 de 2018; CTO. 460 de 2020; CTO. 547 de 2020; CTO. 606 de 2020_x000a_07/07/2021. Mediante correo electronico de radicado N°  202111200052383 se remiteron las correspondientes actas de cierre de los 10 expedientes previamente relacionados a la Direccion de gestion Corporativa, para que se continue con su  tramite._x000a_Al 22 de agosto de 2021, se encuentran pendientes por formalizar las actas de cierre de los siguientes contratos: - 579 de 2020; - 601 de 2020; - 602 de 2020; - 618 de 2020; - 1130 de 2020_x000a_18AGO2021. Analizados 6 expedientes contractuales de los cuales es supervisora la Asesora de Control Interno de la Caja de la Vivienda Popular y se proyectaron el mismo número de actas de cierre las cuales fueron remitidas con firma de la Asesora de Control Interno, mediante memorando N.° 202111200070313, dirigido a la Dirección de Gestión Corporativa y CID. _x000a_10SEP2021. Se deja proyectado el borrador y las actas de Cierre de seis contratos de prestacion de servicios y apoyo a la gestion que en el periodo objeto de analisis termiraron el amparo de la garantia Contractual"/>
    <s v="Actividad ejecutada (revisada y entregada a solicitante)"/>
    <n v="1.4999999999999999E-2"/>
    <n v="0"/>
    <m/>
    <m/>
    <m/>
    <m/>
    <m/>
    <m/>
    <x v="0"/>
  </r>
  <r>
    <x v="3"/>
    <x v="78"/>
    <s v="Evaluación de la Gestión"/>
    <s v="Seguimiento y Evaluación"/>
    <s v="Ivonne Andrea Torres Cruz_x000a_Asesora de Control Interno"/>
    <s v="Joan Gaitán Ferrer"/>
    <s v="Asesor de Control Interno"/>
    <d v="2021-07-26T00:00:00"/>
    <d v="2021-08-20T00:00:00"/>
    <m/>
    <m/>
    <m/>
    <m/>
    <m/>
    <m/>
    <m/>
    <m/>
    <m/>
    <m/>
    <m/>
    <m/>
    <s v="Acta"/>
    <n v="4.0000000000000001E-3"/>
    <d v="2021-08-18T00:00:00"/>
    <s v="Ruta: \\10.216.160.201\control interno\2021\02.01 ACTAS COMITE C. I\07. 10Ago2021_x000a_00. 202111200057293  Solic present Estados Financ_x000a_01. Presentacion EEFF al 30-06-2021 para CI_x000a_02. Presentación Comité Control Interno 10Ago2021_V2_x000a_04. Punto 6 - Seg Plan de mejoramiento procesos Corte (15Jun2021)_x000a_05. Punto 7 - Seg Plan de mejoramiento Contraloría Corte (15Jun2021)_x000a_06. Punto 8 - Evaluación Sistema de Control Interno al 30Jun2021_x000a_07. Punto 9 - Informe estatuto auditoría interna y código ética_x000a_10. Acta 6ta reunión Comité de Control Interno 10Ago2021 Firmado"/>
    <s v="*. Se realizó mediante Memorando 202111200057293  Solic present Estados Financ para ser presentados por la Subdirectora financiera en la sexta sesión ordinaria del Comité  Institucional de Coordinación de Control Interno – CICCI en día martes 10 de agosto de 2021._x000a_*. Se recibió mediante correo electrónico la presentación de los Estados Financieros de la Entidad el día jueves 29 de julio de 2021._x000a_*. Se elaboró la convocatoria y la presentación._x000a_*. La modalidad era presencial y el Director General solicitó aplazamiento, por lo que fue necesario modificar la modalidad de la sesión, a virtual por correo electrónico del 10 al 12Ago2021, haciendo necesario modificar la presentación, incluyendo las acciones específicas de los PM que quedaron vencidas y adicionalmente, enviar como anexos, los informes de gestión de: Seguimiento a los planes de mejoramiento por procesos y de la Contraloría; el de la Evaluación Sistema de Control Interno al 30Jun2021 y el informe de resultados del grado de cumplimiento del estatuto auditoría interna y código ética._x000a_*. Se proyectó el acta y una vez finalizado el comité virtual por correo electrónico, se remitió el 12Ago a los miembros del comité, dando tiempo para su revisión y comentarios hasta el 18Ago, fecha en la cual no se manifestaron los integrantes del comité, suscribiendo el acta ese día._x000a_"/>
    <s v="Entrega producto final"/>
    <n v="4.0000000000000001E-3"/>
    <n v="0"/>
    <m/>
    <m/>
    <m/>
    <m/>
    <m/>
    <m/>
    <x v="0"/>
  </r>
  <r>
    <x v="2"/>
    <x v="34"/>
    <s v="Evaluación de la Gestión"/>
    <s v="Seguimiento y Evaluación"/>
    <s v="Ivonne Andrea Torres Cruz_x000a_Asesora de Control Interno"/>
    <s v="Joan Gaitán Ferrer"/>
    <s v="Asesor de Control Interno"/>
    <d v="2021-07-28T00:00:00"/>
    <d v="2021-08-03T00:00:00"/>
    <m/>
    <m/>
    <m/>
    <m/>
    <m/>
    <m/>
    <m/>
    <m/>
    <m/>
    <m/>
    <m/>
    <m/>
    <s v="Matriz"/>
    <n v="3.0000000000000001E-3"/>
    <d v="2021-08-03T00:00:00"/>
    <s v="Ruta del FUSS: \\10.216.160.201\control interno\2021\19.04 INF.  DE GESTIÓN\HERRAMIENTAS\FUSS- P I 7696\07. Julio"/>
    <s v="Se realizó el seguimiento al Plan Anual de Auditorías con corte al 31 de julio con el fin de poder tener los insumos necesarios para reportar el Formato Único de Seguimiento Sectorial FUSS y enviarlo a la Dirección de Gestión Corporativa._x000a_Se realizó el diligenciamiento del FUSS con corte al 31 de julio de 2021 y se envió mediante correo electrónico del día martes 03 de agosto el reporte con sus soportes. _x000a_"/>
    <s v="Entrega, publicación o socialización de resultados"/>
    <n v="3.0000000000000001E-3"/>
    <n v="0"/>
    <m/>
    <m/>
    <m/>
    <m/>
    <m/>
    <m/>
    <x v="0"/>
  </r>
  <r>
    <x v="4"/>
    <x v="7"/>
    <s v="Mejoramiento de Barrios"/>
    <s v="Misional"/>
    <s v="Ivonne Andrea Torres Cruz_x000a_Asesora de Control Interno"/>
    <s v="Joan Gaitán Ferrer"/>
    <s v="Director de Mejoramiento de Barrios"/>
    <d v="2021-07-29T00:00:00"/>
    <d v="2021-08-03T00:00:00"/>
    <m/>
    <m/>
    <m/>
    <m/>
    <m/>
    <m/>
    <m/>
    <m/>
    <m/>
    <m/>
    <m/>
    <m/>
    <s v="Correo electrónico"/>
    <n v="1E-3"/>
    <d v="2021-08-03T00:00:00"/>
    <s v="\\10.216.160.201\control interno\2021\19|.01 INF.  A  ENTID. DE CONTROL Y VIG\CGR SIRECI\08. Jul_x000a_01. Correo - CVP - Reporte Información “Sistema de Rendición Electrónica de la Cuenta e Informes – SIRECI"/>
    <s v="Se realizó el reporte correspondiente a los siguientes temas con corte al 31 de julio de 2021:_x000a_1. Obras inconclusas o sin uso.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Se remitió correo electrónico a: aoliveros@shd.gov.co, dmunozt@shd.gov.co, alopezo@shd.gov.co, nmahecha@shd.gov.co, aguzman@shd.gov.co, lescobar@shd.gov.co el 03Ago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julio de 2021."/>
    <s v="Entrega a ente de control y copia en Control Interno"/>
    <n v="1E-3"/>
    <n v="0"/>
    <m/>
    <m/>
    <m/>
    <m/>
    <m/>
    <m/>
    <x v="0"/>
  </r>
  <r>
    <x v="2"/>
    <x v="79"/>
    <s v="Todos los Procesos"/>
    <s v="Todos los Procesos"/>
    <s v="Ivonne Andrea Torres Cruz_x000a_Asesora de Control Interno"/>
    <s v="Kelly Serrano Rincón"/>
    <s v="Líderes de Cada Proceso"/>
    <d v="2021-05-18T00:00:00"/>
    <d v="2021-09-30T00:00:00"/>
    <m/>
    <m/>
    <m/>
    <m/>
    <m/>
    <m/>
    <m/>
    <m/>
    <m/>
    <m/>
    <m/>
    <m/>
    <s v="Presentación"/>
    <n v="1.2E-2"/>
    <d v="2021-09-30T00:00:00"/>
    <s v="\\10.216.160.201\control interno\2021\19.04 INF.  DE GESTIÓN\HERRAMIENTAS\Capacitación_x000a__x000a_• Presentación realizada_x000a_• El listado de asistencia a la capacitación_x000a_• Video de la capacitación"/>
    <s v="• Se realizó la capacitación de planes de mejoramiento el 31ago2021 contando con 30 personas capacitadas de la CVP"/>
    <s v="Entrega, publicación o socialización de resultados"/>
    <n v="1.2E-2"/>
    <n v="0"/>
    <n v="9"/>
    <n v="135"/>
    <n v="227"/>
    <n v="1.6814814814814816"/>
    <n v="2.0177777777777781E-2"/>
    <n v="-8.1777777777777803E-3"/>
    <x v="0"/>
  </r>
  <r>
    <x v="4"/>
    <x v="80"/>
    <s v="Urbanizaciones y Titulación"/>
    <s v="Misional"/>
    <s v="Ivonne Andrea Torres Cruz_x000a_Asesora de Control Interno"/>
    <s v="Carlos Vargas Hernández"/>
    <s v="Director de Urbanizaciones y Titulación"/>
    <d v="2021-07-30T00:00:00"/>
    <d v="2021-10-26T00:00:00"/>
    <m/>
    <m/>
    <m/>
    <m/>
    <m/>
    <m/>
    <m/>
    <m/>
    <m/>
    <m/>
    <m/>
    <m/>
    <s v="Correo electrónico - Oficios"/>
    <n v="0.01"/>
    <d v="2021-10-21T00:00:00"/>
    <s v="Ruta interna: \\10.216.160.201\control interno\2021\19.03 INF. AUDITORIAS C. I\EXTERNAS\02. DES. PAD 2021 - CÓD 60"/>
    <s v="51. Respuesta 2 a solicitud verbal de la Contraloríaverbal del día 12 de agosto de 2021 se envio el dia El día 11 de agosto de 2021._x000a_- 52.  Respuesta 3 a solicitud de la Contraloría 2-2021-19865 del 17 de agosto de 2021._x000a_- 53. Respuesta 5 a solicitud de la Contraloría 2-2021-20406 del 23 de agosto de 2021, envio el día 19 de agosto de 2021._x000a_- 54.  Respuesta a solicitud 6 de la Contraloría correo electrónico del 24 de julio de 2021, envio el día 23 de agosto de 2021._x000a_-55.  Respuesta a solicitud 7 de la Contraloría mesa de trabajo del 25 de julio de 2021, se envio el día 25 de agosto de 2021._x000a_-56 Respuesta a solicitud 8 de la Contraloría 2021-21041 del 25 de julio de 2021, el día 27 de agosto de 2021 se envió._x000a_-57. Respuesta a solicitud 9 de la Contraloría correo electrónico del 25 de julio de 2021, el día 25 de agosto de 2021._x000a_- 58. Respuesta a solicitud 10 de la Contraloría 2021-21270 del 27 de julio de 2021,el día 30 de agosto de 2021 se envió._x000a_-59.El día 30 de agosto de 2021 se realizó visita al proyecto Santa Teresita con el grupo auditor de la Contraloría de Bogotá. _x000a_60. El día 1 de septiembre de 2021 se envió respuesta 12 a solicitud de la Contraloría 2-2021-21448 del 30 de agosto de 2021._x000a_61. El día 01 de septiembre de 2021 se envió respuesta 13 a solicitud de la Contraloría 2-2021-20649 del 1 de septiembre de 2021._x000a_62. El día 9 de septiembre de 2021 se envió respuesta 14 a solicitud de la Contraloría 2-2021-21661 del 1 de septiembre de 2021._x000a_63. El día 2 de septiembre de 2021 se envió respuesta 15 a solicitud verbal de la Contraloría 2 de septiembre de 2021._x000a_64. El día 8 de septiembre de 2021 se envió respuesta 16 a solicitud de la Contraloría 2-2021-22123 del 7 de septiembre de 2021._x000a_65. El día 10 de septiembre de 2021 se envió respuesta 17 a solicitud de la Contraloría del 07 de septiembre de 2021._x000a_66. El día 10 de septiembre de 2021 se envió respuesta 18 a solicitud de la Contraloría verbal del 10 de septiembre de 2021._x000a_67. El día 13 de septiembre de 2021 se envió respuesta 19 a solicitud de la Contraloría 2-2021-14979 del 9 de septiembre de 2021._x000a_68. El día 22 de junio de 2021 se envió respuesta 30 a solicitud de la Contraloría 2-2021-15261 del 17 de junio de 2021._x000a_69. El día 13 de septiembre de 2021 se envió respuesta 20 a solicitud de la Contraloría 2-2021-22534 del 9 de septiembre de 2021._x000a_70. El día 14 de septiembre de 2021 se envió respuesta 21 a solicitud de la Contraloría verbal del 14 de septiembre de 2021._x000a_71. El día 20 de septiembre de 2021 apoyo la visita al proyecto arboleda santa teresita de la Contraloría._x000a_72. El día 15 de septiembre de 2021 se envió respuesta alcance 23 a solicitud de la Contraloría del 15 de septiembre de 2021._x000a_73. El día 20 de septiembre de 2021 se envió respuesta 24 a solicitud de la Contraloría 2-2021-23327 del 20 de septiembre de 2021._x000a_74. El día 21 de septiembre de 2021 se envió respuesta 25 a solicitud de la Contraloría 2-2021-22534 del 22 de septiembre de 2021._x000a_75. El día 23 de septiembre de 2021 se envió respuesta 26 a solicitud de la Contraloría 2-2021-23787 del 23 de septiembre de 2021._x000a_76. El día 24 de septiembre de 2021 se envió respuesta 27 a solicitud alcance de la Contraloría del 24 de septiembre de 2021._x000a_77.El día 13 de octubre de 2021 se envió respuesta al informe preliminar entregado mediante oficio radicado 2021-2 -24821 del 5 de septiembre 2021._x000a_78.El día 14 de octubre de 2021 se envió respuesta 31 a solicitud de la Contraloría 2-2021-25007 del 7 de octubre de 2021._x000a_79.El día 11 de octubre de 2021 se envió respuesta 32 a solicitud de la Contraloría por correo electrónico del 8 de octubre de 2021._x000a_80.El día 22 de octubre de 2021 se envió reparto de los hallazgos al informe final entregado mediante oficio  2-2021-26041 del 21 de octubre de 2021._x000a__x000a_"/>
    <s v="Entrega a ente de control y copia en Control Interno"/>
    <n v="0.01"/>
    <n v="0"/>
    <n v="10"/>
    <n v="88"/>
    <n v="154"/>
    <n v="1.75"/>
    <n v="1.7500000000000002E-2"/>
    <n v="-7.5000000000000015E-3"/>
    <x v="0"/>
  </r>
  <r>
    <x v="2"/>
    <x v="9"/>
    <s v="Evaluación de la Gestión"/>
    <s v="Seguimiento y Evaluación"/>
    <s v="Ivonne Andrea Torres Cruz_x000a_Asesora de Control Interno"/>
    <s v="Joan Gaitán Ferrer"/>
    <s v="Asesor de Control Interno"/>
    <d v="2021-08-02T00:00:00"/>
    <d v="2021-08-05T00:00:00"/>
    <m/>
    <m/>
    <m/>
    <m/>
    <m/>
    <m/>
    <m/>
    <m/>
    <m/>
    <m/>
    <m/>
    <m/>
    <s v="Reporte"/>
    <n v="3.0000000000000001E-3"/>
    <d v="2021-08-06T00:00:00"/>
    <s v="Ruta: \\10.216.160.201\control interno\2021\00. APOYO\03. Contratación\SISCOS 2021\7. Julio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los contratistas de Asesoría de Control Interno, del 01 al 31 de julio de 2021, donde dicha actividad quedó cumplida en su totalidad de la siguiente manera:_x000a_Cuentas de cobro de contratistas: Andrea Sierra, Marcela Urrea, Joan Gaitán, Carlos Vargas, Kelly Serrano del mes de julio de 2021 radicadas en carpeta compartida en DRIVE establecida por la Subdirección Financiera."/>
    <s v="Entrega, publicación o socialización de resultados"/>
    <n v="3.0000000000000001E-3"/>
    <n v="0"/>
    <m/>
    <m/>
    <m/>
    <m/>
    <m/>
    <m/>
    <x v="0"/>
  </r>
  <r>
    <x v="4"/>
    <x v="11"/>
    <s v="Adquisición de Bienes y Servicios"/>
    <s v="Apoyo"/>
    <s v="Ivonne Andrea Torres Cruz_x000a_Asesora de Control Interno"/>
    <s v="Carlos Vargas Hernández"/>
    <s v="Director de Gestión Corporativa y CID"/>
    <d v="2021-08-02T00:00:00"/>
    <d v="2021-08-10T00:00:00"/>
    <m/>
    <m/>
    <m/>
    <m/>
    <m/>
    <m/>
    <m/>
    <m/>
    <m/>
    <m/>
    <m/>
    <m/>
    <s v="Certificado"/>
    <n v="1E-3"/>
    <d v="2021-08-10T00:00:00"/>
    <s v="Ruta de evidencias del cargue de información de la cuenta mensual del mes de julio: \\10.216.160.201\control interno\2021\19.01 INF.  A  ENTID. DE CONTROL Y VIG\SIVICOF\CUENTA MENSUAL\07. JULIO"/>
    <s v="Se solicitó la información, se recibió, revisó y cargó al sistema sivicof. Se solicitó la publicación en la página web del certificado"/>
    <s v="Entrega a ente de control y copia en Control Interno"/>
    <n v="1E-3"/>
    <n v="0"/>
    <m/>
    <m/>
    <m/>
    <m/>
    <m/>
    <m/>
    <x v="0"/>
  </r>
  <r>
    <x v="0"/>
    <x v="12"/>
    <s v="Gestión Financiera"/>
    <s v="Apoyo"/>
    <s v="Ivonne Andrea Torres Cruz_x000a_Asesora de Control Interno"/>
    <s v="Elizabeth Sáenz Sáenz"/>
    <s v="Subdirector Financiero"/>
    <d v="2021-08-02T00:00:00"/>
    <d v="2021-08-10T00:00:00"/>
    <m/>
    <m/>
    <m/>
    <m/>
    <m/>
    <m/>
    <m/>
    <m/>
    <m/>
    <m/>
    <m/>
    <m/>
    <s v="Informe"/>
    <n v="1E-3"/>
    <d v="2021-08-10T00:00:00"/>
    <s v="Ruta interna: \\10.216.160.201\control interno\2021\19.01 INF.  A  ENTID. DE CONTROL Y VIG\PERSONERIA\07. JULIO_x000a_Oficio 202111200113411 - Informe Presupuestal julio 2021 enviado por correo electrónico a la Personería el 11Agost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x v="81"/>
    <s v="Gestión Financiera"/>
    <s v="Apoyo"/>
    <s v="Ivonne Andrea Torres Cruz_x000a_Asesora de Control Interno"/>
    <s v="Marcela Urrea Jaramillo"/>
    <s v="Subdirector Financiero"/>
    <d v="2021-08-02T00:00:00"/>
    <d v="2021-08-20T00:00:00"/>
    <m/>
    <m/>
    <m/>
    <m/>
    <m/>
    <m/>
    <m/>
    <m/>
    <m/>
    <m/>
    <m/>
    <m/>
    <s v="Informe"/>
    <n v="3.0000000000000001E-3"/>
    <d v="2021-10-19T00:00:00"/>
    <s v="La información pertinenete se encuentra en la siguiente ruta: \\10.216.160.201\control interno\2021\19.04 INF.  DE GESTIÓN\MNC\03. 2do Trim 2021_x000a_Ver información sobre el sorteo Santa Teresita del 27 de agosto de 2021. _x000a_Septiembre:\\10.216.160.201\control interno\2021\19.04 INF.  DE GESTIÓN\MNC\03. 2do Trim 2021\04. Inf. y memorando remisorio_x000a_Octubre: Correo de solicitud de publicaciòn del 08 de cotubre y correo de confirmaciòn de la publicaciòn del 19 de octubre de 2021."/>
    <s v="De conformidad con lo informado por la profesional asignada (Marcela Urrea), el informe se encuentra en elaboración de acuerdo con los soportes remitidos por la Subdirecciòn Financiera con memorando  202117100064283 del 05-08-2021._x000a_Agosto 2021: El informe se encuetra en trabajo de campo; no se finalizó debido a que el proceso del Sorteo de Arbolizadora Santa Teresita demando más de una semana, consumiendo el tiempo que requiere el informe la Sostenibilidad Contable._x000a_Septiembre: se desarrollo y culminó el INFORME DE SEGUIMIENTO A LA APLICACIÓN DEL MARCO NORMATIVO CONTABLE DE LA CVP del Segundo trimestre 2021; el informe fue remitido a la ACI por correo electrónico el 23Sep21 y ubicado en la carpeta interna de claidad. _x000a_Octubre: Se realizaron los ajustes solicitados por la Asesora de Control Interno el 04 de octubre, el informe fue remitido a la DGC y la Subd. financiera y publicado en la página de la CVP el 19Oct21.."/>
    <s v="Informe - Publicación (web,intranet y/o carpeta de calidad)"/>
    <n v="2.9999999999999996E-3"/>
    <n v="0"/>
    <m/>
    <m/>
    <m/>
    <m/>
    <m/>
    <m/>
    <x v="0"/>
  </r>
  <r>
    <x v="2"/>
    <x v="82"/>
    <s v="Evaluación de la Gestión"/>
    <s v="Seguimiento y Evaluación"/>
    <s v="Ivonne Andrea Torres Cruz_x000a_Asesora de Control Interno"/>
    <s v="Elizabeth Sáenz Sáenz"/>
    <s v="Asesor de Control Interno"/>
    <d v="2021-08-02T00:00:00"/>
    <d v="2021-08-20T00:00:00"/>
    <m/>
    <m/>
    <m/>
    <m/>
    <m/>
    <m/>
    <m/>
    <m/>
    <m/>
    <m/>
    <m/>
    <m/>
    <s v="Certificado"/>
    <n v="1E-3"/>
    <d v="2021-08-20T00:00:00"/>
    <s v="La informacion se encuentra en la ruta: \\10.216.160.201\control interno\2021\00. APOYO\04. Planta\ELIZABETH SAENZ SAENZ"/>
    <s v="Se realizó evaluación del primer semestre (feb-jul) y del 01 al 20 de agosto de 2021 por cambio de evaluador_x000a_Evaluación primer semestre: 202111200062733 del 03Ago2021_x000a_Evaluación parcial por cambio de evaluador: 202111200071783 del 20Ago2021"/>
    <s v="Entrega, publicación o socialización de resultados"/>
    <n v="1E-3"/>
    <n v="0"/>
    <m/>
    <m/>
    <m/>
    <m/>
    <m/>
    <m/>
    <x v="0"/>
  </r>
  <r>
    <x v="1"/>
    <x v="83"/>
    <s v="Prevención del Daño Antijurídico y Representación Judicial"/>
    <s v="Estratégico"/>
    <s v="Ivonne Andrea Torres Cruz_x000a_Asesora de Control Interno"/>
    <s v="Andrea Sierra Ochoa"/>
    <s v="Director Jurídico "/>
    <d v="2021-08-17T00:00:00"/>
    <d v="2021-09-29T00:00:00"/>
    <m/>
    <m/>
    <m/>
    <m/>
    <m/>
    <m/>
    <m/>
    <m/>
    <m/>
    <m/>
    <m/>
    <m/>
    <s v="Informe"/>
    <n v="5.0000000000000001E-3"/>
    <d v="2021-10-26T00:00:00"/>
    <s v="La información que da cuenta del cumplimiento de esta obligacion se encuentra publicada en la siguiente ruta:\2021\19.04 INF.  DE GESTIÓN\COM CONCILIACIÓN\Informe de seguimiento I semestre 2021"/>
    <s v="Se celebro reunión de paertura del seguimiento el 27 de septiembre de 2021, en la cual se pacto como fecha de entrega el 30 de septiembre de 2021, la dirección juridica se encuentra revisando el acta de la reunión, para su formalización. Se termino el informe de seguimiento, se encuentra socializado y publicado en la pagina WEB. "/>
    <s v="Informe - Publicación (web,intranet y/o carpeta de calidad)"/>
    <n v="4.9999999999999992E-3"/>
    <n v="0"/>
    <n v="9"/>
    <n v="43"/>
    <n v="136"/>
    <n v="3.1627906976744184"/>
    <n v="1.5813953488372091E-2"/>
    <n v="-1.0813953488372092E-2"/>
    <x v="0"/>
  </r>
  <r>
    <x v="1"/>
    <x v="61"/>
    <s v="Todos los Procesos"/>
    <s v="Todos los Procesos"/>
    <s v="Ivonne Andrea Torres Cruz_x000a_Asesora de Control Interno"/>
    <s v="Kelly Serrano Rincón"/>
    <s v="Líderes de Cada Proceso"/>
    <d v="2021-08-25T00:00:00"/>
    <d v="2021-09-14T00:00:00"/>
    <m/>
    <m/>
    <m/>
    <m/>
    <m/>
    <m/>
    <m/>
    <m/>
    <m/>
    <m/>
    <m/>
    <m/>
    <s v="Informe"/>
    <n v="1.6E-2"/>
    <d v="2021-09-30T00:00:00"/>
    <s v="\\10.216.160.201\control interno\2021\19.04 INF.  DE GESTIÓN\PAAC_x000a_• Acta de lineamientos para el seguimiento al PAAC y los mapas de riesgos el 25ago2021"/>
    <s v="Se han realizado reuniones con la OAP para determinar la planeación del seguimiento_x000a_• Se definió la metodología para realizar el seguimiento en reunión con la Jefe Encargada de CI el 25ago2021_x000a_• Se remitió el informe del PAAC y la matriz de riesgos mediante memorando 202111200086043 del 30sep2021"/>
    <s v="Informe - Publicación (web,intranet y/o carpeta de calidad)"/>
    <n v="1.5999999999999997E-2"/>
    <n v="0"/>
    <n v="9"/>
    <n v="20"/>
    <n v="128"/>
    <n v="6.4"/>
    <n v="0.1024"/>
    <n v="-8.6400000000000005E-2"/>
    <x v="0"/>
  </r>
  <r>
    <x v="1"/>
    <x v="62"/>
    <s v="Todos los Procesos"/>
    <s v="Todos los Procesos"/>
    <s v="Ivonne Andrea Torres Cruz_x000a_Asesora de Control Interno"/>
    <s v="Kelly Serrano Rincón"/>
    <s v="Líderes de Cada Proceso"/>
    <d v="2021-08-25T00:00:00"/>
    <d v="2021-09-14T00:00:00"/>
    <m/>
    <m/>
    <m/>
    <m/>
    <m/>
    <m/>
    <m/>
    <m/>
    <m/>
    <m/>
    <m/>
    <m/>
    <s v="Informe"/>
    <n v="1.4999999999999999E-2"/>
    <d v="2021-09-30T00:00:00"/>
    <s v="\\10.216.160.201\control interno\2021\19.04 INF.  DE GESTIÓN\PAAC_x000a_• Acta de lineamientos para el seguimiento al PAAC y los mapas de riesgos el 25ago2021"/>
    <s v="Se han realizado reuniones con la OAP para determinar la planeación del seguimiento_x000a_• Se definió la metodología para realizar el seguimiento en reunión con la Jefe Encargada de CI el 25ago2021._x000a_• Se remitió el informe del PAAC y la matriz de riesgos mediante memorando 202111200086043 del 30sep2021"/>
    <s v="Informe - Publicación (web,intranet y/o carpeta de calidad)"/>
    <n v="1.4999999999999998E-2"/>
    <n v="0"/>
    <n v="9"/>
    <n v="20"/>
    <n v="128"/>
    <n v="6.4"/>
    <n v="9.6000000000000002E-2"/>
    <n v="-8.1000000000000003E-2"/>
    <x v="0"/>
  </r>
  <r>
    <x v="2"/>
    <x v="34"/>
    <s v="Evaluación de la Gestión"/>
    <s v="Seguimiento y Evaluación"/>
    <s v="Ivonne Andrea Torres Cruz_x000a_Asesora de Control Interno"/>
    <s v="Joan Gaitán Ferrer"/>
    <s v="Asesor de Control Interno"/>
    <d v="2021-08-27T00:00:00"/>
    <d v="2021-09-02T00:00:00"/>
    <m/>
    <m/>
    <m/>
    <m/>
    <m/>
    <m/>
    <m/>
    <m/>
    <m/>
    <m/>
    <m/>
    <m/>
    <s v="Matriz"/>
    <n v="3.0000000000000001E-3"/>
    <d v="2021-09-02T00:00:00"/>
    <s v="Ruta del FUSS: \\10.216.160.201\control interno\2021\19.04 INF.  DE GESTIÓN\HERRAMIENTAS\FUSS- P I 7696_x000a_Ruta del PAA: \\10.216.160.201\control interno\2021\28.03 PAA"/>
    <s v="Se deja el seguimiento al PAA con corte al 31Ago2021 a fin de que repose como evidencia del trabajo realizado por la Asesora de Control Interno saliente y del equipo de trabajo"/>
    <s v="Entrega, publicación o socialización de resultados"/>
    <n v="3.0000000000000001E-3"/>
    <n v="0"/>
    <n v="9"/>
    <n v="6"/>
    <n v="126"/>
    <n v="21"/>
    <n v="6.3E-2"/>
    <n v="-0.06"/>
    <x v="0"/>
  </r>
  <r>
    <x v="4"/>
    <x v="7"/>
    <s v="Mejoramiento de Barrios"/>
    <s v="Misional"/>
    <s v="Ivonne Andrea Torres Cruz_x000a_Asesora de Control Interno"/>
    <s v="Joan Gaitán Ferrer"/>
    <s v="Director de Mejoramiento de Barrios"/>
    <d v="2021-08-30T00:00:00"/>
    <d v="2021-09-02T00:00:00"/>
    <m/>
    <m/>
    <m/>
    <m/>
    <m/>
    <m/>
    <m/>
    <m/>
    <m/>
    <m/>
    <m/>
    <m/>
    <s v="Correo electrónico"/>
    <n v="1E-3"/>
    <d v="2021-09-02T00:00:00"/>
    <s v="\\10.216.160.201\control interno\2021\19.01 INF.  A  ENTID. DE CONTROL Y VIG\CGR SIRECI\09. Ago"/>
    <s v="Se realizó el reporte correspondiente a los siguientes temas con corte al 31 de agosto de 2021:_x000a_1. Obras inconclusas o sin uso.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Se remitió correo electrónico a: aoliveros@shd.gov.co, dmunozt@shd.gov.co, alopezo@shd.gov.co, nmahecha@shd.gov.co, aguzman@shd.gov.co, lescobar@shd.gov.co el 02Sep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agosto de 2021."/>
    <s v="Entrega a ente de control y copia en Control Interno"/>
    <n v="1E-3"/>
    <n v="0"/>
    <n v="9"/>
    <n v="3"/>
    <n v="123"/>
    <n v="41"/>
    <n v="4.1000000000000002E-2"/>
    <n v="-0.04"/>
    <x v="0"/>
  </r>
  <r>
    <x v="2"/>
    <x v="9"/>
    <s v="Evaluación de la Gestión"/>
    <s v="Seguimiento y Evaluación"/>
    <s v="Ivonne Andrea Torres Cruz_x000a_Asesora de Control Interno"/>
    <s v="Joan Gaitán Ferrer"/>
    <s v="Asesor de Control Interno"/>
    <d v="2021-09-01T00:00:00"/>
    <d v="2021-09-06T00:00:00"/>
    <m/>
    <m/>
    <m/>
    <m/>
    <m/>
    <m/>
    <m/>
    <m/>
    <m/>
    <m/>
    <m/>
    <m/>
    <s v="Reporte"/>
    <n v="3.0000000000000001E-3"/>
    <d v="2021-09-06T00:00:00"/>
    <s v="Ruta: \\10.216.160.201\control interno\2021\00. APOYO\03. Contratación\SISCOS 2021\7. Julio_x000a_1) SISCO Marcela Urrea Jaramillo agosto._x000a_2) SISCO Carlos Andrés Vargas Hernández agosto._x000a_3) SISCO Joan Manuel W. Gaitán Ferrer febrero agosto._x000a_4) SISCO Kelly Serrano Rincón agosto._x000a_5) SISCO Andrea Sierra Ochoa agosto._x000a_"/>
    <s v="Se realizó el trámite de cuentas de cobro de los contratistas de Asesoría de Control Interno, del 01 al 31 de agosto de 2021, donde dicha actividad quedó cumplida en su totalidad de la siguiente manera:_x000a_Cuentas de cobro de contratistas: Andrea Sierra, Marcela Urrea, Joan Gaitán, Carlos Vargas, Kelly Serrano del mes de agosto de 2021 radicadas en carpeta compartida en DRIVE establecida por la Subdirección Financiera."/>
    <s v="Entrega, publicación o socialización de resultados"/>
    <n v="3.0000000000000001E-3"/>
    <n v="0"/>
    <n v="9"/>
    <n v="5"/>
    <n v="121"/>
    <n v="24.2"/>
    <n v="7.2599999999999998E-2"/>
    <n v="-6.9599999999999995E-2"/>
    <x v="0"/>
  </r>
  <r>
    <x v="4"/>
    <x v="11"/>
    <s v="Gestión Financiera"/>
    <s v="Apoyo"/>
    <s v="Ivonne Andrea Torres Cruz_x000a_Asesora de Control Interno"/>
    <s v="Carlos Vargas Hernández"/>
    <s v="Subdirector Financiero"/>
    <d v="2021-09-01T00:00:00"/>
    <d v="2021-09-09T00:00:00"/>
    <m/>
    <m/>
    <m/>
    <m/>
    <m/>
    <m/>
    <m/>
    <m/>
    <m/>
    <m/>
    <m/>
    <m/>
    <s v="Certificado"/>
    <n v="1E-3"/>
    <d v="2021-09-09T00:00:00"/>
    <s v="Ruta Interna \\10.216.160.201\control interno\2021\19.01 INF.  A  ENTID. DE CONTROL Y VIG\SIVICOF\CUENTA MENSUAL\01. Agosto"/>
    <s v="Se solicitó la información, se recibió, revisó y cargó al sistema sivicof. Se solicitó la publicación en la página web del certificado"/>
    <s v="Entrega a ente de control y copia en Control Interno"/>
    <n v="1E-3"/>
    <n v="0"/>
    <n v="9"/>
    <n v="8"/>
    <n v="121"/>
    <n v="15.125"/>
    <n v="1.5125E-2"/>
    <n v="-1.4124999999999999E-2"/>
    <x v="0"/>
  </r>
  <r>
    <x v="0"/>
    <x v="12"/>
    <s v="Gestión Financiera"/>
    <s v="Apoyo"/>
    <s v="Ivonne Andrea Torres Cruz_x000a_Asesora de Control Interno"/>
    <s v="Elizabeth Sáenz Sáenz"/>
    <s v="Subdirector Financiero"/>
    <d v="2021-09-01T00:00:00"/>
    <d v="2021-09-09T00:00:00"/>
    <m/>
    <m/>
    <m/>
    <m/>
    <m/>
    <m/>
    <m/>
    <m/>
    <m/>
    <m/>
    <m/>
    <m/>
    <s v="Informe"/>
    <n v="1E-3"/>
    <d v="2021-09-09T00:00:00"/>
    <s v="Ruta interna \\10.216.160.201\control interno\2021\19.01 INF.  A  ENTID. DE CONTROL Y VIG\PERSONERIA\09. AGOSTO -  202111200134311 Oficio Oficio Informe Mensual Presupuestal Agosto 2021"/>
    <s v="Se recopiló la información, se consolidó informe  y se remitió por correo electrónico con el oficio 202111200134311. Se ubicó en la carpeta compartida en el servidor y se solicitó la publicación en la página web"/>
    <s v="Informe - Publicación (web,intranet y/o carpeta de calidad)"/>
    <n v="9.999999999999998E-4"/>
    <n v="0"/>
    <n v="9"/>
    <n v="8"/>
    <n v="121"/>
    <n v="15.125"/>
    <n v="1.5125E-2"/>
    <n v="-1.4125E-2"/>
    <x v="0"/>
  </r>
  <r>
    <x v="7"/>
    <x v="84"/>
    <s v="Reasentamientos Humanos"/>
    <s v="Misional"/>
    <s v="Ivonne Andrea Torres Cruz_x000a_Asesora de Control Interno"/>
    <s v="Carlos Vargas Hernández"/>
    <s v="Director de Reasentamientos Humanos"/>
    <d v="2021-09-01T00:00:00"/>
    <d v="2021-09-30T00:00:00"/>
    <m/>
    <m/>
    <m/>
    <m/>
    <m/>
    <m/>
    <m/>
    <m/>
    <m/>
    <m/>
    <m/>
    <m/>
    <s v="Informe"/>
    <n v="0"/>
    <m/>
    <m/>
    <m/>
    <m/>
    <n v="0"/>
    <n v="0"/>
    <m/>
    <m/>
    <m/>
    <m/>
    <m/>
    <m/>
    <x v="1"/>
  </r>
  <r>
    <x v="1"/>
    <x v="13"/>
    <s v="Todos los Procesos"/>
    <s v="Todos los Procesos"/>
    <s v="Ivonne Andrea Torres Cruz_x000a_Asesora de Control Interno"/>
    <s v="Joan Gaitán Ferrer"/>
    <s v="Líderes de Cada Proceso"/>
    <d v="2021-09-15T00:00:00"/>
    <d v="2021-09-30T00:00:00"/>
    <m/>
    <m/>
    <m/>
    <m/>
    <m/>
    <m/>
    <m/>
    <m/>
    <m/>
    <m/>
    <m/>
    <m/>
    <s v="Reporte"/>
    <n v="5.0000000000000001E-3"/>
    <d v="2021-09-27T00:00:00"/>
    <s v="\\10.216.160.201\control interno\2021\19.04 INF.  DE GESTIÓN\HERRAMIENTAS\SEGUIMIENTO OPORTUNIDAD\2. Anexos 202111200082303"/>
    <s v="Durante el mes de septiembre se solicitó mediante Memorando 202111200082303 Solicitud evidencia de oportunidad de entrega de las formulaciones y seguimientos al Plan Anticorrupción y de Atención al Ciudadano - Mapas de Riesgos y Seguimiento a la Gestión por Procesos – Indicadores de Gestión vigencias 2021 a la Oficina Asesora de Planeación, dando como plazo para remitir las evidencias el día 24 de septiembre del 2021. Nos encontramos a la espera de la respuesta de la Oficina Asesora de Planeación._x000a_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ctrónico a la Asesora el 30Jul y se guarda la información para la evaluación anual por dependencias"/>
    <s v="Informe - Publicación (web,intranet y/o carpeta de calidad)"/>
    <n v="4.9999999999999992E-3"/>
    <n v="0"/>
    <n v="9"/>
    <n v="15"/>
    <n v="107"/>
    <n v="7.1333333333333337"/>
    <n v="3.5666666666666673E-2"/>
    <n v="-3.0666666666666675E-2"/>
    <x v="0"/>
  </r>
  <r>
    <x v="5"/>
    <x v="85"/>
    <s v="Evaluación de la Gestión"/>
    <s v="Seguimiento y Evaluación"/>
    <s v="Ivonne Andrea Torres Cruz_x000a_Asesora de Control Interno"/>
    <s v="Andrea Sierra Ochoa"/>
    <s v="Asesor de Control Interno"/>
    <d v="2021-09-15T00:00:00"/>
    <d v="2021-10-15T00:00:00"/>
    <m/>
    <m/>
    <m/>
    <m/>
    <m/>
    <m/>
    <m/>
    <m/>
    <m/>
    <m/>
    <m/>
    <m/>
    <s v="Reporte"/>
    <n v="0.01"/>
    <d v="2021-12-30T00:00:00"/>
    <s v="Y:\2021\19.03 INF. AUDITORIAS C. I\INTERNAS\13. Página Web -NTC 5854"/>
    <s v="Se dio la planeación de a auditoría y se emitio el comunicado de apertura, por parte del Ingeniero Javier Sarmiento. Realizó una reunión junto con la Oficina Asesora de Planeación y la Oficina Asesora de Comunicaciones, donde se estableció la linea para desarrollar la actividad. _x000a__x000a_Se comunicó informe de auditoria con radicado 202111200123653 donde se evidenció que la funcionalidad de la página Web de la CVP según la evaluación del Índice de Directrices de Accesibilidad Web alcanza un_x000a_avance del 53,3% cuya calificación objetivo se concentró en el anexo 1 de la Resolución_x000a_1519 de 2020, según la norma esta implementación se espera completa a partir del 31_x000a_de diciembre de 2021, por lo que se recomienda coordinar con los procesos involucrados_x000a_en la publicación y/o actualización de información en el portal WEB. Con el fin de alinear_x000a_las acciones correctivas con los requisitos de la norma."/>
    <s v="Actividad ejecutada (revisada y entregada a solicitante)"/>
    <n v="0.01"/>
    <n v="0"/>
    <n v="10"/>
    <n v="30"/>
    <n v="107"/>
    <n v="3.5666666666666669"/>
    <n v="3.5666666666666673E-2"/>
    <n v="-2.5666666666666671E-2"/>
    <x v="0"/>
  </r>
  <r>
    <x v="2"/>
    <x v="34"/>
    <s v="Evaluación de la Gestión"/>
    <s v="Seguimiento y Evaluación"/>
    <s v="Ivonne Andrea Torres Cruz_x000a_Asesora de Control Interno"/>
    <s v="Joan Gaitán Ferrer"/>
    <s v="Asesor de Control Interno"/>
    <d v="2021-09-28T00:00:00"/>
    <d v="2021-10-04T00:00:00"/>
    <m/>
    <m/>
    <m/>
    <m/>
    <m/>
    <m/>
    <m/>
    <m/>
    <m/>
    <m/>
    <m/>
    <m/>
    <s v="Matriz"/>
    <n v="3.0000000000000001E-3"/>
    <d v="2021-10-04T00:00:00"/>
    <s v="Ruta del FUSS: \\10.216.160.201\control interno\2021\19.04 INF.  DE GESTIÓN\HERRAMIENTAS\FUSS- P I 7696_x000a_Ruta del PAA: \\10.216.160.201\control interno\2021\28.03 PAA"/>
    <s v="Se realiza el seguimiento al PAA con corte al 30Sep2021 a fin de reportar el avance del PAA y reportar el avance del proceso Evaluación de la Gestión en el FUSS."/>
    <s v="Entrega, publicación o socialización de resultados"/>
    <n v="3.0000000000000001E-3"/>
    <n v="0"/>
    <n v="10"/>
    <n v="6"/>
    <n v="94"/>
    <n v="15.666666666666666"/>
    <n v="4.7E-2"/>
    <n v="-4.3999999999999997E-2"/>
    <x v="0"/>
  </r>
  <r>
    <x v="4"/>
    <x v="7"/>
    <s v="Mejoramiento de Barrios"/>
    <s v="Misional"/>
    <s v="Ivonne Andrea Torres Cruz_x000a_Asesora de Control Interno"/>
    <s v="Joan Gaitán Ferrer"/>
    <s v="Director de Mejoramiento de Barrios"/>
    <d v="2021-09-29T00:00:00"/>
    <d v="2021-10-04T00:00:00"/>
    <m/>
    <m/>
    <m/>
    <m/>
    <m/>
    <m/>
    <m/>
    <m/>
    <m/>
    <m/>
    <m/>
    <m/>
    <s v="Correo electrónico"/>
    <n v="1E-3"/>
    <d v="2021-10-04T00:00:00"/>
    <s v="\\10.216.160.201\control interno\2021\19.01 INF.  A  ENTID. DE CONTROL Y VIG\CGR SIRECI\09. Ago"/>
    <s v="Se realizó el reporte correspondiente a los siguientes temas con corte al 30 de septiembre de 2021:_x000a_1. Obras inconclusas o sin uso.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Se remitió correo electrónico a: aoliveros@shd.gov.co, dmunozt@shd.gov.co, alopezo@shd.gov.co, nmahecha@shd.gov.co, aguzman@shd.gov.co, lescobar@shd.gov.co el 04Oct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0 de septiembre de 2021."/>
    <s v="Entrega a ente de control y copia en Control Interno"/>
    <n v="1E-3"/>
    <n v="0"/>
    <n v="10"/>
    <n v="5"/>
    <n v="93"/>
    <n v="18.600000000000001"/>
    <n v="1.8600000000000002E-2"/>
    <n v="-1.7600000000000001E-2"/>
    <x v="0"/>
  </r>
  <r>
    <x v="2"/>
    <x v="9"/>
    <s v="Evaluación de la Gestión"/>
    <s v="Seguimiento y Evaluación"/>
    <s v="Ivonne Andrea Torres Cruz_x000a_Asesora de Control Interno"/>
    <s v="Joan Gaitán Ferrer"/>
    <s v="Asesor de Control Interno"/>
    <d v="2021-10-01T00:00:00"/>
    <d v="2021-10-06T00:00:00"/>
    <m/>
    <m/>
    <m/>
    <m/>
    <m/>
    <m/>
    <m/>
    <m/>
    <m/>
    <m/>
    <m/>
    <m/>
    <s v="Reporte"/>
    <n v="3.0000000000000001E-3"/>
    <d v="2021-10-06T00:00:00"/>
    <s v="Ruta: \\10.216.160.201\control interno\2021\00. APOYO\03. Contratación\09. SISCOS 2021\10. Octubre_x000a_1) SISCO Marcela Urrea Jaramillo septiembre._x000a_2) SISCO Carlos Andrés Vargas Hernández septiembre._x000a_3) SISCO Joan Manuel W. Gaitán Ferrer febrero septiembre._x000a_4) SISCO Kelly Serrano Rincón septiembre._x000a_5) SISCO Andrea Sierra Ochoa septiembre._x000a_6) SISCO Liliana Pedroza Alonso septiembre."/>
    <s v="Se realizó el trámite de cuentas de cobro de los contratistas de Asesoría de Control Interno, del 01 al 30 de septiembre de 2021, donde dicha actividad quedó cumplida en su totalidad de la siguiente manera:_x000a_Cuentas de cobro de contratistas: Andrea Sierra, Marcela Urrea, Joan Gaitán, Carlos Vargas, Kelly Serrano y Liliana Pedroza Alonso del mes de septiembre de 2021 radicadas en carpeta compartida en DRIVE establecida por la Subdirección Financiera."/>
    <s v="Entrega, publicación o socialización de resultados"/>
    <n v="3.0000000000000001E-3"/>
    <n v="0"/>
    <n v="10"/>
    <n v="5"/>
    <n v="91"/>
    <n v="18.2"/>
    <n v="5.4599999999999996E-2"/>
    <n v="-5.1599999999999993E-2"/>
    <x v="0"/>
  </r>
  <r>
    <x v="2"/>
    <x v="10"/>
    <s v="Evaluación de la Gestión"/>
    <s v="Seguimiento y Evaluación"/>
    <s v="Ivonne Andrea Torres Cruz_x000a_Asesora de Control Interno"/>
    <s v="Andrea Sierra Ochoa"/>
    <s v="Asesor de Control Interno"/>
    <d v="2021-10-01T00:00:00"/>
    <d v="2021-10-07T00:00:00"/>
    <m/>
    <m/>
    <m/>
    <m/>
    <m/>
    <m/>
    <m/>
    <m/>
    <m/>
    <m/>
    <m/>
    <m/>
    <s v="Matriz"/>
    <n v="4.0000000000000001E-3"/>
    <d v="2021-10-08T00:00:00"/>
    <s v="Ruta: \2021\00. APOYO\09. Normograma\3. JUL_AGO_SEP"/>
    <s v="Se realizó la verificación y actualización del normograma para el trecer trimestre de 2021."/>
    <s v="Entrega, publicación o socialización de resultados"/>
    <n v="4.0000000000000001E-3"/>
    <n v="0"/>
    <n v="10"/>
    <n v="6"/>
    <n v="91"/>
    <n v="15.166666666666666"/>
    <n v="6.0666666666666667E-2"/>
    <n v="-5.6666666666666671E-2"/>
    <x v="0"/>
  </r>
  <r>
    <x v="4"/>
    <x v="11"/>
    <s v="Adquisición de Bienes y Servicios"/>
    <s v="Apoyo"/>
    <s v="Ivonne Andrea Torres Cruz_x000a_Asesora de Control Interno"/>
    <s v="Carlos Vargas Hernández"/>
    <s v="Director de Gestión Corporativa y CID"/>
    <d v="2021-10-01T00:00:00"/>
    <d v="2021-10-11T00:00:00"/>
    <m/>
    <m/>
    <m/>
    <m/>
    <m/>
    <m/>
    <m/>
    <m/>
    <m/>
    <m/>
    <m/>
    <m/>
    <s v="Certificado"/>
    <n v="1E-3"/>
    <d v="2021-10-11T00:00:00"/>
    <s v="Ruta Interna \\10.216.160.201\control interno\2021\19.01 INF.  A  ENTID. DE CONTROL Y VIG\SIVICOF\CUENTA MENSUAL\09. Septiembre"/>
    <s v="Se solicitó la información, se recibió, revisó y cargó al sistema sivicof. Se solicitó la publicación en la página web del certificado"/>
    <s v="Entrega a ente de control y copia en Control Interno"/>
    <n v="1E-3"/>
    <n v="0"/>
    <n v="10"/>
    <n v="10"/>
    <n v="91"/>
    <n v="9.1"/>
    <n v="9.1000000000000004E-3"/>
    <n v="-8.0999999999999996E-3"/>
    <x v="0"/>
  </r>
  <r>
    <x v="0"/>
    <x v="12"/>
    <s v="Gestión Financiera"/>
    <s v="Apoyo"/>
    <s v="Ivonne Andrea Torres Cruz_x000a_Asesora de Control Interno"/>
    <s v="Elizabeth Sáenz Sáenz"/>
    <s v="Subdirector Financiero"/>
    <d v="2021-10-01T00:00:00"/>
    <d v="2021-10-11T00:00:00"/>
    <m/>
    <m/>
    <m/>
    <m/>
    <m/>
    <m/>
    <m/>
    <m/>
    <m/>
    <m/>
    <m/>
    <m/>
    <s v="Informe"/>
    <n v="1E-3"/>
    <d v="2021-10-11T00:00:00"/>
    <s v="Ruta interna: \\10.216.160.201\control interno\2021\19.01 INF.  A  ENTID. DE CONTROL Y VIG\PERSONERIA\10. OFICIO 202111200155001 INFORME MENSUL  PRESUPUESTAL SEPTIEMBRE "/>
    <s v="Se recopila la informacion, se consolidainfprme y se consolidó y se remitió por correo electronico con le oficio  202111200155001. Se ubica en el expedinete y  en la carpeta compartida del servidor y se solicita la publicacion "/>
    <s v="Informe - Publicación (web,intranet y/o carpeta de calidad)"/>
    <n v="9.999999999999998E-4"/>
    <n v="0"/>
    <n v="10"/>
    <n v="10"/>
    <n v="91"/>
    <n v="9.1"/>
    <n v="9.1000000000000004E-3"/>
    <n v="-8.1000000000000013E-3"/>
    <x v="0"/>
  </r>
  <r>
    <x v="0"/>
    <x v="16"/>
    <s v="Gestión Administrativa"/>
    <s v="Apoyo"/>
    <s v="Ivonne Andrea Torres Cruz_x000a_Asesora de Control Interno"/>
    <s v="Marcela Urrea Jaramillo"/>
    <s v="Subdirector Administrativo"/>
    <d v="2021-10-01T00:00:00"/>
    <d v="2021-10-28T00:00:00"/>
    <m/>
    <m/>
    <m/>
    <m/>
    <m/>
    <m/>
    <m/>
    <m/>
    <m/>
    <m/>
    <m/>
    <m/>
    <s v="Informe"/>
    <n v="7.4999999999999997E-3"/>
    <d v="2021-10-29T00:00:00"/>
    <s v="Octubre: Memorando remisorio a la DGC, Subdirección Administrativa, OAP, Subdirección Financiera, Oficina TIC y OAC con memorando 202111200096053 del 29 de octubre de 2021, Publicación en la página oficial de la entidad, ruta: _x000a_https://www.cajaviviendapopular.gov.co/sites/default/files/Informe%20Austeridad%20I%20trimestre%202021.pdf_x000a_"/>
    <s v="Octubre: Se desarrolló el informe de Austeridad del Gasto con corte a 30 de septiembre de 2021 el cual fue remitido a la DGC, Subdirección Administrativa, OAP, Subdirección Financiera, Oficina TIC y OAC con memorando 202111200096053 del 29 de octubre de 2021, así mismo se realizó la publicación en la página oficial de la CVP el 29Oct21._x000a_ _x000a_ "/>
    <s v="Informe - Publicación (web,intranet y/o carpeta de calidad)"/>
    <n v="7.4999999999999989E-3"/>
    <n v="0"/>
    <n v="10"/>
    <n v="27"/>
    <n v="91"/>
    <n v="3.3703703703703702"/>
    <n v="2.5277777777777777E-2"/>
    <n v="-1.7777777777777778E-2"/>
    <x v="0"/>
  </r>
  <r>
    <x v="0"/>
    <x v="86"/>
    <s v="Gestión Financiera"/>
    <s v="Apoyo"/>
    <s v="Ivonne Andrea Torres Cruz_x000a_Asesora de Control Interno"/>
    <s v="Kelly Serrano Rincón"/>
    <s v="Subdirector Financiero"/>
    <d v="2021-10-01T00:00:00"/>
    <d v="2021-11-26T00:00:00"/>
    <m/>
    <m/>
    <m/>
    <m/>
    <m/>
    <m/>
    <m/>
    <m/>
    <m/>
    <m/>
    <m/>
    <m/>
    <s v="Reporte"/>
    <n v="0.01"/>
    <d v="2021-09-15T00:00:00"/>
    <s v="Ruta: Aplicativo SUIT - Documento de evidencia del seguimiento en el aplicativo ruta:  \\10.216.160.201\control interno\2021\19.04 INF.  DE GESTIÓN\PAAC\02. II Seg 2021\02. Respuesta  OAP 202111300076613\Evidencias\PAAC\2. RACIONALIZACIÓN DE TRÁMITES"/>
    <s v="Se realizó seguimiento en el SUIT de los trámites y OPA´s de la CVP, se suscribió un documento con pantallazos de soporte el 15sep2021."/>
    <s v="Informe - Publicación (web,intranet y/o carpeta de calidad)"/>
    <n v="9.9999999999999985E-3"/>
    <n v="0"/>
    <n v="11"/>
    <n v="56"/>
    <n v="91"/>
    <n v="1.625"/>
    <n v="1.6250000000000001E-2"/>
    <n v="-6.2500000000000021E-3"/>
    <x v="0"/>
  </r>
  <r>
    <x v="3"/>
    <x v="87"/>
    <s v="Evaluación de la Gestión"/>
    <s v="Seguimiento y Evaluación"/>
    <s v="Ivonne Andrea Torres Cruz_x000a_Asesora de Control Interno"/>
    <s v="Joan Gaitán Ferrer"/>
    <s v="Asesor de Control Interno"/>
    <d v="2021-10-06T00:00:00"/>
    <d v="2021-11-09T00:00:00"/>
    <m/>
    <m/>
    <m/>
    <m/>
    <m/>
    <m/>
    <m/>
    <m/>
    <m/>
    <m/>
    <m/>
    <m/>
    <s v="Acta"/>
    <n v="4.0000000000000001E-3"/>
    <d v="2021-11-17T00:00:00"/>
    <s v="Ruta: \\10.216.160.201\control interno\2021\02.01 ACTAS COMITE C. I\08. 25Oct2021"/>
    <s v="Se realizó la convocatoria a la séptima sesión ordinaria del Comité CICCI mediante correo electrónico del día 14 de octubre de 2021 para realizar el Comité el día 25 de octubre de 2021._x000a_*. Se solicitó médiate Memorando 202111200088973 Solicitud presentación de la ejecución presupuestal corte 22 de octubre de 2021._x000a_*. Se realizó la séptima sesión del Comité Institucional de Coordinación de Control Interno el día 25 de octubre de 2021 de forma presencial en la sala de juntas de la Dirección General._x000a_*. Se elaboró la proyección del acta 7ta reunión Comité de Control Interno 25Oct2021 la cual se encuentra en revisión por parte de la Asesora de Control Interno para ser enviada a los integrantes del Comité._x000a_Se elaboró el acta de 7ta reunión Comité de Control Interno 25Oct2021 se adjunta el acta ya firmada por el presidente y la secretaria del Comité. El acta fue publicada en la carpeta de calidad de la entidad."/>
    <s v="Entrega producto final"/>
    <n v="4.0000000000000001E-3"/>
    <n v="0"/>
    <n v="11"/>
    <n v="34"/>
    <n v="86"/>
    <n v="2.5294117647058822"/>
    <n v="1.011764705882353E-2"/>
    <n v="-6.1176470588235297E-3"/>
    <x v="0"/>
  </r>
  <r>
    <x v="0"/>
    <x v="60"/>
    <s v="Gestión Administrativa"/>
    <s v="Apoyo"/>
    <s v="Ivonne Andrea Torres Cruz_x000a_Asesora de Control Interno"/>
    <s v="Marcela Urrea Jaramillo"/>
    <s v="Subdirector Administrativo"/>
    <d v="2021-10-11T00:00:00"/>
    <d v="2021-11-12T00:00:00"/>
    <m/>
    <m/>
    <m/>
    <m/>
    <m/>
    <m/>
    <m/>
    <m/>
    <m/>
    <m/>
    <m/>
    <m/>
    <s v="Informe"/>
    <n v="0.01"/>
    <d v="2021-11-12T00:00:00"/>
    <s v="Octubre: ruta interna de calidad: \\10.216.160.201\control interno\2021\19.02 INF. A OTROS ORGANISMOS\DIRECTIVA 003 de 2013 (01May al 15Oct 2021)_x000a_Noviembre: \\10.216.160.201\control interno\2021\19.02 INF. A OTROS ORGANISMOS"/>
    <s v="Octubre: 1. Se realizó solicitud de información para el Informe de Austeridad del Gasto Público del tercer trimestre de la vigencia 2021 con memorando 202111200088953 del 12Oct21 y se recibio respuesta con memorando 202117200093823 del 25Oct21_x000a_Novimebre: se analizò la informaciòn remitida por la DGC, se evaluaron las evidencias y se complemento la informaciòn, generando el informe final el cual fue remitido a la Secretaría Jurídica Distrital con oficio  202111200177511 del 12Nov21 y publicado en esa misma fecha. "/>
    <s v="Informe - Publicación (web,intranet y/o carpeta de calidad)"/>
    <n v="9.9999999999999985E-3"/>
    <n v="0"/>
    <n v="11"/>
    <n v="32"/>
    <n v="81"/>
    <n v="2.53125"/>
    <n v="2.5312500000000002E-2"/>
    <n v="-1.5312500000000003E-2"/>
    <x v="0"/>
  </r>
  <r>
    <x v="2"/>
    <x v="71"/>
    <s v="Todos los Procesos"/>
    <s v="Todos los Procesos"/>
    <s v="Ivonne Andrea Torres Cruz_x000a_Asesora de Control Interno"/>
    <s v="Joan Gaitán Ferrer"/>
    <s v="Líderes de Cada Proceso"/>
    <d v="2021-11-10T00:00:00"/>
    <d v="2021-12-10T00:00:00"/>
    <m/>
    <m/>
    <m/>
    <m/>
    <m/>
    <m/>
    <m/>
    <m/>
    <m/>
    <m/>
    <m/>
    <m/>
    <s v="Informe"/>
    <n v="7.0000000000000001E-3"/>
    <d v="2021-12-10T00:00:00"/>
    <s v="Ruta: \\10.216.160.201\control interno\2021\02.01 ACTAS COMITE C. I\00. Plan de trabajo CICCI\Encuesta estat y cod auditor 2021-2"/>
    <s v="Se prepararon las preguntas para realizar la encuesta de la implementación y aplicación del estatuto interno del auditor y del código de ética del auditor._x000a_Se realizó la lista de funcionarios que tuvieron alguna relación con la Asesoría de Control Interno (auditoría, evaluación y seguimiento)._x000a__x000a_Se realizó un informe el día 09-08-2021 con Memorando 202111200067123 Informe de resultados de la encuesta de percepción del grado de cumplimiento del Estatuto de Auditoría Interna y Código de ética de los auditores internos de la Caja de la Vivienda Popular-CVP, se tiene planeado cambiar la metodologia de la  percepción del grado de cumplimiento del Estatuto de Auditoría Interna y Código de ética de los auditores internos de la Caja de la Vivienda Popular-CVP."/>
    <s v="Entrega, publicación o socialización de resultados"/>
    <n v="7.0000000000000001E-3"/>
    <n v="0"/>
    <n v="12"/>
    <n v="30"/>
    <n v="51"/>
    <n v="1.7"/>
    <n v="1.1899999999999999E-2"/>
    <n v="-4.899999999999999E-3"/>
    <x v="2"/>
  </r>
  <r>
    <x v="6"/>
    <x v="35"/>
    <s v="Evaluación de la Gestión"/>
    <s v="Seguimiento y Evaluación"/>
    <s v="Ivonne Andrea Torres Cruz_x000a_Asesora de Control Interno"/>
    <s v="Carlos Vargas Hernández"/>
    <s v="Asesor de Control Interno"/>
    <d v="2021-10-25T00:00:00"/>
    <d v="2021-11-08T00:00:00"/>
    <m/>
    <m/>
    <m/>
    <m/>
    <m/>
    <m/>
    <m/>
    <m/>
    <m/>
    <m/>
    <m/>
    <m/>
    <s v="Matriz"/>
    <n v="5.0000000000000001E-3"/>
    <d v="2021-11-05T00:00:00"/>
    <s v="Ruta:\\10.216.160.201\control interno\2021\28.05 PM\EXTERNO\CONTRALORIA\10. Aud Desempeño PAD 2021 Cód 60"/>
    <s v="El día 22 de octubre de 2021 se envió reparto de los hallazgos al informe final entregado mediante oficio  2-2021-26041 del 21 de octubre de 2021. Pendiente de entrega por parte de los responsables, revisión por parte de la Asesoría de Control Interno y cargue en el Sivicof. "/>
    <s v="Informe - Publicación (web,intranet y/o carpeta de calidad)"/>
    <n v="4.9999999999999992E-3"/>
    <n v="0"/>
    <n v="11"/>
    <n v="14"/>
    <n v="67"/>
    <n v="4.7857142857142856"/>
    <n v="2.3928571428571428E-2"/>
    <n v="-1.8928571428571427E-2"/>
    <x v="0"/>
  </r>
  <r>
    <x v="2"/>
    <x v="34"/>
    <s v="Evaluación de la Gestión"/>
    <s v="Seguimiento y Evaluación"/>
    <s v="Ivonne Andrea Torres Cruz_x000a_Asesora de Control Interno"/>
    <s v="Joan Gaitán Ferrer"/>
    <s v="Asesor de Control Interno"/>
    <d v="2021-10-27T00:00:00"/>
    <d v="2021-11-03T00:00:00"/>
    <m/>
    <m/>
    <m/>
    <m/>
    <m/>
    <m/>
    <m/>
    <m/>
    <m/>
    <m/>
    <m/>
    <m/>
    <s v="Matriz"/>
    <n v="3.0000000000000001E-3"/>
    <d v="2021-11-03T00:00:00"/>
    <s v="Ruta: \\10.216.160.201\control interno\2021\19.04 INF.  DE GESTIÓN\HERRAMIENTAS\FUSS- P I 7696\10. Octubre"/>
    <s v="Se realiza el seguimiento al PAA con corte al 31Oct2021 a fin de reportar el avance del PAA y reportar el avance del proceso Evaluación de la Gestión en el FUSS."/>
    <s v="Entrega, publicación o socialización de resultados"/>
    <n v="3.0000000000000001E-3"/>
    <n v="0"/>
    <n v="11"/>
    <n v="7"/>
    <n v="65"/>
    <n v="9.2857142857142865"/>
    <n v="2.7857142857142862E-2"/>
    <n v="-2.4857142857142862E-2"/>
    <x v="0"/>
  </r>
  <r>
    <x v="4"/>
    <x v="88"/>
    <s v="Reasentamientos Humanos"/>
    <s v="Misional"/>
    <s v="Ivonne Andrea Torres Cruz_x000a_Asesora de Control Interno"/>
    <s v="Carlos Vargas Hernández"/>
    <s v="Director de Reasentamientos Humanos"/>
    <d v="2021-10-27T00:00:00"/>
    <d v="2021-12-31T00:00:00"/>
    <m/>
    <m/>
    <m/>
    <m/>
    <m/>
    <m/>
    <m/>
    <m/>
    <m/>
    <m/>
    <m/>
    <m/>
    <s v="Correo electrónico - Oficios"/>
    <n v="0.01"/>
    <d v="2021-12-31T00:00:00"/>
    <s v="Ruta: \\10.216.160.201\control interno\2021\19.03 INF. AUDITORIAS C. I\EXTERNAS\03. DES. PAD 2021 - CÓD 209"/>
    <s v="El día 19 de octubre de 2021 se envió respuesta 1 a solicitud de la Contraloría 2021-2-25615 del 13 de octubre de 2021 ."/>
    <s v="Entrega a ente de control y copia en Control Interno"/>
    <n v="0.01"/>
    <n v="0"/>
    <n v="12"/>
    <n v="65"/>
    <n v="65"/>
    <n v="1"/>
    <n v="0.01"/>
    <n v="0"/>
    <x v="0"/>
  </r>
  <r>
    <x v="4"/>
    <x v="7"/>
    <s v="Mejoramiento de Barrios"/>
    <s v="Misional"/>
    <s v="Ivonne Andrea Torres Cruz_x000a_Asesora de Control Interno"/>
    <s v="Joan Gaitán Ferrer"/>
    <s v="Director de Mejoramiento de Barrios"/>
    <d v="2021-10-28T00:00:00"/>
    <d v="2021-11-03T00:00:00"/>
    <m/>
    <m/>
    <m/>
    <m/>
    <m/>
    <m/>
    <m/>
    <m/>
    <m/>
    <m/>
    <m/>
    <m/>
    <s v="Correo electrónico"/>
    <n v="1E-3"/>
    <d v="2021-11-03T00:00:00"/>
    <s v="Ruta: \\10.216.160.201\control interno\2021\19.01 INF.  A  ENTID. DE CONTROL Y VIG\CGR SIRECI\11. Oct"/>
    <s v="&quot;Se realizó el reporte correspondiente a los siguientes temas con corte al 31 de octubre de 2021:_x000a_1. Obras inconclusas o sin uso._x000a_3. Sistema General de Participaciones y demás transferencias de origen nacional._x000a_4. Sistema General de Regalías, (Consolida información de las entidades designadas como ejecutoras de estos recursos - Secretaria Distrital de Planeación)._x000a_5. Planes de mejoramiento._x000a_Se remitió correo electrónico a: aoliveros@shd.gov.co, dmunozt@shd.gov.co, alopezo@shd.gov.co, nmahecha@shd.gov.co, aguzman@shd.gov.co, lescobar@shd.gov.co el 03Nov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octubre de 2021.&quot;"/>
    <s v="Entrega a ente de control y copia en Control Interno"/>
    <n v="1E-3"/>
    <n v="0"/>
    <n v="11"/>
    <n v="6"/>
    <n v="64"/>
    <n v="10.666666666666666"/>
    <n v="1.0666666666666666E-2"/>
    <n v="-9.6666666666666672E-3"/>
    <x v="0"/>
  </r>
  <r>
    <x v="7"/>
    <x v="89"/>
    <s v="Reasentamientos Humanos"/>
    <s v="Misional"/>
    <s v="Ivonne Andrea Torres Cruz_x000a_Asesora de Control Interno"/>
    <s v="Carlos Vargas Hernández"/>
    <s v="Director de Urbanizaciones y Titulación"/>
    <d v="2021-10-04T00:00:00"/>
    <d v="2021-12-07T00:00:00"/>
    <m/>
    <m/>
    <m/>
    <m/>
    <m/>
    <m/>
    <m/>
    <m/>
    <m/>
    <m/>
    <m/>
    <m/>
    <s v="Informe"/>
    <n v="5.0000000000000001E-3"/>
    <d v="2021-12-31T00:00:00"/>
    <s v="Ruta: \\10.216.160.201\control interno\2021\19.03 INF. AUDITORIAS C. I\INTERNAS\10. Gestión de las Fiducias"/>
    <s v="El día 9 de noviembre de 2021 se envió memorando 202111200099453 donde se informa la Apertura y solicitud de información Auditoría Interna a la gestión y manejo de las fiducias y su correcto funcionamiento, específicamente para patrimonio autónomo FIDUBOGOTA al proyecto Fiducia Inmobiliaria - Constructor PAD Consorcio la casona - Contrato de obra CPS-PCVN-3-1-30589-041-2014 La casona._x000a_En estos momentos se encuentra en etapa de ejecución. Mediante memorando 1202111200123003 el dia 28 de diciembre de 2021 se envío el informe preliminar de la auditoría interna fiducias._x000a_"/>
    <s v="Informe Final - Publicación (web,intranet y/o carpeta de calidad)"/>
    <n v="5.000000000000001E-3"/>
    <n v="0"/>
    <n v="12"/>
    <n v="64"/>
    <n v="88"/>
    <n v="1.375"/>
    <n v="6.875E-3"/>
    <n v="-1.8749999999999991E-3"/>
    <x v="0"/>
  </r>
  <r>
    <x v="7"/>
    <x v="90"/>
    <s v="Gestión Financiera"/>
    <s v="Apoyo"/>
    <s v="Ivonne Andrea Torres Cruz_x000a_Asesora de Control Interno"/>
    <s v="Joan Gaitán Ferrer"/>
    <s v="Líderes de Cada Proceso"/>
    <d v="2021-10-04T00:00:00"/>
    <d v="2021-12-07T00:00:00"/>
    <m/>
    <m/>
    <m/>
    <m/>
    <m/>
    <m/>
    <m/>
    <m/>
    <m/>
    <m/>
    <m/>
    <m/>
    <s v="Informe"/>
    <n v="5.0000000000000001E-3"/>
    <d v="2021-12-29T00:00:00"/>
    <s v="Ruta: \\10.216.160.201\control interno\2021\19.03 INF. AUDITORIAS C. I\INTERNAS\11. Metas PDD"/>
    <s v="Se realizó una reunión en donde se designó por parte de la Asesora de Control Interno la auditoría de Seguimiento a las Metas del PDD corte al 30 de septiembre de 2021._x000a_Se realizó el Plan de auditoría por parte del auditor designado para hacer el seguimiento de las Metas del PDD corte al 30 de septiembre de 2021._x000a_Se realizó la solicitud de información con el Memorando 202111200098843 “Solicitud de información Auditoría Interna” esta información fue remitida por la Oficina Asesora de Planeación y la Subdirección Financiera._x000a_Se realizó el análisis de la información enviada por las áreas mencionadas anteriormente y se programaron mesas de trabajo con las 4 misionales de la entidad y la Dirección de Gestión Corporativa y CID. _x000a_Se revisaron con los enlaces de los proyectos de inversión que la información reportada en el FUSS estuviera acorde a la realidad y tuvieran los soportes debidamente organizados en cada una de las carpetas y aplicativos con los que cuenta la Entidad._x000a_El informe preliminar se encuentra en desarrollo y se espera entregar a la Asesora de Control Interno el día 3 de diciembre para su revisión y validación._x000a__x000a_Se remitio Informe con el Memomorando 202111200123573 Informe de Seguimiento al cumplimiento de las PDD &quot;Plan de Desarrollo Distrital Un Nuevo Contrato Social y Ambiental para la Bogotá del Siglo XXI&quot; con corte al 30 de septiembre de 2021."/>
    <s v="Informe Final - Publicación (web,intranet y/o carpeta de calidad)"/>
    <n v="5.000000000000001E-3"/>
    <n v="0"/>
    <n v="12"/>
    <n v="64"/>
    <n v="88"/>
    <n v="1.375"/>
    <n v="6.875E-3"/>
    <n v="-1.8749999999999991E-3"/>
    <x v="0"/>
  </r>
  <r>
    <x v="7"/>
    <x v="91"/>
    <s v="Reasentamientos Humanos"/>
    <s v="Misional"/>
    <s v="Ivonne Andrea Torres Cruz_x000a_Asesora de Control Interno"/>
    <s v="Andrea Sierra Ochoa"/>
    <s v="Líderes de Cada Proceso"/>
    <d v="2021-10-01T00:00:00"/>
    <d v="2021-12-15T00:00:00"/>
    <m/>
    <m/>
    <m/>
    <m/>
    <m/>
    <m/>
    <m/>
    <m/>
    <m/>
    <m/>
    <m/>
    <m/>
    <s v="Informe"/>
    <n v="5.0000000000000001E-3"/>
    <d v="2021-12-30T00:00:00"/>
    <s v="Y:\2021\19.03 INF. AUDITORIAS C. I\INTERNAS\12. Política y Gestión del Riesgo"/>
    <s v="Se estructuro la planeación de la auditoría, se emitio el comunicado de apertura, se elavoraron 15 cartas de representación se han celebrado mesas de trabajo con los procesos para conocer la gestión del Riesgo: REAS, Mejoramiento de Vivienda, Subdirección Financiera, DUT, Gestión del Talento Humano, Gestión Documental, Gestión Admiistrativa, Oficina Asesora de Planeación, Gestión de Comunicaciones, Dirección Juridica. Se adelanta la verificación de la politica de riesgos de la CVP. Se genero el informepreliminar comunicado mediante numero de orfeo 202111200124013 de fecha 30 de diciembre de 2021.  "/>
    <s v="Informe Final - Publicación (web,intranet y/o carpeta de calidad)"/>
    <n v="5.000000000000001E-3"/>
    <n v="0"/>
    <n v="12"/>
    <n v="75"/>
    <n v="91"/>
    <n v="1.2133333333333334"/>
    <n v="6.0666666666666673E-3"/>
    <n v="-1.0666666666666663E-3"/>
    <x v="0"/>
  </r>
  <r>
    <x v="7"/>
    <x v="92"/>
    <s v="Gestión Financiera"/>
    <s v="Apoyo"/>
    <s v="Ivonne Andrea Torres Cruz_x000a_Asesora de Control Interno"/>
    <s v="Kelly Serrano Rincón"/>
    <s v="Subdirector Administrativo"/>
    <d v="2021-10-01T00:00:00"/>
    <d v="2021-12-10T00:00:00"/>
    <m/>
    <m/>
    <m/>
    <m/>
    <m/>
    <m/>
    <m/>
    <m/>
    <m/>
    <m/>
    <m/>
    <m/>
    <s v="Informe"/>
    <n v="5.0000000000000001E-3"/>
    <d v="2021-12-31T00:00:00"/>
    <s v="Ruta: \\10.216.160.201\control interno\2021\19.03 INF. AUDITORIAS C. I\INTERNAS\08. Política del Talento Humano"/>
    <s v="Se dio inicio a la auditoría mediante el memo No. 202111200101013 del 11nov2021, se realizó reunión de apertura el 23nov2021, se están desarrollando las pruebas de auditoría y consolidando un word por prueba realizada._x000a_• Se remitió el informe preliminar de auditoría mediante memorando No. 202111200122873 del 28/12/2021"/>
    <s v="Informe Final - Publicación (web,intranet y/o carpeta de calidad)"/>
    <n v="5.000000000000001E-3"/>
    <n v="0"/>
    <n v="12"/>
    <n v="70"/>
    <n v="91"/>
    <n v="1.3"/>
    <n v="6.5000000000000006E-3"/>
    <n v="-1.4999999999999996E-3"/>
    <x v="0"/>
  </r>
  <r>
    <x v="2"/>
    <x v="9"/>
    <s v="Evaluación de la Gestión"/>
    <s v="Seguimiento y Evaluación"/>
    <s v="Ivonne Andrea Torres Cruz_x000a_Asesora de Control Interno"/>
    <s v="Joan Gaitán Ferrer"/>
    <s v="Asesor de Control Interno"/>
    <d v="2021-11-02T00:00:00"/>
    <d v="2021-11-05T00:00:00"/>
    <m/>
    <m/>
    <m/>
    <m/>
    <m/>
    <m/>
    <m/>
    <m/>
    <m/>
    <m/>
    <m/>
    <m/>
    <s v="Reporte"/>
    <n v="3.0000000000000001E-3"/>
    <d v="2021-11-05T00:00:00"/>
    <s v="Ruta \\10.216.160.201\control interno\2021\00. APOYO\03. Contratación\03. SISCOS 2021\10. Octubre _x000a_1) SISCO Marcela Urrea Jaramillo octubre._x000a_2) SISCO Carlos Andrés Vargas Hernández octubre._x000a_3) SISCO Joan Manuel W. Gaitán Ferrer febrero octubre._x000a_4) SISCO Kelly Serrano Rincón octubre._x000a_5) SISCO Andrea Sierra Ochoa octubre._x000a_6) SISCO Liliana Pedroza Alonso octubre."/>
    <s v="Se realizó el trámite de cuentas de cobro de los contratistas de Asesoría de Control Interno, del 01 al 30 de octubre de 2021, donde dicha actividad quedó cumplida en su totalidad de la siguiente manera:_x000a_Cuentas de cobro de contratistas: Marcela Urrea, Joan Gaitán, Carlos Vargas, Kelly Serrano y Liliana Pedroza Alonso del mes de octubre de 2021 radicadas en carpeta compartida en DRIVE establecida por la Subdirección Financiera."/>
    <s v="Entrega, publicación o socialización de resultados"/>
    <n v="3.0000000000000001E-3"/>
    <n v="0"/>
    <n v="11"/>
    <n v="3"/>
    <n v="59"/>
    <n v="19.666666666666668"/>
    <n v="5.9000000000000004E-2"/>
    <n v="-5.6000000000000001E-2"/>
    <x v="0"/>
  </r>
  <r>
    <x v="0"/>
    <x v="12"/>
    <s v="Gestión Financiera"/>
    <s v="Apoyo"/>
    <s v="Ivonne Andrea Torres Cruz_x000a_Asesora de Control Interno"/>
    <s v="Elizabeth Sáenz Sáenz"/>
    <s v="Subdirector Financiero"/>
    <d v="2021-11-02T00:00:00"/>
    <d v="2021-11-09T00:00:00"/>
    <m/>
    <m/>
    <m/>
    <m/>
    <m/>
    <m/>
    <m/>
    <m/>
    <m/>
    <m/>
    <m/>
    <m/>
    <s v="Informe"/>
    <n v="1E-3"/>
    <d v="2021-11-09T00:00:00"/>
    <s v="Ruta interna: \\10.216.160.201\control interno\2021\19.01 INF.  A  ENTID. DE CONTROL Y VIG\PERSONERIA\10. OCTUBRE"/>
    <s v="Se recopila la informacion, se  consolidó y se remitió por correo electronico con le oficio  202111200175971. Se ubica en el expedinete y  en la carpeta compartida del servidor y se solicita la publicación "/>
    <s v="Informe - Publicación (web,intranet y/o carpeta de calidad)"/>
    <n v="9.999999999999998E-4"/>
    <n v="0"/>
    <n v="11"/>
    <n v="7"/>
    <n v="59"/>
    <n v="8.4285714285714288"/>
    <n v="8.4285714285714294E-3"/>
    <n v="-7.4285714285714293E-3"/>
    <x v="0"/>
  </r>
  <r>
    <x v="4"/>
    <x v="11"/>
    <s v="Gestión Financiera"/>
    <s v="Apoyo"/>
    <s v="Ivonne Andrea Torres Cruz_x000a_Asesora de Control Interno"/>
    <s v="Carlos Vargas Hernández"/>
    <s v="Subdirector Financiero"/>
    <d v="2021-11-02T00:00:00"/>
    <d v="2021-11-10T00:00:00"/>
    <m/>
    <m/>
    <m/>
    <m/>
    <m/>
    <m/>
    <m/>
    <m/>
    <m/>
    <m/>
    <m/>
    <m/>
    <s v="Certificado"/>
    <n v="1E-3"/>
    <d v="2021-11-10T00:00:00"/>
    <s v="Ruta Interna \\10.216.160.201\control interno\2021\19.01 INF.  A  ENTID. DE CONTROL Y VIG\SIVICOF\CUENTA MENSUAL\01. octubre"/>
    <s v="Se solicitó la información, se recibió, revisó y cargó al sistema sivicof. Se solicitó la publicación en la página web del certificado"/>
    <s v="Entrega a ente de control y copia en Control Interno"/>
    <n v="1E-3"/>
    <n v="0"/>
    <n v="11"/>
    <n v="8"/>
    <n v="59"/>
    <n v="7.375"/>
    <n v="7.3750000000000005E-3"/>
    <n v="-6.3750000000000005E-3"/>
    <x v="0"/>
  </r>
  <r>
    <x v="0"/>
    <x v="93"/>
    <s v="Gestión Financiera"/>
    <s v="Apoyo"/>
    <s v="Ivonne Andrea Torres Cruz_x000a_Asesora de Control Interno"/>
    <s v="Marcela Urrea Jaramillo"/>
    <s v="Subdirector Financiero"/>
    <d v="2021-11-02T00:00:00"/>
    <d v="2021-11-26T00:00:00"/>
    <m/>
    <m/>
    <m/>
    <m/>
    <m/>
    <m/>
    <m/>
    <m/>
    <m/>
    <m/>
    <m/>
    <m/>
    <s v="Informe"/>
    <n v="2E-3"/>
    <d v="2021-11-30T00:00:00"/>
    <s v="Noviembre: \\10.216.160.201\control interno\2021\19.04 INF.  DE GESTIÓN\MNC"/>
    <s v="Noviembre: Se realizò solicitud de informaciòn con mem 202111200098483 del 05Nov21, se recibio respuesta de parte de la Sub. Financiera con soportes el 10Nov21 con mem 20211710010031._x000a_Se evalùo y analizò la infirmaciòn generando el informe final el cual fue remitido con mem 202111200109043 del 30Nov21 y publicado en esa misma fecha. "/>
    <s v="Informe - Publicación (web,intranet y/o carpeta de calidad)"/>
    <n v="1.9999999999999996E-3"/>
    <n v="0"/>
    <n v="11"/>
    <n v="24"/>
    <n v="59"/>
    <n v="2.4583333333333335"/>
    <n v="4.9166666666666673E-3"/>
    <n v="-2.9166666666666677E-3"/>
    <x v="0"/>
  </r>
  <r>
    <x v="6"/>
    <x v="94"/>
    <s v="Todos los Procesos"/>
    <s v="Todos los Procesos"/>
    <s v="Ivonne Andrea Torres Cruz_x000a_Asesora de Control Interno"/>
    <s v="Kelly Serrano Rincón"/>
    <s v="Líderes de Cada Proceso"/>
    <d v="2021-10-01T00:00:00"/>
    <d v="2021-10-30T00:00:00"/>
    <m/>
    <m/>
    <m/>
    <m/>
    <m/>
    <m/>
    <m/>
    <m/>
    <m/>
    <m/>
    <m/>
    <m/>
    <s v="Matriz"/>
    <n v="0.02"/>
    <d v="2021-10-30T00:00:00"/>
    <s v="Ruta: \\10.216.160.201\control interno\2021\28.05 PM\Seguimiento 30 Septiembre 2021"/>
    <s v="Se realizó el seguimiento a los planes de mejoramiento Interno y Externo por parte de la Asesoría de Control Interno._x000a_Se relalizarón alertas a los procesos y se realizó el Informe del seguimiento._x000a_El informe fue publicado en la paguina web de la Entidad. "/>
    <s v="Informe - Publicación (web,intranet y/o carpeta de calidad)"/>
    <n v="1.9999999999999997E-2"/>
    <n v="0"/>
    <n v="10"/>
    <n v="29"/>
    <n v="91"/>
    <n v="3.1379310344827585"/>
    <n v="6.2758620689655167E-2"/>
    <n v="-4.275862068965517E-2"/>
    <x v="0"/>
  </r>
  <r>
    <x v="6"/>
    <x v="94"/>
    <s v="Todos los Procesos"/>
    <s v="Todos los Procesos"/>
    <s v="Ivonne Andrea Torres Cruz_x000a_Asesora de Control Interno"/>
    <s v="Kelly Serrano Rincón"/>
    <s v="Líderes de Cada Proceso"/>
    <d v="2021-12-01T00:00:00"/>
    <d v="2021-12-17T00:00:00"/>
    <m/>
    <m/>
    <m/>
    <m/>
    <m/>
    <m/>
    <m/>
    <m/>
    <m/>
    <m/>
    <m/>
    <m/>
    <s v="Matriz"/>
    <n v="0.02"/>
    <d v="2021-12-31T00:00:00"/>
    <s v="• \\10.216.160.201\control interno\2021\28.05 PM\4. Seguimiento 30 noviembre 2021\05. Informe"/>
    <s v="• Se realizó el informe de seguimiento de los planes de mejoramiento con corte 30nov2021, mediante memorando No. 202111200124033 del 30/12/2021"/>
    <s v="Informe - Publicación (web,intranet y/o carpeta de calidad)"/>
    <n v="1.9999999999999997E-2"/>
    <n v="0"/>
    <n v="12"/>
    <n v="16"/>
    <n v="30"/>
    <n v="1.875"/>
    <n v="3.7499999999999999E-2"/>
    <n v="-1.7500000000000002E-2"/>
    <x v="0"/>
  </r>
  <r>
    <x v="2"/>
    <x v="34"/>
    <s v="Evaluación de la Gestión"/>
    <s v="Seguimiento y Evaluación"/>
    <s v="Ivonne Andrea Torres Cruz_x000a_Asesora de Control Interno"/>
    <s v="Joan Gaitán Ferrer"/>
    <s v="Asesor de Control Interno"/>
    <d v="2021-11-24T00:00:00"/>
    <d v="2021-12-02T00:00:00"/>
    <m/>
    <m/>
    <m/>
    <m/>
    <m/>
    <m/>
    <m/>
    <m/>
    <m/>
    <m/>
    <m/>
    <m/>
    <s v="Matriz"/>
    <n v="3.0000000000000001E-3"/>
    <d v="2021-12-02T00:00:00"/>
    <s v="Ruta: \\10.216.160.201\control interno\2021\19.04 INF.  DE GESTIÓN\HERRAMIENTAS\FUSS- P I 7696\11. Noviembre"/>
    <s v="Se realiza el seguimiento al PAA con corte al 30Nov2021 a fin de reportar el avance del PAA y reportar el avance del indicador del proceso Evaluación de la Gestión en el FUSS."/>
    <s v="Entrega, publicación o socialización de resultados"/>
    <n v="3.0000000000000001E-3"/>
    <n v="0"/>
    <n v="12"/>
    <n v="8"/>
    <n v="37"/>
    <n v="4.625"/>
    <n v="1.3875E-2"/>
    <n v="-1.0874999999999999E-2"/>
    <x v="0"/>
  </r>
  <r>
    <x v="3"/>
    <x v="95"/>
    <s v="Evaluación de la Gestión"/>
    <s v="Seguimiento y Evaluación"/>
    <s v="Ivonne Andrea Torres Cruz_x000a_Asesora de Control Interno"/>
    <s v="Joan Gaitán Ferrer"/>
    <s v="Asesor de Control Interno"/>
    <d v="2021-11-24T00:00:00"/>
    <d v="2021-12-22T00:00:00"/>
    <m/>
    <m/>
    <m/>
    <m/>
    <m/>
    <m/>
    <m/>
    <m/>
    <m/>
    <m/>
    <m/>
    <m/>
    <s v="Acta"/>
    <n v="4.0000000000000001E-3"/>
    <d v="2021-12-22T00:00:00"/>
    <s v="\\10.216.160.201\control interno\2021\02.01 ACTAS COMITE C. I\09. 15Dic2021"/>
    <s v="Se reprogramo el Comité para enero del año de 2022. "/>
    <s v="Entrega producto final"/>
    <n v="4.0000000000000001E-3"/>
    <n v="0"/>
    <n v="12"/>
    <n v="28"/>
    <n v="37"/>
    <n v="1.3214285714285714"/>
    <n v="5.2857142857142859E-3"/>
    <n v="-1.2857142857142859E-3"/>
    <x v="2"/>
  </r>
  <r>
    <x v="4"/>
    <x v="7"/>
    <s v="Mejoramiento de Barrios"/>
    <s v="Misional"/>
    <s v="Ivonne Andrea Torres Cruz_x000a_Asesora de Control Interno"/>
    <s v="Joan Gaitán Ferrer"/>
    <s v="Director de Mejoramiento de Barrios"/>
    <d v="2021-11-29T00:00:00"/>
    <d v="2021-12-02T00:00:00"/>
    <m/>
    <m/>
    <m/>
    <m/>
    <m/>
    <m/>
    <m/>
    <m/>
    <m/>
    <m/>
    <m/>
    <m/>
    <s v="Correo electrónico"/>
    <n v="1E-3"/>
    <d v="2021-12-02T00:00:00"/>
    <s v="\\10.216.160.201\control interno\2021\19.01 INF.  A  ENTID. DE CONTROL Y VIG\CGR SIRECI\12. Nov"/>
    <s v="&quot;Se realizó el reporte correspondiente a los siguientes temas con corte al 30 de noviembre de 2021:_x000a_1. Obras inconclusas o sin uso._x000a_3. Sistema General de Participaciones y demás transferencias de origen nacional._x000a_4. Sistema General de Regalías, (Consolida información de las entidades designadas como ejecutoras de estos recursos - Secretaría Distrital de Planeación)._x000a_5. Planes de mejoramiento._x000a_Se remitió correo electrónico a: aoliveros@shd.gov.co, dmunozt@shd.gov.co, alopezo@shd.gov.co, nmahecha@shd.gov.co, aguzman@shd.gov.co, lescobar@shd.gov.co el 02Dic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0 de noviembre de 2021.&quot;"/>
    <s v="Entrega a ente de control y copia en Control Interno"/>
    <n v="1E-3"/>
    <n v="0"/>
    <n v="12"/>
    <n v="3"/>
    <n v="32"/>
    <n v="10.666666666666666"/>
    <n v="1.0666666666666666E-2"/>
    <n v="-9.6666666666666672E-3"/>
    <x v="0"/>
  </r>
  <r>
    <x v="2"/>
    <x v="9"/>
    <s v="Evaluación de la Gestión"/>
    <s v="Seguimiento y Evaluación"/>
    <s v="Ivonne Andrea Torres Cruz_x000a_Asesora de Control Interno"/>
    <s v="Joan Gaitán Ferrer"/>
    <s v="Asesor de Control Interno"/>
    <d v="2021-12-01T00:00:00"/>
    <d v="2021-12-06T00:00:00"/>
    <m/>
    <m/>
    <m/>
    <m/>
    <m/>
    <m/>
    <m/>
    <m/>
    <m/>
    <m/>
    <m/>
    <m/>
    <s v="Reporte"/>
    <n v="3.0000000000000001E-3"/>
    <d v="2021-12-06T00:00:00"/>
    <m/>
    <m/>
    <s v="Entrega, publicación o socialización de resultados"/>
    <n v="3.0000000000000001E-3"/>
    <n v="0"/>
    <n v="12"/>
    <n v="5"/>
    <n v="30"/>
    <n v="6"/>
    <n v="1.8000000000000002E-2"/>
    <n v="-1.5000000000000003E-2"/>
    <x v="0"/>
  </r>
  <r>
    <x v="4"/>
    <x v="11"/>
    <s v="Adquisición de Bienes y Servicios"/>
    <s v="Apoyo"/>
    <s v="Ivonne Andrea Torres Cruz_x000a_Asesora de Control Interno"/>
    <s v="Carlos Vargas Hernández"/>
    <s v="Director de Gestión Corporativa y CID"/>
    <d v="2021-12-01T00:00:00"/>
    <d v="2021-12-10T00:00:00"/>
    <m/>
    <m/>
    <m/>
    <m/>
    <m/>
    <m/>
    <m/>
    <m/>
    <m/>
    <m/>
    <m/>
    <m/>
    <s v="Certificado"/>
    <n v="1E-3"/>
    <d v="2021-12-10T00:00:00"/>
    <s v="Ruta Interna \\10.216.160.201\control interno\2021\19.01 INF.  A  ENTID. DE CONTROL Y VIG\SIVICOF\CUENTA MENSUAL\01. noviembre"/>
    <s v="Se solicitó la información, se recibió, revisó y cargó al sistema sivicof. Se solicitó la publicación en la página web del certificado"/>
    <s v="Entrega a ente de control y copia en Control Interno"/>
    <n v="1E-3"/>
    <n v="0"/>
    <n v="12"/>
    <n v="9"/>
    <n v="30"/>
    <n v="3.3333333333333335"/>
    <n v="3.3333333333333335E-3"/>
    <n v="-2.3333333333333335E-3"/>
    <x v="0"/>
  </r>
  <r>
    <x v="0"/>
    <x v="12"/>
    <s v="Gestión Financiera"/>
    <s v="Apoyo"/>
    <s v="Ivonne Andrea Torres Cruz_x000a_Asesora de Control Interno"/>
    <s v="Elizabeth Sáenz Sáenz"/>
    <s v="Subdirector Financiero"/>
    <d v="2021-12-01T00:00:00"/>
    <d v="2021-12-10T00:00:00"/>
    <m/>
    <m/>
    <m/>
    <m/>
    <m/>
    <m/>
    <m/>
    <m/>
    <m/>
    <m/>
    <m/>
    <m/>
    <s v="Informe"/>
    <n v="1E-3"/>
    <d v="2021-12-10T00:00:00"/>
    <s v="Ruta interna: \\10.216.160.201\control interno\2021\19.01 INF.  A  ENTID. DE CONTROL Y VIG\PERSONERIA\11. NOVIEMBRE"/>
    <s v="Se recopila la informacion, se  consolidó y se remitió por correo electronico con le oficio  202111200199441. Se ubica en el expedinete y  en la carpeta compartida del servidor y se solicita la publicación _x000a_"/>
    <s v="Informe - Publicación (web,intranet y/o carpeta de calidad)"/>
    <n v="9.999999999999998E-4"/>
    <n v="0"/>
    <n v="12"/>
    <n v="9"/>
    <n v="30"/>
    <n v="3.3333333333333335"/>
    <n v="3.3333333333333335E-3"/>
    <n v="-2.333333333333334E-3"/>
    <x v="0"/>
  </r>
  <r>
    <x v="2"/>
    <x v="96"/>
    <s v="Evaluación de la Gestión"/>
    <s v="Seguimiento y Evaluación"/>
    <s v="Ivonne Andrea Torres Cruz_x000a_Asesora de Control Interno"/>
    <s v="Elizabeth Sáenz Sáenz"/>
    <s v="Asesor de Control Interno"/>
    <d v="2021-12-03T00:00:00"/>
    <d v="2021-12-15T00:00:00"/>
    <m/>
    <m/>
    <m/>
    <m/>
    <m/>
    <m/>
    <m/>
    <m/>
    <m/>
    <m/>
    <m/>
    <m/>
    <s v="Certificado"/>
    <n v="1E-3"/>
    <d v="2021-12-15T00:00:00"/>
    <s v="Ruta interna: \\10.216.160.201\control interno\2021\00. APOYO\04. Planta"/>
    <s v="Se realizó la evaluación parcial 2021 por retiro del jefe inmediato planta fija."/>
    <s v="Entrega, publicación o socialización de resultados"/>
    <n v="1E-3"/>
    <n v="0"/>
    <n v="12"/>
    <n v="12"/>
    <n v="28"/>
    <n v="2.3333333333333335"/>
    <n v="2.3333333333333335E-3"/>
    <n v="-1.3333333333333335E-3"/>
    <x v="0"/>
  </r>
  <r>
    <x v="2"/>
    <x v="97"/>
    <s v="Evaluación de la Gestión"/>
    <s v="Seguimiento y Evaluación"/>
    <s v="Ivonne Andrea Torres Cruz_x000a_Asesora de Control Interno"/>
    <s v="Andrea Sierra Ochoa"/>
    <s v="Asesor de Control Interno"/>
    <d v="2021-12-13T00:00:00"/>
    <d v="2021-12-27T00:00:00"/>
    <m/>
    <m/>
    <m/>
    <m/>
    <m/>
    <m/>
    <m/>
    <m/>
    <m/>
    <m/>
    <m/>
    <m/>
    <s v="Informe"/>
    <n v="1.2E-2"/>
    <d v="2021-12-30T00:00:00"/>
    <s v="\\10.216.160.201\control interno\2021\INFORME DE GESTION DE LA OCI 2021"/>
    <s v="Se realizó el Informe de gestión de la ACI 2018 -2021 - Informe de entrega de cargo Jefe Diana Ramirez."/>
    <s v="Entrega, publicación o socialización de resultados"/>
    <n v="1.2E-2"/>
    <n v="0"/>
    <n v="12"/>
    <n v="14"/>
    <n v="18"/>
    <n v="1.2857142857142858"/>
    <n v="1.542857142857143E-2"/>
    <n v="-3.4285714285714301E-3"/>
    <x v="0"/>
  </r>
  <r>
    <x v="6"/>
    <x v="35"/>
    <s v="Evaluación de la Gestión"/>
    <s v="Seguimiento y Evaluación"/>
    <s v="Ivonne Andrea Torres Cruz_x000a_Asesora de Control Interno"/>
    <s v="Carlos Vargas Hernández"/>
    <s v="Asesor de Control Interno"/>
    <d v="2021-12-29T00:00:00"/>
    <d v="2022-01-12T00:00:00"/>
    <m/>
    <m/>
    <m/>
    <m/>
    <m/>
    <m/>
    <m/>
    <m/>
    <m/>
    <m/>
    <m/>
    <m/>
    <s v="Matriz"/>
    <n v="5.0000000000000001E-3"/>
    <d v="2021-12-31T00:00:00"/>
    <s v="Ruta \\10.216.160.201\control interno\2021\28.05 PM\1. EXTERNO\CONTRALORIA\11. Aud Cumplimiento PAD 2021 Cód 209\Plan de mejoramiento formulado\Cargado 28122021"/>
    <s v="El día 28 de diciembre de 2021 se envió reparto de los hallazgos al informe final entregado mediante oficio  2-2021-31749 del 28 de diciembre de 2021. Se realiza la entrega del PM por parte de la Dirección de Reasentamientos, se realiza reunion de socialización, observaciones, ajustes y aprobación al PM por parte de la ACI el dia 29 de diciembre de 2021. El dia 3 de enero de 2022 sera cargado el PM en el aplicativo Sivicof. "/>
    <s v="Informe - Publicación (web,intranet y/o carpeta de calidad)"/>
    <n v="4.9999999999999992E-3"/>
    <n v="0"/>
    <n v="1"/>
    <n v="14"/>
    <n v="2"/>
    <n v="0.14285714285714285"/>
    <n v="7.1428571428571429E-4"/>
    <n v="4.2857142857142851E-3"/>
    <x v="0"/>
  </r>
  <r>
    <x v="7"/>
    <x v="98"/>
    <m/>
    <m/>
    <m/>
    <s v="Joan Gaitán Ferrer"/>
    <s v="Líderes de Cada Proceso"/>
    <d v="2021-10-22T00:00:00"/>
    <d v="2021-11-19T00:00:00"/>
    <m/>
    <m/>
    <m/>
    <m/>
    <m/>
    <m/>
    <m/>
    <m/>
    <m/>
    <m/>
    <m/>
    <m/>
    <m/>
    <n v="2.5000000000000001E-3"/>
    <d v="2021-11-19T00:00:00"/>
    <s v="\\10.216.160.201\control interno\2021\19.03 INF. AUDITORIAS C. I\INTERNAS\14. Calidad"/>
    <s v="Se realizó la Auditoría Interna de Calidad a los Dieciséis (16) procesos que conforman el Modelo de Operación por Procesos de la Caja de la Vivienda Popular. La auditoría Interna inicia con la revisión de la documentación relacionada con los objetivos del proceso, proyecto de inversión (Cuando aplique), mapas de riesgos, indicadores del proceso, planes de mejoramiento definidos y demás criterios propios de sistema de gestión y finaliza con la presentación del informe de final de auditoría en el cual se presentan los resultados y conclusiones de auditoría realizada._x000a_Se entregó el Infoeme preliminar el día 19 de noviembre de la presente vigencia."/>
    <s v="Informe Final - Publicación (web,intranet y/o carpeta de calidad)"/>
    <n v="2.5000000000000001E-3"/>
    <n v="0"/>
    <n v="11"/>
    <n v="28"/>
    <n v="70"/>
    <n v="2.5"/>
    <n v="6.2500000000000003E-3"/>
    <m/>
    <x v="0"/>
  </r>
  <r>
    <x v="7"/>
    <x v="99"/>
    <m/>
    <m/>
    <m/>
    <s v="Joan Gaitán Ferrer"/>
    <s v="Líderes de Cada Proceso"/>
    <d v="2021-12-13T00:00:00"/>
    <d v="2021-12-24T00:00:00"/>
    <m/>
    <m/>
    <m/>
    <m/>
    <m/>
    <m/>
    <m/>
    <m/>
    <m/>
    <m/>
    <m/>
    <m/>
    <m/>
    <n v="2.5000000000000001E-3"/>
    <d v="2021-12-24T00:00:00"/>
    <s v="\\10.216.160.201\calidad\25. AUDITORIAS\2021"/>
    <s v="Se realizó la Auditoría de Certificación (ICONTEC) a los Dieciséis (16) procesos que conforman el Modelo de Operación por Procesos de la Caja de la Vivienda Popular._x000a__x000a_Se llevo acabo Reunión de Apertura 15Dic2021 al Reunión de Cierre 17Dic2021."/>
    <s v="Informe Final - Publicación (web,intranet y/o carpeta de calidad)"/>
    <n v="2.5000000000000001E-3"/>
    <n v="0"/>
    <n v="12"/>
    <n v="11"/>
    <n v="18"/>
    <n v="1.6363636363636365"/>
    <n v="4.0909090909090912E-3"/>
    <m/>
    <x v="0"/>
  </r>
  <r>
    <x v="7"/>
    <x v="100"/>
    <s v="Gestión Financiera"/>
    <s v="Apoyo"/>
    <s v="Ivonne Andrea Torres Cruz_x000a_Asesora de Control Interno"/>
    <s v="Carlos Vargas Hernández"/>
    <s v="Subdirector Financiero"/>
    <m/>
    <m/>
    <m/>
    <m/>
    <m/>
    <m/>
    <m/>
    <m/>
    <m/>
    <m/>
    <m/>
    <m/>
    <m/>
    <m/>
    <s v="Informe"/>
    <n v="0"/>
    <m/>
    <m/>
    <m/>
    <m/>
    <n v="0"/>
    <n v="0"/>
    <m/>
    <m/>
    <m/>
    <m/>
    <m/>
    <m/>
    <x v="1"/>
  </r>
  <r>
    <x v="7"/>
    <x v="100"/>
    <s v="Urbanizaciones y Titulación"/>
    <s v="Misional"/>
    <s v="Ivonne Andrea Torres Cruz_x000a_Asesora de Control Interno"/>
    <s v="Carlos Vargas Hernández"/>
    <s v="Director de Urbanizaciones y Titulación"/>
    <m/>
    <m/>
    <m/>
    <m/>
    <m/>
    <m/>
    <m/>
    <m/>
    <m/>
    <m/>
    <m/>
    <m/>
    <m/>
    <m/>
    <s v="Informe"/>
    <n v="0"/>
    <m/>
    <m/>
    <m/>
    <m/>
    <n v="0"/>
    <n v="0"/>
    <m/>
    <m/>
    <m/>
    <m/>
    <m/>
    <m/>
    <x v="1"/>
  </r>
  <r>
    <x v="7"/>
    <x v="101"/>
    <s v="Reasentamientos Humanos"/>
    <s v="Misional"/>
    <s v="Ivonne Andrea Torres Cruz_x000a_Asesora de Control Interno"/>
    <s v="Carlos Vargas Hernández"/>
    <s v="Director de Reasentamientos Humanos"/>
    <m/>
    <m/>
    <m/>
    <m/>
    <m/>
    <m/>
    <m/>
    <m/>
    <m/>
    <m/>
    <m/>
    <m/>
    <m/>
    <m/>
    <s v="Informe"/>
    <n v="0"/>
    <m/>
    <m/>
    <m/>
    <m/>
    <n v="0"/>
    <n v="0"/>
    <m/>
    <m/>
    <m/>
    <m/>
    <m/>
    <m/>
    <x v="1"/>
  </r>
  <r>
    <x v="7"/>
    <x v="101"/>
    <s v="Gestión Administrativa"/>
    <s v="Apoyo"/>
    <s v="Ivonne Andrea Torres Cruz_x000a_Asesora de Control Interno"/>
    <s v="Carlos Vargas Hernández"/>
    <s v="Subdirector Administrativo"/>
    <m/>
    <m/>
    <m/>
    <m/>
    <m/>
    <m/>
    <m/>
    <m/>
    <m/>
    <m/>
    <m/>
    <m/>
    <m/>
    <m/>
    <s v="Informe"/>
    <n v="0"/>
    <m/>
    <m/>
    <m/>
    <m/>
    <n v="0"/>
    <n v="0"/>
    <m/>
    <m/>
    <m/>
    <m/>
    <m/>
    <m/>
    <x v="1"/>
  </r>
  <r>
    <x v="7"/>
    <x v="102"/>
    <s v="Urbanizaciones y Titulación"/>
    <s v="Misional"/>
    <s v="Ivonne Andrea Torres Cruz_x000a_Asesora de Control Interno"/>
    <s v="Carlos Vargas Hernández"/>
    <s v="Director de Urbanizaciones y Titulación"/>
    <m/>
    <m/>
    <m/>
    <m/>
    <m/>
    <m/>
    <m/>
    <m/>
    <m/>
    <m/>
    <m/>
    <m/>
    <m/>
    <m/>
    <s v="Informe"/>
    <n v="0"/>
    <m/>
    <m/>
    <m/>
    <m/>
    <n v="0"/>
    <n v="0"/>
    <m/>
    <m/>
    <m/>
    <m/>
    <m/>
    <m/>
    <x v="1"/>
  </r>
  <r>
    <x v="7"/>
    <x v="102"/>
    <s v="Gestión Administrativa"/>
    <s v="Apoyo"/>
    <s v="Ivonne Andrea Torres Cruz_x000a_Asesora de Control Interno"/>
    <s v="Carlos Vargas Hernández"/>
    <s v="Subdirector Administrativo"/>
    <m/>
    <m/>
    <m/>
    <m/>
    <m/>
    <m/>
    <m/>
    <m/>
    <m/>
    <m/>
    <m/>
    <m/>
    <m/>
    <m/>
    <s v="Informe"/>
    <n v="0"/>
    <m/>
    <m/>
    <m/>
    <m/>
    <n v="0"/>
    <n v="0"/>
    <m/>
    <m/>
    <m/>
    <m/>
    <m/>
    <m/>
    <x v="1"/>
  </r>
  <r>
    <x v="7"/>
    <x v="103"/>
    <s v="Gestión del Talento Humano"/>
    <s v="Apoyo"/>
    <s v="Ivonne Andrea Torres Cruz_x000a_Asesora de Control Interno"/>
    <s v="Carlos Vargas Hernández"/>
    <s v="Subdirector Administrativo"/>
    <m/>
    <m/>
    <m/>
    <m/>
    <m/>
    <m/>
    <m/>
    <m/>
    <m/>
    <m/>
    <m/>
    <m/>
    <m/>
    <m/>
    <s v="Informe"/>
    <n v="0"/>
    <m/>
    <m/>
    <m/>
    <m/>
    <n v="0"/>
    <n v="0"/>
    <m/>
    <m/>
    <m/>
    <m/>
    <m/>
    <m/>
    <x v="1"/>
  </r>
  <r>
    <x v="7"/>
    <x v="104"/>
    <s v="Mejoramiento de Barrios"/>
    <s v="Misional"/>
    <s v="Ivonne Andrea Torres Cruz_x000a_Asesora de Control Interno"/>
    <s v="Carlos Vargas Hernández"/>
    <s v="Director de Mejoramiento de Barrios"/>
    <m/>
    <m/>
    <m/>
    <m/>
    <m/>
    <m/>
    <m/>
    <m/>
    <m/>
    <m/>
    <m/>
    <m/>
    <m/>
    <m/>
    <s v="Informe"/>
    <n v="0"/>
    <m/>
    <m/>
    <m/>
    <m/>
    <n v="0"/>
    <n v="0"/>
    <m/>
    <m/>
    <m/>
    <m/>
    <m/>
    <m/>
    <x v="1"/>
  </r>
  <r>
    <x v="7"/>
    <x v="105"/>
    <s v="Mejoramiento de Barrios"/>
    <s v="Misional"/>
    <s v="Ivonne Andrea Torres Cruz_x000a_Asesora de Control Interno"/>
    <s v="Marcela Urrea Jaramillo"/>
    <s v="Director de Mejoramiento de Barrios"/>
    <m/>
    <m/>
    <m/>
    <m/>
    <m/>
    <m/>
    <m/>
    <m/>
    <m/>
    <m/>
    <m/>
    <m/>
    <m/>
    <m/>
    <s v="Informe"/>
    <n v="0"/>
    <m/>
    <m/>
    <m/>
    <m/>
    <n v="0"/>
    <n v="0"/>
    <m/>
    <m/>
    <m/>
    <m/>
    <m/>
    <m/>
    <x v="1"/>
  </r>
  <r>
    <x v="7"/>
    <x v="106"/>
    <s v="Mejoramiento de Vivienda"/>
    <s v="Misional"/>
    <s v="Ivonne Andrea Torres Cruz_x000a_Asesora de Control Interno"/>
    <s v="Carlos Vargas Hernández"/>
    <s v="Director de Mejoramiento de Vivienda"/>
    <m/>
    <m/>
    <m/>
    <m/>
    <m/>
    <m/>
    <m/>
    <m/>
    <m/>
    <m/>
    <m/>
    <m/>
    <m/>
    <m/>
    <s v="Informe"/>
    <n v="0"/>
    <m/>
    <m/>
    <m/>
    <m/>
    <n v="0"/>
    <n v="0"/>
    <m/>
    <m/>
    <m/>
    <m/>
    <m/>
    <m/>
    <x v="1"/>
  </r>
  <r>
    <x v="7"/>
    <x v="107"/>
    <s v="Mejoramiento de Vivienda"/>
    <s v="Misional"/>
    <s v="Ivonne Andrea Torres Cruz_x000a_Asesora de Control Interno"/>
    <s v="Carlos Vargas Hernández"/>
    <s v="Director de Mejoramiento de Vivienda"/>
    <m/>
    <m/>
    <m/>
    <m/>
    <m/>
    <m/>
    <m/>
    <m/>
    <m/>
    <m/>
    <m/>
    <m/>
    <m/>
    <m/>
    <s v="Informe"/>
    <n v="0"/>
    <m/>
    <m/>
    <m/>
    <m/>
    <n v="0"/>
    <n v="0"/>
    <m/>
    <m/>
    <m/>
    <m/>
    <m/>
    <m/>
    <x v="1"/>
  </r>
  <r>
    <x v="7"/>
    <x v="108"/>
    <s v="Adquisición de Bienes y Servicios"/>
    <s v="Apoyo"/>
    <s v="Ivonne Andrea Torres Cruz_x000a_Asesora de Control Interno"/>
    <s v="Andrea Sierra Ochoa"/>
    <s v="Director de Gestión Corporativa y CID"/>
    <m/>
    <m/>
    <m/>
    <m/>
    <m/>
    <m/>
    <m/>
    <m/>
    <m/>
    <m/>
    <m/>
    <m/>
    <m/>
    <m/>
    <s v="Informe"/>
    <n v="0"/>
    <m/>
    <m/>
    <m/>
    <m/>
    <n v="0"/>
    <n v="0"/>
    <m/>
    <m/>
    <m/>
    <m/>
    <m/>
    <m/>
    <x v="1"/>
  </r>
  <r>
    <x v="7"/>
    <x v="109"/>
    <s v="Servicio al Ciudadano "/>
    <s v="Misional"/>
    <s v="Ivonne Andrea Torres Cruz_x000a_Asesora de Control Interno"/>
    <s v="Marcela Urrea Jaramillo"/>
    <s v="Director de Gestión Corporativa y CID"/>
    <m/>
    <m/>
    <m/>
    <m/>
    <m/>
    <m/>
    <m/>
    <m/>
    <m/>
    <m/>
    <m/>
    <m/>
    <m/>
    <m/>
    <s v="Informe"/>
    <n v="0"/>
    <m/>
    <m/>
    <m/>
    <m/>
    <n v="0"/>
    <n v="0"/>
    <m/>
    <m/>
    <m/>
    <m/>
    <m/>
    <m/>
    <x v="1"/>
  </r>
  <r>
    <x v="7"/>
    <x v="110"/>
    <s v="Reasentamientos Humanos"/>
    <s v="Misional"/>
    <s v="Ivonne Andrea Torres Cruz_x000a_Asesora de Control Interno"/>
    <s v="Marcela Urrea Jaramillo"/>
    <s v="Director de Reasentamientos Humanos"/>
    <m/>
    <m/>
    <m/>
    <m/>
    <m/>
    <m/>
    <m/>
    <m/>
    <m/>
    <m/>
    <m/>
    <m/>
    <m/>
    <m/>
    <s v="Informe"/>
    <n v="0"/>
    <m/>
    <m/>
    <m/>
    <m/>
    <n v="0"/>
    <n v="0"/>
    <m/>
    <m/>
    <m/>
    <m/>
    <m/>
    <m/>
    <x v="1"/>
  </r>
  <r>
    <x v="7"/>
    <x v="111"/>
    <s v="Reasentamientos Humanos"/>
    <s v="Misional"/>
    <s v="Ivonne Andrea Torres Cruz_x000a_Asesora de Control Interno"/>
    <s v="Kelly Serrano Rincón"/>
    <s v="Director de Reasentamientos Humanos"/>
    <m/>
    <m/>
    <m/>
    <m/>
    <m/>
    <m/>
    <m/>
    <m/>
    <m/>
    <m/>
    <m/>
    <m/>
    <m/>
    <m/>
    <s v="Informe"/>
    <n v="0"/>
    <m/>
    <m/>
    <m/>
    <m/>
    <n v="0"/>
    <n v="0"/>
    <m/>
    <m/>
    <m/>
    <m/>
    <m/>
    <m/>
    <x v="1"/>
  </r>
  <r>
    <x v="7"/>
    <x v="112"/>
    <s v="Urbanizaciones y Titulación"/>
    <s v="Misional"/>
    <s v="Ivonne Andrea Torres Cruz_x000a_Asesora de Control Interno"/>
    <s v="Kelly Serrano Rincón"/>
    <s v="Director de Urbanizaciones y Titulación"/>
    <m/>
    <m/>
    <m/>
    <m/>
    <m/>
    <m/>
    <m/>
    <m/>
    <m/>
    <m/>
    <m/>
    <m/>
    <m/>
    <m/>
    <s v="Informe"/>
    <n v="0"/>
    <m/>
    <m/>
    <m/>
    <m/>
    <n v="0"/>
    <n v="0"/>
    <m/>
    <m/>
    <m/>
    <m/>
    <m/>
    <m/>
    <x v="1"/>
  </r>
  <r>
    <x v="5"/>
    <x v="14"/>
    <s v="Evaluación de la Gestión"/>
    <s v="Seguimiento y Evaluación"/>
    <s v="Ivonne Andrea Torres Cruz_x000a_Asesora de Control Interno"/>
    <s v="Auditor 6"/>
    <s v="Asesor de Control Interno"/>
    <m/>
    <m/>
    <m/>
    <m/>
    <m/>
    <m/>
    <m/>
    <m/>
    <m/>
    <m/>
    <m/>
    <m/>
    <m/>
    <m/>
    <s v="Memorandos y/o Oficios"/>
    <n v="0"/>
    <m/>
    <m/>
    <m/>
    <m/>
    <n v="0"/>
    <n v="0"/>
    <m/>
    <m/>
    <m/>
    <m/>
    <m/>
    <m/>
    <x v="1"/>
  </r>
  <r>
    <x v="0"/>
    <x v="40"/>
    <s v="Todos los Procesos"/>
    <s v="Todos los Procesos"/>
    <s v="Ivonne Andrea Torres Cruz_x000a_Asesora de Control Interno"/>
    <s v="Kelly Serrano Rincón"/>
    <s v="Líderes de Cada Proceso"/>
    <m/>
    <m/>
    <m/>
    <m/>
    <m/>
    <m/>
    <m/>
    <m/>
    <m/>
    <m/>
    <m/>
    <m/>
    <m/>
    <m/>
    <s v="Certificado"/>
    <n v="0"/>
    <m/>
    <m/>
    <m/>
    <m/>
    <n v="0"/>
    <n v="0"/>
    <m/>
    <m/>
    <m/>
    <m/>
    <m/>
    <m/>
    <x v="1"/>
  </r>
  <r>
    <x v="3"/>
    <x v="22"/>
    <s v="Evaluación de la Gestión"/>
    <s v="Seguimiento y Evaluación"/>
    <s v="Ivonne Andrea Torres Cruz_x000a_Asesora de Control Interno"/>
    <s v="Joan Gaitán Ferrer"/>
    <s v="Asesor de Control Interno"/>
    <m/>
    <m/>
    <m/>
    <m/>
    <m/>
    <m/>
    <m/>
    <m/>
    <m/>
    <m/>
    <m/>
    <m/>
    <m/>
    <m/>
    <s v="Acta"/>
    <n v="0"/>
    <m/>
    <m/>
    <m/>
    <m/>
    <n v="0"/>
    <n v="0"/>
    <m/>
    <m/>
    <m/>
    <m/>
    <m/>
    <m/>
    <x v="1"/>
  </r>
  <r>
    <x v="2"/>
    <x v="52"/>
    <s v="Evaluación de la Gestión"/>
    <s v="Seguimiento y Evaluación"/>
    <s v="Ivonne Andrea Torres Cruz_x000a_Asesora de Control Interno"/>
    <s v="Auditor 6"/>
    <s v="Asesor de Control Interno"/>
    <m/>
    <m/>
    <m/>
    <m/>
    <m/>
    <m/>
    <m/>
    <m/>
    <m/>
    <m/>
    <m/>
    <m/>
    <m/>
    <m/>
    <s v="Acta"/>
    <n v="0"/>
    <m/>
    <m/>
    <m/>
    <m/>
    <n v="0"/>
    <n v="0"/>
    <m/>
    <m/>
    <m/>
    <m/>
    <m/>
    <m/>
    <x v="1"/>
  </r>
  <r>
    <x v="2"/>
    <x v="52"/>
    <s v="Evaluación de la Gestión"/>
    <s v="Seguimiento y Evaluación"/>
    <s v="Ivonne Andrea Torres Cruz_x000a_Asesora de Control Interno"/>
    <s v="Joan Gaitán Ferrer"/>
    <s v="Asesor de Control Interno"/>
    <m/>
    <m/>
    <m/>
    <m/>
    <m/>
    <m/>
    <m/>
    <m/>
    <m/>
    <m/>
    <m/>
    <m/>
    <m/>
    <m/>
    <s v="Acta"/>
    <n v="0"/>
    <m/>
    <m/>
    <m/>
    <m/>
    <n v="0"/>
    <n v="0"/>
    <m/>
    <m/>
    <m/>
    <m/>
    <m/>
    <m/>
    <x v="1"/>
  </r>
  <r>
    <x v="7"/>
    <x v="113"/>
    <s v="Gestión Estratégica"/>
    <s v="Estratégico"/>
    <s v="Ivonne Andrea Torres Cruz_x000a_Asesora de Control Interno"/>
    <s v="Kelly Serrano Rincón"/>
    <s v="Jefe Oficina Asesora de Planeación "/>
    <m/>
    <m/>
    <m/>
    <m/>
    <m/>
    <m/>
    <m/>
    <m/>
    <m/>
    <m/>
    <m/>
    <m/>
    <m/>
    <m/>
    <s v="Informe"/>
    <n v="0"/>
    <m/>
    <m/>
    <m/>
    <m/>
    <n v="0"/>
    <n v="0"/>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38">
    <pivotField axis="axisRow"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items count="6">
        <item x="0"/>
        <item x="1"/>
        <item x="2"/>
        <item x="3"/>
        <item x="4"/>
        <item x="5"/>
      </items>
    </pivotField>
    <pivotField showAll="0" defaultSubtotal="0">
      <items count="4">
        <item x="0"/>
        <item x="1"/>
        <item x="2"/>
        <item x="3"/>
      </items>
    </pivotField>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7"/>
  </dataFields>
  <formats count="20">
    <format dxfId="1553">
      <pivotArea field="0" grandRow="1" outline="0" collapsedLevelsAreSubtotals="1" axis="axisRow" fieldPosition="0">
        <references count="1">
          <reference field="4294967294" count="1" selected="0">
            <x v="1"/>
          </reference>
        </references>
      </pivotArea>
    </format>
    <format dxfId="1552">
      <pivotArea field="0" grandRow="1" outline="0" collapsedLevelsAreSubtotals="1" axis="axisRow" fieldPosition="0">
        <references count="1">
          <reference field="4294967294" count="1" selected="0">
            <x v="1"/>
          </reference>
        </references>
      </pivotArea>
    </format>
    <format dxfId="1551">
      <pivotArea field="0" grandRow="1" outline="0" collapsedLevelsAreSubtotals="1" axis="axisRow" fieldPosition="0">
        <references count="1">
          <reference field="4294967294" count="1" selected="0">
            <x v="1"/>
          </reference>
        </references>
      </pivotArea>
    </format>
    <format dxfId="1550">
      <pivotArea field="0" grandRow="1" outline="0" collapsedLevelsAreSubtotals="1" axis="axisRow" fieldPosition="0">
        <references count="1">
          <reference field="4294967294" count="1" selected="0">
            <x v="1"/>
          </reference>
        </references>
      </pivotArea>
    </format>
    <format dxfId="1549">
      <pivotArea field="0" grandRow="1" outline="0" collapsedLevelsAreSubtotals="1" axis="axisRow" fieldPosition="0">
        <references count="1">
          <reference field="4294967294" count="1" selected="0">
            <x v="1"/>
          </reference>
        </references>
      </pivotArea>
    </format>
    <format dxfId="1548">
      <pivotArea field="0" grandRow="1" outline="0" collapsedLevelsAreSubtotals="1" axis="axisRow" fieldPosition="0">
        <references count="1">
          <reference field="4294967294" count="1" selected="0">
            <x v="1"/>
          </reference>
        </references>
      </pivotArea>
    </format>
    <format dxfId="1547">
      <pivotArea outline="0" collapsedLevelsAreSubtotals="1" fieldPosition="0">
        <references count="1">
          <reference field="4294967294" count="1" selected="0">
            <x v="1"/>
          </reference>
        </references>
      </pivotArea>
    </format>
    <format dxfId="1546">
      <pivotArea outline="0" collapsedLevelsAreSubtotals="1" fieldPosition="0">
        <references count="1">
          <reference field="4294967294" count="1" selected="0">
            <x v="1"/>
          </reference>
        </references>
      </pivotArea>
    </format>
    <format dxfId="1545">
      <pivotArea outline="0" collapsedLevelsAreSubtotals="1" fieldPosition="0">
        <references count="1">
          <reference field="4294967294" count="1" selected="0">
            <x v="1"/>
          </reference>
        </references>
      </pivotArea>
    </format>
    <format dxfId="1544">
      <pivotArea outline="0" collapsedLevelsAreSubtotals="1" fieldPosition="0">
        <references count="1">
          <reference field="4294967294" count="1" selected="0">
            <x v="1"/>
          </reference>
        </references>
      </pivotArea>
    </format>
    <format dxfId="1543">
      <pivotArea outline="0" collapsedLevelsAreSubtotals="1" fieldPosition="0">
        <references count="1">
          <reference field="4294967294" count="1" selected="0">
            <x v="1"/>
          </reference>
        </references>
      </pivotArea>
    </format>
    <format dxfId="1542">
      <pivotArea outline="0" collapsedLevelsAreSubtotals="1" fieldPosition="0">
        <references count="1">
          <reference field="4294967294" count="1" selected="0">
            <x v="1"/>
          </reference>
        </references>
      </pivotArea>
    </format>
    <format dxfId="1541">
      <pivotArea field="0" grandRow="1" outline="0" collapsedLevelsAreSubtotals="1" axis="axisRow" fieldPosition="0">
        <references count="1">
          <reference field="4294967294" count="1" selected="0">
            <x v="1"/>
          </reference>
        </references>
      </pivotArea>
    </format>
    <format dxfId="1540">
      <pivotArea dataOnly="0" labelOnly="1" outline="0" fieldPosition="0">
        <references count="1">
          <reference field="4294967294" count="1">
            <x v="1"/>
          </reference>
        </references>
      </pivotArea>
    </format>
    <format dxfId="1539">
      <pivotArea dataOnly="0" labelOnly="1" outline="0" fieldPosition="0">
        <references count="1">
          <reference field="4294967294" count="1">
            <x v="1"/>
          </reference>
        </references>
      </pivotArea>
    </format>
    <format dxfId="1538">
      <pivotArea dataOnly="0" labelOnly="1" outline="0" fieldPosition="0">
        <references count="1">
          <reference field="4294967294" count="1">
            <x v="1"/>
          </reference>
        </references>
      </pivotArea>
    </format>
    <format dxfId="1537">
      <pivotArea field="0" type="button" dataOnly="0" labelOnly="1" outline="0" axis="axisRow" fieldPosition="0"/>
    </format>
    <format dxfId="1536">
      <pivotArea dataOnly="0" labelOnly="1" outline="0" fieldPosition="0">
        <references count="1">
          <reference field="4294967294" count="2">
            <x v="0"/>
            <x v="1"/>
          </reference>
        </references>
      </pivotArea>
    </format>
    <format dxfId="1535">
      <pivotArea field="0" type="button" dataOnly="0" labelOnly="1" outline="0" axis="axisRow" fieldPosition="0"/>
    </format>
    <format dxfId="153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0:C78" firstHeaderRow="1" firstDataRow="2" firstDataCol="1" rowPageCount="1" colPageCount="1"/>
  <pivotFields count="38">
    <pivotField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7">
        <item x="3"/>
        <item x="0"/>
        <item x="1"/>
        <item x="5"/>
        <item x="4"/>
        <item x="2"/>
        <item m="1" x="6"/>
      </items>
    </pivotField>
    <pivotField showAll="0" defaultSubtotal="0">
      <items count="6">
        <item sd="0" x="0"/>
        <item x="1"/>
        <item sd="0" x="2"/>
        <item sd="0" x="3"/>
        <item sd="0" x="4"/>
        <item sd="0" x="5"/>
      </items>
    </pivotField>
    <pivotField axis="axisRow" showAll="0" defaultSubtotal="0">
      <items count="4">
        <item sd="0" x="0"/>
        <item x="1"/>
        <item x="2"/>
        <item sd="0" x="3"/>
      </items>
    </pivotField>
  </pivotFields>
  <rowFields count="2">
    <field x="37"/>
    <field x="8"/>
  </rowFields>
  <rowItems count="17">
    <i>
      <x/>
    </i>
    <i>
      <x v="1"/>
    </i>
    <i r="1">
      <x v="1"/>
    </i>
    <i r="1">
      <x v="2"/>
    </i>
    <i r="1">
      <x v="3"/>
    </i>
    <i r="1">
      <x v="4"/>
    </i>
    <i r="1">
      <x v="5"/>
    </i>
    <i r="1">
      <x v="6"/>
    </i>
    <i r="1">
      <x v="7"/>
    </i>
    <i r="1">
      <x v="8"/>
    </i>
    <i r="1">
      <x v="9"/>
    </i>
    <i r="1">
      <x v="10"/>
    </i>
    <i r="1">
      <x v="11"/>
    </i>
    <i r="1">
      <x v="12"/>
    </i>
    <i>
      <x v="2"/>
    </i>
    <i r="1">
      <x v="1"/>
    </i>
    <i t="grand">
      <x/>
    </i>
  </rowItems>
  <colFields count="1">
    <field x="-2"/>
  </colFields>
  <colItems count="2">
    <i>
      <x/>
    </i>
    <i i="1">
      <x v="1"/>
    </i>
  </colItems>
  <pageFields count="1">
    <pageField fld="35" hier="-1"/>
  </pageFields>
  <dataFields count="2">
    <dataField name="Suma de Ponderación" fld="22" baseField="8" baseItem="1" numFmtId="10"/>
    <dataField name="Suma de Aporte al Avance del  PAA" fld="27" baseField="8" baseItem="1" numFmtId="10"/>
  </dataFields>
  <formats count="4">
    <format dxfId="1557">
      <pivotArea field="0" type="button" dataOnly="0" labelOnly="1" outline="0"/>
    </format>
    <format dxfId="1556">
      <pivotArea field="0" type="button" dataOnly="0" labelOnly="1" outline="0"/>
    </format>
    <format dxfId="1555">
      <pivotArea outline="0" fieldPosition="0">
        <references count="1">
          <reference field="4294967294" count="1">
            <x v="0"/>
          </reference>
        </references>
      </pivotArea>
    </format>
    <format dxfId="1554">
      <pivotArea outline="0" fieldPosition="0">
        <references count="1">
          <reference field="4294967294"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5:J50" firstHeaderRow="1" firstDataRow="2" firstDataCol="1" rowPageCount="1" colPageCount="1"/>
  <pivotFields count="38">
    <pivotField axis="axisCol" dataField="1" showAll="0">
      <items count="9">
        <item x="5"/>
        <item x="7"/>
        <item x="2"/>
        <item x="1"/>
        <item x="0"/>
        <item x="3"/>
        <item x="4"/>
        <item x="6"/>
        <item t="default"/>
      </items>
    </pivotField>
    <pivotField showAll="0"/>
    <pivotField axis="axisRow" showAll="0">
      <items count="16">
        <item x="7"/>
        <item x="1"/>
        <item x="4"/>
        <item x="12"/>
        <item x="8"/>
        <item x="0"/>
        <item x="9"/>
        <item x="6"/>
        <item x="11"/>
        <item x="3"/>
        <item x="13"/>
        <item x="5"/>
        <item x="2"/>
        <item x="10"/>
        <item m="1" x="14"/>
        <item t="default"/>
      </items>
    </pivotField>
    <pivotField showAll="0"/>
    <pivotField showAll="0"/>
    <pivotField showAll="0"/>
    <pivotField showAll="0"/>
    <pivotField numFmtId="14"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7">
        <item x="3"/>
        <item x="0"/>
        <item x="1"/>
        <item h="1" x="5"/>
        <item m="1" x="6"/>
        <item x="2"/>
        <item h="1" x="4"/>
      </items>
    </pivotField>
    <pivotField showAll="0" defaultSubtotal="0">
      <items count="6">
        <item x="0"/>
        <item x="1"/>
        <item x="2"/>
        <item x="3"/>
        <item x="4"/>
        <item x="5"/>
      </items>
    </pivotField>
    <pivotField showAll="0" defaultSubtotal="0">
      <items count="4">
        <item x="0"/>
        <item x="1"/>
        <item x="2"/>
        <item x="3"/>
      </items>
    </pivotField>
  </pivotFields>
  <rowFields count="1">
    <field x="2"/>
  </rowFields>
  <rowItems count="14">
    <i>
      <x/>
    </i>
    <i>
      <x v="1"/>
    </i>
    <i>
      <x v="2"/>
    </i>
    <i>
      <x v="3"/>
    </i>
    <i>
      <x v="4"/>
    </i>
    <i>
      <x v="5"/>
    </i>
    <i>
      <x v="6"/>
    </i>
    <i>
      <x v="7"/>
    </i>
    <i>
      <x v="8"/>
    </i>
    <i>
      <x v="9"/>
    </i>
    <i>
      <x v="11"/>
    </i>
    <i>
      <x v="12"/>
    </i>
    <i>
      <x v="13"/>
    </i>
    <i t="grand">
      <x/>
    </i>
  </rowItems>
  <colFields count="1">
    <field x="0"/>
  </colFields>
  <colItems count="9">
    <i>
      <x/>
    </i>
    <i>
      <x v="1"/>
    </i>
    <i>
      <x v="2"/>
    </i>
    <i>
      <x v="3"/>
    </i>
    <i>
      <x v="4"/>
    </i>
    <i>
      <x v="5"/>
    </i>
    <i>
      <x v="6"/>
    </i>
    <i>
      <x v="7"/>
    </i>
    <i t="grand">
      <x/>
    </i>
  </colItems>
  <pageFields count="1">
    <pageField fld="35" hier="-1"/>
  </pageFields>
  <dataFields count="1">
    <dataField name="Cuenta de Roles _x000a_Decreto 948 de 2017" fld="0" subtotal="count" baseField="0" baseItem="0"/>
  </dataFields>
  <formats count="2">
    <format dxfId="1559">
      <pivotArea field="0" type="button" dataOnly="0" labelOnly="1" outline="0" axis="axisCol" fieldPosition="0"/>
    </format>
    <format dxfId="1558">
      <pivotArea field="0" type="button" dataOnly="0" labelOnly="1" outline="0" axis="axisCol"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A29" firstHeaderRow="1" firstDataRow="1" firstDataCol="1" rowPageCount="2" colPageCount="1"/>
  <pivotFields count="36">
    <pivotField axis="axisPage" multipleItemSelectionAllowed="1" showAll="0">
      <items count="9">
        <item h="1" x="5"/>
        <item x="7"/>
        <item h="1" x="2"/>
        <item h="1" x="1"/>
        <item h="1" x="0"/>
        <item h="1" x="3"/>
        <item h="1" x="4"/>
        <item h="1" x="6"/>
        <item t="default"/>
      </items>
    </pivotField>
    <pivotField axis="axisRow" showAll="0">
      <items count="115">
        <item x="85"/>
        <item x="42"/>
        <item x="35"/>
        <item x="80"/>
        <item x="88"/>
        <item x="57"/>
        <item x="100"/>
        <item x="89"/>
        <item x="92"/>
        <item x="101"/>
        <item x="102"/>
        <item x="91"/>
        <item x="99"/>
        <item x="98"/>
        <item x="63"/>
        <item x="103"/>
        <item x="64"/>
        <item x="104"/>
        <item x="69"/>
        <item x="68"/>
        <item x="105"/>
        <item x="55"/>
        <item x="106"/>
        <item x="70"/>
        <item x="72"/>
        <item x="73"/>
        <item x="107"/>
        <item x="59"/>
        <item x="84"/>
        <item x="108"/>
        <item x="109"/>
        <item x="110"/>
        <item x="111"/>
        <item x="65"/>
        <item x="112"/>
        <item x="49"/>
        <item x="50"/>
        <item x="51"/>
        <item x="48"/>
        <item x="90"/>
        <item x="16"/>
        <item x="24"/>
        <item x="25"/>
        <item x="37"/>
        <item x="14"/>
        <item x="21"/>
        <item x="71"/>
        <item x="79"/>
        <item x="18"/>
        <item x="97"/>
        <item x="29"/>
        <item x="30"/>
        <item x="31"/>
        <item x="32"/>
        <item x="33"/>
        <item x="6"/>
        <item x="19"/>
        <item x="40"/>
        <item x="5"/>
        <item x="3"/>
        <item x="4"/>
        <item x="45"/>
        <item x="28"/>
        <item x="27"/>
        <item x="38"/>
        <item x="26"/>
        <item x="11"/>
        <item x="81"/>
        <item x="0"/>
        <item x="93"/>
        <item x="17"/>
        <item x="58"/>
        <item x="60"/>
        <item x="75"/>
        <item x="23"/>
        <item x="12"/>
        <item x="15"/>
        <item x="36"/>
        <item x="82"/>
        <item x="96"/>
        <item x="10"/>
        <item x="86"/>
        <item x="77"/>
        <item x="78"/>
        <item x="95"/>
        <item x="74"/>
        <item x="67"/>
        <item x="87"/>
        <item x="22"/>
        <item x="66"/>
        <item x="52"/>
        <item x="54"/>
        <item x="46"/>
        <item x="7"/>
        <item x="44"/>
        <item x="8"/>
        <item x="43"/>
        <item x="76"/>
        <item x="1"/>
        <item x="47"/>
        <item x="34"/>
        <item x="56"/>
        <item x="83"/>
        <item x="2"/>
        <item x="113"/>
        <item x="20"/>
        <item x="41"/>
        <item x="94"/>
        <item x="61"/>
        <item x="62"/>
        <item x="39"/>
        <item x="9"/>
        <item x="13"/>
        <item x="53"/>
        <item t="default"/>
      </items>
    </pivotField>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70" showAll="0" defaultSubtotal="0"/>
    <pivotField showAll="0" defaultSubtotal="0"/>
    <pivotField showAll="0" defaultSubtotal="0"/>
    <pivotField showAll="0" defaultSubtotal="0"/>
    <pivotField showAll="0" defaultSubtotal="0"/>
    <pivotField showAll="0" defaultSubtotal="0"/>
    <pivotField numFmtId="10" showAll="0" defaultSubtota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3">
        <item x="0"/>
        <item x="2"/>
        <item h="1" x="1"/>
      </items>
    </pivotField>
  </pivotFields>
  <rowFields count="1">
    <field x="1"/>
  </rowFields>
  <rowItems count="25">
    <i>
      <x v="7"/>
    </i>
    <i>
      <x v="8"/>
    </i>
    <i>
      <x v="11"/>
    </i>
    <i>
      <x v="12"/>
    </i>
    <i>
      <x v="13"/>
    </i>
    <i>
      <x v="14"/>
    </i>
    <i>
      <x v="16"/>
    </i>
    <i>
      <x v="18"/>
    </i>
    <i>
      <x v="19"/>
    </i>
    <i>
      <x v="21"/>
    </i>
    <i>
      <x v="23"/>
    </i>
    <i>
      <x v="24"/>
    </i>
    <i>
      <x v="25"/>
    </i>
    <i>
      <x v="27"/>
    </i>
    <i>
      <x v="33"/>
    </i>
    <i>
      <x v="35"/>
    </i>
    <i>
      <x v="36"/>
    </i>
    <i>
      <x v="37"/>
    </i>
    <i>
      <x v="38"/>
    </i>
    <i>
      <x v="39"/>
    </i>
    <i>
      <x v="73"/>
    </i>
    <i>
      <x v="74"/>
    </i>
    <i>
      <x v="101"/>
    </i>
    <i>
      <x v="113"/>
    </i>
    <i t="grand">
      <x/>
    </i>
  </rowItems>
  <colItems count="1">
    <i/>
  </colItems>
  <pageFields count="2">
    <pageField fld="0" hier="-1"/>
    <pageField fld="3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28.05%20PM\EXTERNO\CONTRALORIA\10.%20Aud%20Desempe&#241;o%20PAD%202021%20C&#243;d%2060" TargetMode="External"/><Relationship Id="rId13" Type="http://schemas.openxmlformats.org/officeDocument/2006/relationships/hyperlink" Target="..\19.03%20INF.%20AUDITORIAS%20C.%20I\EXTERNAS\03.%20DES.%20PAD%202021%20-%20C&#211;D%20209" TargetMode="External"/><Relationship Id="rId3" Type="http://schemas.openxmlformats.org/officeDocument/2006/relationships/hyperlink" Target="..\19.04%20INF.%20%20DE%20GESTI&#211;N\HERRAMIENTAS\SEGUIMIENTO%20OPORTUNIDAD\2.%20Anexos%20202111200082303" TargetMode="External"/><Relationship Id="rId7" Type="http://schemas.openxmlformats.org/officeDocument/2006/relationships/hyperlink" Target="../19.04%20INF.%20%20DE%20GESTI&#211;N/HERRAMIENTAS/FUSS-%20P%20I%207696/10.%20Octubre" TargetMode="External"/><Relationship Id="rId12" Type="http://schemas.openxmlformats.org/officeDocument/2006/relationships/hyperlink" Target="../INFORME%20DE%20GESTION%20DE%20LA%20OCI%202021" TargetMode="External"/><Relationship Id="rId17" Type="http://schemas.openxmlformats.org/officeDocument/2006/relationships/comments" Target="../comments1.xml"/><Relationship Id="rId2" Type="http://schemas.openxmlformats.org/officeDocument/2006/relationships/hyperlink" Target="19|.01%20INF.%20%20A%20%20ENTID.%20DE%20CONTROL%20Y%20VIG\CGR%20SIRECI\08.%20Jul%0a01.%20Correo%20-%20CVP%20-%20Reporte%20Informaci&#243;n%20&#8220;Sistema%20de%20Rendici&#243;n%20Electr&#243;nica%20de%20la%20Cuenta%20e%20Informes%20&#8211;%20SIRECI" TargetMode="External"/><Relationship Id="rId16" Type="http://schemas.openxmlformats.org/officeDocument/2006/relationships/vmlDrawing" Target="../drawings/vmlDrawing1.vml"/><Relationship Id="rId1" Type="http://schemas.openxmlformats.org/officeDocument/2006/relationships/hyperlink" Target="19.04%20INF.%20%20DE%20GESTI&#211;N/REVISI&#211;N%20POR%20LA%20DIR%0a00.%20Informe%20de%20Revisi&#243;n%20por%20la%20Direcci&#243;n%202021%20ACI%0a01.%20Informe%20de%20Revisi&#243;n%20por%20la%20Direcci&#243;n%202021%20ACI%20V1.0%0a01.%20Informe%20de%20revisi&#243;n%20por%20la%20Direcci&#243;n%202021%20ACI%20V2.0" TargetMode="External"/><Relationship Id="rId6" Type="http://schemas.openxmlformats.org/officeDocument/2006/relationships/hyperlink" Target="19.04%20INF.%20%20DE%20GESTI&#211;N\PAAC%0a&#8226;%20Acta%20de%20lineamientos%20para%20el%20seguimiento%20al%20PAAC%20y%20los%20mapas%20de%20riesgos%20el%2025ago2021" TargetMode="External"/><Relationship Id="rId11" Type="http://schemas.openxmlformats.org/officeDocument/2006/relationships/hyperlink" Target="file:///\\10.216.160.201\calidad\25.%20AUDITORIAS\2021" TargetMode="External"/><Relationship Id="rId5" Type="http://schemas.openxmlformats.org/officeDocument/2006/relationships/hyperlink" Target="19.04%20INF.%20%20DE%20GESTI&#211;N\PAAC%0a&#8226;%20Acta%20de%20lineamientos%20para%20el%20seguimiento%20al%20PAAC%20y%20los%20mapas%20de%20riesgos%20el%2025ago2021" TargetMode="External"/><Relationship Id="rId15" Type="http://schemas.openxmlformats.org/officeDocument/2006/relationships/drawing" Target="../drawings/drawing1.xml"/><Relationship Id="rId10" Type="http://schemas.openxmlformats.org/officeDocument/2006/relationships/hyperlink" Target="..\19.03%20INF.%20AUDITORIAS%20C.%20I\INTERNAS\14.%20Calidad" TargetMode="External"/><Relationship Id="rId4" Type="http://schemas.openxmlformats.org/officeDocument/2006/relationships/hyperlink" Target="19.04%20INF.%20%20DE%20GESTI&#211;N\HERRAMIENTAS\Capacitaci&#243;n%0a%0a&#8226;%20Presentaci&#243;n%20realizada%0a&#8226;%20El%20listado%20de%20asistencia%20a%20la%20capacitaci&#243;n%0a&#8226;%20Video%20de%20la%20capacitaci&#243;n" TargetMode="External"/><Relationship Id="rId9" Type="http://schemas.openxmlformats.org/officeDocument/2006/relationships/hyperlink" Target="..\19.01%20INF.%20%20A%20%20ENTID.%20DE%20CONTROL%20Y%20VIG\CGR%20SIRECI\12.%20Nov"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J78"/>
  <sheetViews>
    <sheetView topLeftCell="A58" zoomScaleNormal="100" workbookViewId="0">
      <selection activeCell="B80" sqref="B80"/>
    </sheetView>
  </sheetViews>
  <sheetFormatPr baseColWidth="10" defaultRowHeight="15" x14ac:dyDescent="0.25"/>
  <cols>
    <col min="1" max="1" width="48.85546875" customWidth="1"/>
    <col min="2" max="2" width="23.7109375" customWidth="1"/>
    <col min="3" max="3" width="8.7109375" customWidth="1"/>
    <col min="4" max="4" width="25" customWidth="1"/>
    <col min="5" max="5" width="30.5703125" customWidth="1"/>
    <col min="6" max="6" width="14.42578125" customWidth="1"/>
    <col min="7" max="7" width="18.7109375" customWidth="1"/>
    <col min="8" max="8" width="33.7109375" customWidth="1"/>
    <col min="9" max="9" width="34.42578125" customWidth="1"/>
    <col min="10" max="10" width="11.85546875" customWidth="1"/>
    <col min="11" max="37" width="11.42578125" customWidth="1"/>
  </cols>
  <sheetData>
    <row r="3" spans="1:9" x14ac:dyDescent="0.25">
      <c r="B3" s="34" t="s">
        <v>192</v>
      </c>
    </row>
    <row r="4" spans="1:9" s="74" customFormat="1" ht="75" x14ac:dyDescent="0.25">
      <c r="A4" s="78" t="s">
        <v>213</v>
      </c>
      <c r="B4" s="157" t="s">
        <v>189</v>
      </c>
      <c r="C4" s="77" t="s">
        <v>188</v>
      </c>
      <c r="D4"/>
      <c r="E4"/>
      <c r="F4"/>
      <c r="G4"/>
      <c r="H4"/>
      <c r="I4"/>
    </row>
    <row r="5" spans="1:9" x14ac:dyDescent="0.25">
      <c r="A5" s="35" t="s">
        <v>52</v>
      </c>
      <c r="B5" s="37">
        <v>0.04</v>
      </c>
      <c r="C5" s="54">
        <v>2.8750000000000005E-2</v>
      </c>
    </row>
    <row r="6" spans="1:9" x14ac:dyDescent="0.25">
      <c r="A6" s="35" t="s">
        <v>50</v>
      </c>
      <c r="B6" s="37">
        <v>0.13999999999999996</v>
      </c>
      <c r="C6" s="54">
        <v>0.10881200000000003</v>
      </c>
    </row>
    <row r="7" spans="1:9" x14ac:dyDescent="0.25">
      <c r="A7" s="35" t="s">
        <v>45</v>
      </c>
      <c r="B7" s="37">
        <v>0.18000000000000008</v>
      </c>
      <c r="C7" s="54">
        <v>0.11910000000000004</v>
      </c>
    </row>
    <row r="8" spans="1:9" x14ac:dyDescent="0.25">
      <c r="A8" s="35" t="s">
        <v>51</v>
      </c>
      <c r="B8" s="37">
        <v>0.13</v>
      </c>
      <c r="C8" s="54">
        <v>9.3649999999999997E-2</v>
      </c>
    </row>
    <row r="9" spans="1:9" x14ac:dyDescent="0.25">
      <c r="A9" s="35" t="s">
        <v>44</v>
      </c>
      <c r="B9" s="37">
        <v>0.16</v>
      </c>
      <c r="C9" s="54">
        <v>0.12604999999999997</v>
      </c>
    </row>
    <row r="10" spans="1:9" x14ac:dyDescent="0.25">
      <c r="A10" s="35" t="s">
        <v>43</v>
      </c>
      <c r="B10" s="37">
        <v>0.1</v>
      </c>
      <c r="C10" s="54">
        <v>9.01E-2</v>
      </c>
    </row>
    <row r="11" spans="1:9" x14ac:dyDescent="0.25">
      <c r="A11" s="35" t="s">
        <v>46</v>
      </c>
      <c r="B11" s="37">
        <v>9.0000000000000024E-2</v>
      </c>
      <c r="C11" s="54">
        <v>6.7000000000000032E-2</v>
      </c>
    </row>
    <row r="12" spans="1:9" x14ac:dyDescent="0.25">
      <c r="A12" s="35" t="s">
        <v>47</v>
      </c>
      <c r="B12" s="37">
        <v>0.16</v>
      </c>
      <c r="C12" s="54">
        <v>0.10504999999999998</v>
      </c>
    </row>
    <row r="13" spans="1:9" x14ac:dyDescent="0.25">
      <c r="A13" s="35" t="s">
        <v>187</v>
      </c>
      <c r="B13" s="37">
        <v>1</v>
      </c>
      <c r="C13" s="69">
        <v>0.73851200000000006</v>
      </c>
    </row>
    <row r="20" spans="1:6" x14ac:dyDescent="0.25">
      <c r="A20" s="45" t="s">
        <v>193</v>
      </c>
      <c r="B20" s="45" t="s">
        <v>189</v>
      </c>
      <c r="C20" s="45" t="s">
        <v>188</v>
      </c>
    </row>
    <row r="21" spans="1:6" x14ac:dyDescent="0.25">
      <c r="A21" s="75" t="s">
        <v>52</v>
      </c>
      <c r="B21" s="122">
        <v>0.04</v>
      </c>
      <c r="C21" s="122">
        <v>2.8750000000000005E-2</v>
      </c>
      <c r="D21" s="58">
        <f t="shared" ref="D21:D29" si="0">+B21-C21</f>
        <v>1.1249999999999996E-2</v>
      </c>
      <c r="E21" s="57"/>
      <c r="F21" s="38"/>
    </row>
    <row r="22" spans="1:6" x14ac:dyDescent="0.25">
      <c r="A22" s="75" t="s">
        <v>50</v>
      </c>
      <c r="B22" s="122">
        <v>0.13999999999999996</v>
      </c>
      <c r="C22" s="122">
        <v>0.10881200000000003</v>
      </c>
      <c r="D22" s="58">
        <f t="shared" si="0"/>
        <v>3.1187999999999924E-2</v>
      </c>
      <c r="E22" s="158"/>
      <c r="F22" s="76"/>
    </row>
    <row r="23" spans="1:6" x14ac:dyDescent="0.25">
      <c r="A23" s="75" t="s">
        <v>45</v>
      </c>
      <c r="B23" s="122">
        <v>0.18000000000000008</v>
      </c>
      <c r="C23" s="122">
        <v>0.11910000000000004</v>
      </c>
      <c r="D23" s="58">
        <f t="shared" si="0"/>
        <v>6.0900000000000037E-2</v>
      </c>
      <c r="E23" s="57"/>
      <c r="F23" s="76"/>
    </row>
    <row r="24" spans="1:6" x14ac:dyDescent="0.25">
      <c r="A24" s="75" t="s">
        <v>51</v>
      </c>
      <c r="B24" s="122">
        <v>0.13</v>
      </c>
      <c r="C24" s="122">
        <v>9.3649999999999997E-2</v>
      </c>
      <c r="D24" s="58">
        <f t="shared" si="0"/>
        <v>3.6350000000000007E-2</v>
      </c>
      <c r="E24" s="57"/>
      <c r="F24" s="76"/>
    </row>
    <row r="25" spans="1:6" x14ac:dyDescent="0.25">
      <c r="A25" s="75" t="s">
        <v>44</v>
      </c>
      <c r="B25" s="122">
        <v>0.16</v>
      </c>
      <c r="C25" s="122">
        <v>0.12604999999999997</v>
      </c>
      <c r="D25" s="58">
        <f t="shared" si="0"/>
        <v>3.3950000000000036E-2</v>
      </c>
      <c r="E25" s="57"/>
      <c r="F25" s="76"/>
    </row>
    <row r="26" spans="1:6" x14ac:dyDescent="0.25">
      <c r="A26" s="75" t="s">
        <v>43</v>
      </c>
      <c r="B26" s="122">
        <v>0.1</v>
      </c>
      <c r="C26" s="122">
        <v>9.01E-2</v>
      </c>
      <c r="D26" s="58">
        <f t="shared" si="0"/>
        <v>9.900000000000006E-3</v>
      </c>
      <c r="E26" s="57"/>
      <c r="F26" s="76"/>
    </row>
    <row r="27" spans="1:6" x14ac:dyDescent="0.25">
      <c r="A27" s="75" t="s">
        <v>46</v>
      </c>
      <c r="B27" s="122">
        <v>9.0000000000000024E-2</v>
      </c>
      <c r="C27" s="122">
        <v>6.7000000000000032E-2</v>
      </c>
      <c r="D27" s="58">
        <f t="shared" si="0"/>
        <v>2.2999999999999993E-2</v>
      </c>
      <c r="E27" s="57"/>
      <c r="F27" s="76"/>
    </row>
    <row r="28" spans="1:6" x14ac:dyDescent="0.25">
      <c r="A28" s="75" t="s">
        <v>47</v>
      </c>
      <c r="B28" s="122">
        <v>0.16</v>
      </c>
      <c r="C28" s="122">
        <v>0.10504999999999998</v>
      </c>
      <c r="D28" s="58">
        <f t="shared" si="0"/>
        <v>5.4950000000000027E-2</v>
      </c>
      <c r="E28" s="57"/>
      <c r="F28" s="76"/>
    </row>
    <row r="29" spans="1:6" x14ac:dyDescent="0.25">
      <c r="A29" s="36" t="s">
        <v>187</v>
      </c>
      <c r="B29" s="39">
        <f>SUM(B21:B28)</f>
        <v>1</v>
      </c>
      <c r="C29" s="39">
        <f>SUM(C21:C28)</f>
        <v>0.73851200000000006</v>
      </c>
      <c r="D29" s="58">
        <f t="shared" si="0"/>
        <v>0.26148799999999994</v>
      </c>
      <c r="E29" s="57"/>
      <c r="F29" s="76"/>
    </row>
    <row r="33" spans="1:10" x14ac:dyDescent="0.25">
      <c r="A33" s="34" t="s">
        <v>366</v>
      </c>
      <c r="B33" t="s">
        <v>474</v>
      </c>
    </row>
    <row r="35" spans="1:10" x14ac:dyDescent="0.25">
      <c r="A35" s="34" t="s">
        <v>473</v>
      </c>
      <c r="B35" s="78" t="s">
        <v>472</v>
      </c>
    </row>
    <row r="36" spans="1:10" x14ac:dyDescent="0.25">
      <c r="A36" s="34" t="s">
        <v>213</v>
      </c>
      <c r="B36" t="s">
        <v>52</v>
      </c>
      <c r="C36" t="s">
        <v>50</v>
      </c>
      <c r="D36" t="s">
        <v>45</v>
      </c>
      <c r="E36" t="s">
        <v>51</v>
      </c>
      <c r="F36" t="s">
        <v>44</v>
      </c>
      <c r="G36" t="s">
        <v>43</v>
      </c>
      <c r="H36" t="s">
        <v>46</v>
      </c>
      <c r="I36" t="s">
        <v>47</v>
      </c>
      <c r="J36" t="s">
        <v>187</v>
      </c>
    </row>
    <row r="37" spans="1:10" x14ac:dyDescent="0.25">
      <c r="A37" s="35" t="s">
        <v>141</v>
      </c>
      <c r="B37" s="37"/>
      <c r="C37" s="37">
        <v>3</v>
      </c>
      <c r="D37" s="37"/>
      <c r="E37" s="37"/>
      <c r="F37" s="37"/>
      <c r="G37" s="37"/>
      <c r="H37" s="37">
        <v>4</v>
      </c>
      <c r="I37" s="37"/>
      <c r="J37" s="37">
        <v>7</v>
      </c>
    </row>
    <row r="38" spans="1:10" x14ac:dyDescent="0.25">
      <c r="A38" s="35" t="s">
        <v>90</v>
      </c>
      <c r="B38" s="37">
        <v>6</v>
      </c>
      <c r="C38" s="37"/>
      <c r="D38" s="37">
        <v>32</v>
      </c>
      <c r="E38" s="37">
        <v>1</v>
      </c>
      <c r="F38" s="37">
        <v>1</v>
      </c>
      <c r="G38" s="37">
        <v>8</v>
      </c>
      <c r="H38" s="37">
        <v>2</v>
      </c>
      <c r="I38" s="37">
        <v>3</v>
      </c>
      <c r="J38" s="37">
        <v>53</v>
      </c>
    </row>
    <row r="39" spans="1:10" x14ac:dyDescent="0.25">
      <c r="A39" s="35" t="s">
        <v>87</v>
      </c>
      <c r="B39" s="37">
        <v>1</v>
      </c>
      <c r="C39" s="37">
        <v>1</v>
      </c>
      <c r="D39" s="37"/>
      <c r="E39" s="37"/>
      <c r="F39" s="37">
        <v>4</v>
      </c>
      <c r="G39" s="37"/>
      <c r="H39" s="37">
        <v>3</v>
      </c>
      <c r="I39" s="37"/>
      <c r="J39" s="37">
        <v>9</v>
      </c>
    </row>
    <row r="40" spans="1:10" x14ac:dyDescent="0.25">
      <c r="A40" s="35" t="s">
        <v>76</v>
      </c>
      <c r="B40" s="37"/>
      <c r="C40" s="37">
        <v>1</v>
      </c>
      <c r="D40" s="37"/>
      <c r="E40" s="37"/>
      <c r="F40" s="37"/>
      <c r="G40" s="37"/>
      <c r="H40" s="37"/>
      <c r="I40" s="37"/>
      <c r="J40" s="37">
        <v>1</v>
      </c>
    </row>
    <row r="41" spans="1:10" x14ac:dyDescent="0.25">
      <c r="A41" s="35" t="s">
        <v>73</v>
      </c>
      <c r="B41" s="37"/>
      <c r="C41" s="37"/>
      <c r="D41" s="37"/>
      <c r="E41" s="37"/>
      <c r="F41" s="37">
        <v>2</v>
      </c>
      <c r="G41" s="37"/>
      <c r="H41" s="37"/>
      <c r="I41" s="37"/>
      <c r="J41" s="37">
        <v>2</v>
      </c>
    </row>
    <row r="42" spans="1:10" x14ac:dyDescent="0.25">
      <c r="A42" s="35" t="s">
        <v>89</v>
      </c>
      <c r="B42" s="37">
        <v>1</v>
      </c>
      <c r="C42" s="37">
        <v>1</v>
      </c>
      <c r="D42" s="37"/>
      <c r="E42" s="37"/>
      <c r="F42" s="37">
        <v>14</v>
      </c>
      <c r="G42" s="37"/>
      <c r="H42" s="37">
        <v>6</v>
      </c>
      <c r="I42" s="37"/>
      <c r="J42" s="37">
        <v>22</v>
      </c>
    </row>
    <row r="43" spans="1:10" x14ac:dyDescent="0.25">
      <c r="A43" s="35" t="s">
        <v>79</v>
      </c>
      <c r="B43" s="37"/>
      <c r="C43" s="37"/>
      <c r="D43" s="37"/>
      <c r="E43" s="37"/>
      <c r="F43" s="37">
        <v>1</v>
      </c>
      <c r="G43" s="37"/>
      <c r="H43" s="37"/>
      <c r="I43" s="37"/>
      <c r="J43" s="37">
        <v>1</v>
      </c>
    </row>
    <row r="44" spans="1:10" x14ac:dyDescent="0.25">
      <c r="A44" s="35" t="s">
        <v>82</v>
      </c>
      <c r="B44" s="37"/>
      <c r="C44" s="37">
        <v>1</v>
      </c>
      <c r="D44" s="37"/>
      <c r="E44" s="37"/>
      <c r="F44" s="37"/>
      <c r="G44" s="37"/>
      <c r="H44" s="37">
        <v>7</v>
      </c>
      <c r="I44" s="37"/>
      <c r="J44" s="37">
        <v>8</v>
      </c>
    </row>
    <row r="45" spans="1:10" x14ac:dyDescent="0.25">
      <c r="A45" s="35" t="s">
        <v>83</v>
      </c>
      <c r="B45" s="37"/>
      <c r="C45" s="37">
        <v>2</v>
      </c>
      <c r="D45" s="37"/>
      <c r="E45" s="37"/>
      <c r="F45" s="37"/>
      <c r="G45" s="37"/>
      <c r="H45" s="37"/>
      <c r="I45" s="37"/>
      <c r="J45" s="37">
        <v>2</v>
      </c>
    </row>
    <row r="46" spans="1:10" x14ac:dyDescent="0.25">
      <c r="A46" s="35" t="s">
        <v>127</v>
      </c>
      <c r="B46" s="37"/>
      <c r="C46" s="37">
        <v>1</v>
      </c>
      <c r="D46" s="37"/>
      <c r="E46" s="37">
        <v>1</v>
      </c>
      <c r="F46" s="37">
        <v>2</v>
      </c>
      <c r="G46" s="37"/>
      <c r="H46" s="37">
        <v>2</v>
      </c>
      <c r="I46" s="37"/>
      <c r="J46" s="37">
        <v>6</v>
      </c>
    </row>
    <row r="47" spans="1:10" x14ac:dyDescent="0.25">
      <c r="A47" s="35" t="s">
        <v>140</v>
      </c>
      <c r="B47" s="37"/>
      <c r="C47" s="37">
        <v>5</v>
      </c>
      <c r="D47" s="37"/>
      <c r="E47" s="37"/>
      <c r="F47" s="37"/>
      <c r="G47" s="37"/>
      <c r="H47" s="37"/>
      <c r="I47" s="37"/>
      <c r="J47" s="37">
        <v>5</v>
      </c>
    </row>
    <row r="48" spans="1:10" x14ac:dyDescent="0.25">
      <c r="A48" s="35" t="s">
        <v>98</v>
      </c>
      <c r="B48" s="37"/>
      <c r="C48" s="37"/>
      <c r="D48" s="37">
        <v>2</v>
      </c>
      <c r="E48" s="37">
        <v>9</v>
      </c>
      <c r="F48" s="37">
        <v>1</v>
      </c>
      <c r="G48" s="37">
        <v>7</v>
      </c>
      <c r="H48" s="37">
        <v>3</v>
      </c>
      <c r="I48" s="37">
        <v>4</v>
      </c>
      <c r="J48" s="37">
        <v>26</v>
      </c>
    </row>
    <row r="49" spans="1:10" x14ac:dyDescent="0.25">
      <c r="A49" s="35" t="s">
        <v>81</v>
      </c>
      <c r="B49" s="37"/>
      <c r="C49" s="37">
        <v>3</v>
      </c>
      <c r="D49" s="37"/>
      <c r="E49" s="37"/>
      <c r="F49" s="37"/>
      <c r="G49" s="37"/>
      <c r="H49" s="37">
        <v>1</v>
      </c>
      <c r="I49" s="37"/>
      <c r="J49" s="37">
        <v>4</v>
      </c>
    </row>
    <row r="50" spans="1:10" x14ac:dyDescent="0.25">
      <c r="A50" s="35" t="s">
        <v>187</v>
      </c>
      <c r="B50" s="37">
        <v>8</v>
      </c>
      <c r="C50" s="37">
        <v>18</v>
      </c>
      <c r="D50" s="37">
        <v>34</v>
      </c>
      <c r="E50" s="37">
        <v>11</v>
      </c>
      <c r="F50" s="37">
        <v>25</v>
      </c>
      <c r="G50" s="37">
        <v>15</v>
      </c>
      <c r="H50" s="37">
        <v>28</v>
      </c>
      <c r="I50" s="37">
        <v>7</v>
      </c>
      <c r="J50" s="37">
        <v>146</v>
      </c>
    </row>
    <row r="58" spans="1:10" x14ac:dyDescent="0.25">
      <c r="A58" s="34" t="s">
        <v>366</v>
      </c>
      <c r="B58" t="s">
        <v>498</v>
      </c>
    </row>
    <row r="60" spans="1:10" x14ac:dyDescent="0.25">
      <c r="B60" s="34" t="s">
        <v>192</v>
      </c>
    </row>
    <row r="61" spans="1:10" x14ac:dyDescent="0.25">
      <c r="A61" s="34" t="s">
        <v>213</v>
      </c>
      <c r="B61" t="s">
        <v>189</v>
      </c>
      <c r="C61" t="s">
        <v>188</v>
      </c>
    </row>
    <row r="62" spans="1:10" x14ac:dyDescent="0.25">
      <c r="A62" s="35" t="s">
        <v>483</v>
      </c>
      <c r="B62" s="76">
        <v>0</v>
      </c>
      <c r="C62" s="76">
        <v>0</v>
      </c>
    </row>
    <row r="63" spans="1:10" x14ac:dyDescent="0.25">
      <c r="A63" s="35" t="s">
        <v>484</v>
      </c>
      <c r="B63" s="76"/>
      <c r="C63" s="76"/>
    </row>
    <row r="64" spans="1:10" x14ac:dyDescent="0.25">
      <c r="A64" s="218" t="s">
        <v>485</v>
      </c>
      <c r="B64" s="76">
        <v>0.13600000000000004</v>
      </c>
      <c r="C64" s="76">
        <v>0.13600000000000001</v>
      </c>
      <c r="E64" s="218" t="s">
        <v>485</v>
      </c>
    </row>
    <row r="65" spans="1:5" x14ac:dyDescent="0.25">
      <c r="A65" s="218" t="s">
        <v>486</v>
      </c>
      <c r="B65" s="76">
        <v>7.2000000000000022E-2</v>
      </c>
      <c r="C65" s="76">
        <v>7.2000000000000022E-2</v>
      </c>
      <c r="E65" s="218" t="s">
        <v>486</v>
      </c>
    </row>
    <row r="66" spans="1:5" x14ac:dyDescent="0.25">
      <c r="A66" s="218" t="s">
        <v>487</v>
      </c>
      <c r="B66" s="76">
        <v>9.9750000000000019E-2</v>
      </c>
      <c r="C66" s="76">
        <v>9.9750000000000019E-2</v>
      </c>
      <c r="D66" s="76"/>
      <c r="E66" s="218" t="s">
        <v>487</v>
      </c>
    </row>
    <row r="67" spans="1:5" x14ac:dyDescent="0.25">
      <c r="A67" s="218" t="s">
        <v>488</v>
      </c>
      <c r="B67" s="76">
        <v>8.2500000000000004E-2</v>
      </c>
      <c r="C67" s="76">
        <v>7.9950000000000021E-2</v>
      </c>
      <c r="E67" s="218" t="s">
        <v>488</v>
      </c>
    </row>
    <row r="68" spans="1:5" x14ac:dyDescent="0.25">
      <c r="A68" s="218" t="s">
        <v>489</v>
      </c>
      <c r="B68" s="76">
        <v>6.1000000000000006E-2</v>
      </c>
      <c r="C68" s="76">
        <v>6.0999999999999999E-2</v>
      </c>
      <c r="E68" s="218" t="s">
        <v>489</v>
      </c>
    </row>
    <row r="69" spans="1:5" x14ac:dyDescent="0.25">
      <c r="A69" s="218" t="s">
        <v>490</v>
      </c>
      <c r="B69" s="76">
        <v>1.9000000000000003E-2</v>
      </c>
      <c r="C69" s="76">
        <v>1.9000000000000003E-2</v>
      </c>
      <c r="E69" s="218" t="s">
        <v>490</v>
      </c>
    </row>
    <row r="70" spans="1:5" x14ac:dyDescent="0.25">
      <c r="A70" s="218" t="s">
        <v>491</v>
      </c>
      <c r="B70" s="76">
        <v>0.19025000000000006</v>
      </c>
      <c r="C70" s="76">
        <v>0.18661200000000003</v>
      </c>
      <c r="E70" s="218" t="s">
        <v>491</v>
      </c>
    </row>
    <row r="71" spans="1:5" x14ac:dyDescent="0.25">
      <c r="A71" s="218" t="s">
        <v>492</v>
      </c>
      <c r="B71" s="76">
        <v>3.7000000000000005E-2</v>
      </c>
      <c r="C71" s="76">
        <v>3.5799999999999998E-2</v>
      </c>
      <c r="E71" s="218" t="s">
        <v>492</v>
      </c>
    </row>
    <row r="72" spans="1:5" x14ac:dyDescent="0.25">
      <c r="A72" s="218" t="s">
        <v>493</v>
      </c>
      <c r="B72" s="76">
        <v>8.900000000000001E-2</v>
      </c>
      <c r="C72" s="76">
        <v>1.575E-2</v>
      </c>
      <c r="E72" s="218" t="s">
        <v>493</v>
      </c>
    </row>
    <row r="73" spans="1:5" x14ac:dyDescent="0.25">
      <c r="A73" s="218" t="s">
        <v>494</v>
      </c>
      <c r="B73" s="76">
        <v>4.0500000000000001E-2</v>
      </c>
      <c r="C73" s="76">
        <v>5.0000000000000001E-3</v>
      </c>
      <c r="E73" s="218" t="s">
        <v>494</v>
      </c>
    </row>
    <row r="74" spans="1:5" x14ac:dyDescent="0.25">
      <c r="A74" s="218" t="s">
        <v>495</v>
      </c>
      <c r="B74" s="76">
        <v>5.7000000000000009E-2</v>
      </c>
      <c r="C74" s="76">
        <v>0</v>
      </c>
      <c r="E74" s="218" t="s">
        <v>495</v>
      </c>
    </row>
    <row r="75" spans="1:5" x14ac:dyDescent="0.25">
      <c r="A75" s="218" t="s">
        <v>496</v>
      </c>
      <c r="B75" s="76">
        <v>0.11100000000000002</v>
      </c>
      <c r="C75" s="76">
        <v>2.7650000000000001E-2</v>
      </c>
      <c r="E75" s="218" t="s">
        <v>496</v>
      </c>
    </row>
    <row r="76" spans="1:5" x14ac:dyDescent="0.25">
      <c r="A76" s="35" t="s">
        <v>497</v>
      </c>
      <c r="B76" s="76"/>
      <c r="C76" s="76"/>
    </row>
    <row r="77" spans="1:5" x14ac:dyDescent="0.25">
      <c r="A77" s="218" t="s">
        <v>485</v>
      </c>
      <c r="B77" s="76">
        <v>5.0000000000000001E-3</v>
      </c>
      <c r="C77" s="76">
        <v>0</v>
      </c>
    </row>
    <row r="78" spans="1:5" x14ac:dyDescent="0.25">
      <c r="A78" s="35" t="s">
        <v>187</v>
      </c>
      <c r="B78" s="76">
        <v>1.0000000000000002</v>
      </c>
      <c r="C78" s="76">
        <v>0.73851200000000006</v>
      </c>
    </row>
  </sheetData>
  <phoneticPr fontId="33" type="noConversion"/>
  <dataValidations count="1">
    <dataValidation type="decimal" allowBlank="1" showInputMessage="1" showErrorMessage="1" sqref="E22">
      <formula1>0</formula1>
      <formula2>1</formula2>
    </dataValidation>
  </dataValidation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showGridLines="0" workbookViewId="0">
      <selection activeCell="C7" sqref="C7"/>
    </sheetView>
  </sheetViews>
  <sheetFormatPr baseColWidth="10" defaultRowHeight="15" x14ac:dyDescent="0.25"/>
  <cols>
    <col min="1" max="1" width="31.140625" bestFit="1" customWidth="1"/>
    <col min="3" max="3" width="15" customWidth="1"/>
    <col min="5" max="5" width="15.140625" customWidth="1"/>
    <col min="6" max="6" width="13" customWidth="1"/>
    <col min="7" max="7" width="12.7109375" customWidth="1"/>
  </cols>
  <sheetData>
    <row r="2" spans="1:9" x14ac:dyDescent="0.25">
      <c r="A2" s="3"/>
      <c r="B2" s="247" t="s">
        <v>476</v>
      </c>
      <c r="C2" s="248"/>
      <c r="D2" s="249"/>
      <c r="E2" s="3"/>
      <c r="F2" s="3"/>
      <c r="G2" s="3"/>
      <c r="H2" s="3"/>
      <c r="I2" s="3"/>
    </row>
    <row r="3" spans="1:9" ht="48" x14ac:dyDescent="0.25">
      <c r="A3" s="189" t="s">
        <v>70</v>
      </c>
      <c r="B3" s="189" t="s">
        <v>50</v>
      </c>
      <c r="C3" s="189" t="s">
        <v>475</v>
      </c>
      <c r="D3" s="189" t="s">
        <v>44</v>
      </c>
      <c r="E3" s="189" t="s">
        <v>43</v>
      </c>
      <c r="F3" s="189" t="s">
        <v>45</v>
      </c>
      <c r="G3" s="189" t="s">
        <v>46</v>
      </c>
      <c r="H3" s="189" t="s">
        <v>51</v>
      </c>
      <c r="I3" s="189" t="s">
        <v>187</v>
      </c>
    </row>
    <row r="4" spans="1:9" x14ac:dyDescent="0.25">
      <c r="A4" s="190" t="s">
        <v>80</v>
      </c>
      <c r="B4" s="191">
        <v>3</v>
      </c>
      <c r="C4" s="191"/>
      <c r="D4" s="191"/>
      <c r="E4" s="191"/>
      <c r="F4" s="191"/>
      <c r="G4" s="191">
        <v>1</v>
      </c>
      <c r="H4" s="191"/>
      <c r="I4" s="191">
        <v>4</v>
      </c>
    </row>
    <row r="5" spans="1:9" x14ac:dyDescent="0.25">
      <c r="A5" s="192" t="s">
        <v>81</v>
      </c>
      <c r="B5" s="193">
        <v>2</v>
      </c>
      <c r="C5" s="193"/>
      <c r="D5" s="193"/>
      <c r="E5" s="193"/>
      <c r="F5" s="193"/>
      <c r="G5" s="193">
        <v>1</v>
      </c>
      <c r="H5" s="193"/>
      <c r="I5" s="193">
        <v>3</v>
      </c>
    </row>
    <row r="6" spans="1:9" x14ac:dyDescent="0.25">
      <c r="A6" s="192" t="s">
        <v>82</v>
      </c>
      <c r="B6" s="193">
        <v>1</v>
      </c>
      <c r="C6" s="193"/>
      <c r="D6" s="193"/>
      <c r="E6" s="193"/>
      <c r="F6" s="193"/>
      <c r="G6" s="193">
        <v>5</v>
      </c>
      <c r="H6" s="193"/>
      <c r="I6" s="193">
        <v>6</v>
      </c>
    </row>
    <row r="7" spans="1:9" x14ac:dyDescent="0.25">
      <c r="A7" s="192" t="s">
        <v>83</v>
      </c>
      <c r="B7" s="193">
        <v>2</v>
      </c>
      <c r="C7" s="193"/>
      <c r="D7" s="193"/>
      <c r="E7" s="193"/>
      <c r="F7" s="193"/>
      <c r="G7" s="193"/>
      <c r="H7" s="193"/>
      <c r="I7" s="193">
        <v>2</v>
      </c>
    </row>
    <row r="8" spans="1:9" x14ac:dyDescent="0.25">
      <c r="A8" s="192" t="s">
        <v>140</v>
      </c>
      <c r="B8" s="193">
        <v>3</v>
      </c>
      <c r="C8" s="193"/>
      <c r="D8" s="193"/>
      <c r="E8" s="193"/>
      <c r="F8" s="193"/>
      <c r="G8" s="193"/>
      <c r="H8" s="193"/>
      <c r="I8" s="193">
        <v>3</v>
      </c>
    </row>
    <row r="9" spans="1:9" x14ac:dyDescent="0.25">
      <c r="A9" s="192" t="s">
        <v>141</v>
      </c>
      <c r="B9" s="193">
        <v>3</v>
      </c>
      <c r="C9" s="193"/>
      <c r="D9" s="193"/>
      <c r="E9" s="193"/>
      <c r="F9" s="193"/>
      <c r="G9" s="193">
        <v>3</v>
      </c>
      <c r="H9" s="193"/>
      <c r="I9" s="193">
        <v>6</v>
      </c>
    </row>
    <row r="10" spans="1:9" x14ac:dyDescent="0.25">
      <c r="A10" s="192" t="s">
        <v>73</v>
      </c>
      <c r="B10" s="193"/>
      <c r="C10" s="193"/>
      <c r="D10" s="193">
        <v>1</v>
      </c>
      <c r="E10" s="193"/>
      <c r="F10" s="193"/>
      <c r="G10" s="193"/>
      <c r="H10" s="193"/>
      <c r="I10" s="193">
        <v>1</v>
      </c>
    </row>
    <row r="11" spans="1:9" x14ac:dyDescent="0.25">
      <c r="A11" s="192" t="s">
        <v>477</v>
      </c>
      <c r="B11" s="193"/>
      <c r="C11" s="193"/>
      <c r="D11" s="193">
        <v>1</v>
      </c>
      <c r="E11" s="193"/>
      <c r="F11" s="193"/>
      <c r="G11" s="193">
        <v>1</v>
      </c>
      <c r="H11" s="193">
        <v>1</v>
      </c>
      <c r="I11" s="193">
        <v>3</v>
      </c>
    </row>
    <row r="12" spans="1:9" x14ac:dyDescent="0.25">
      <c r="A12" s="192" t="s">
        <v>87</v>
      </c>
      <c r="B12" s="193"/>
      <c r="C12" s="193"/>
      <c r="D12" s="193">
        <v>3</v>
      </c>
      <c r="E12" s="193"/>
      <c r="F12" s="193">
        <v>1</v>
      </c>
      <c r="G12" s="193"/>
      <c r="H12" s="193"/>
      <c r="I12" s="193">
        <v>4</v>
      </c>
    </row>
    <row r="13" spans="1:9" x14ac:dyDescent="0.25">
      <c r="A13" s="192" t="s">
        <v>76</v>
      </c>
      <c r="B13" s="193">
        <v>1</v>
      </c>
      <c r="C13" s="193"/>
      <c r="D13" s="193"/>
      <c r="E13" s="193"/>
      <c r="F13" s="193"/>
      <c r="G13" s="193"/>
      <c r="H13" s="193"/>
      <c r="I13" s="193">
        <v>1</v>
      </c>
    </row>
    <row r="14" spans="1:9" x14ac:dyDescent="0.25">
      <c r="A14" s="192" t="s">
        <v>89</v>
      </c>
      <c r="B14" s="193">
        <v>3</v>
      </c>
      <c r="C14" s="193"/>
      <c r="D14" s="193">
        <v>9</v>
      </c>
      <c r="E14" s="193"/>
      <c r="F14" s="193"/>
      <c r="G14" s="193">
        <v>3</v>
      </c>
      <c r="H14" s="193"/>
      <c r="I14" s="193">
        <v>15</v>
      </c>
    </row>
    <row r="15" spans="1:9" x14ac:dyDescent="0.25">
      <c r="A15" s="192" t="s">
        <v>90</v>
      </c>
      <c r="B15" s="193"/>
      <c r="C15" s="193">
        <v>5</v>
      </c>
      <c r="D15" s="193"/>
      <c r="E15" s="193">
        <v>5</v>
      </c>
      <c r="F15" s="193">
        <v>29</v>
      </c>
      <c r="G15" s="193"/>
      <c r="H15" s="193"/>
      <c r="I15" s="193">
        <v>39</v>
      </c>
    </row>
    <row r="16" spans="1:9" x14ac:dyDescent="0.25">
      <c r="A16" s="194" t="s">
        <v>98</v>
      </c>
      <c r="B16" s="195"/>
      <c r="C16" s="195">
        <v>4</v>
      </c>
      <c r="D16" s="195"/>
      <c r="E16" s="195">
        <v>5</v>
      </c>
      <c r="F16" s="195">
        <v>3</v>
      </c>
      <c r="G16" s="195">
        <v>1</v>
      </c>
      <c r="H16" s="195">
        <v>4</v>
      </c>
      <c r="I16" s="195">
        <v>17</v>
      </c>
    </row>
    <row r="17" spans="1:9" x14ac:dyDescent="0.25">
      <c r="A17" s="196" t="s">
        <v>187</v>
      </c>
      <c r="B17" s="197">
        <v>18</v>
      </c>
      <c r="C17" s="197">
        <v>9</v>
      </c>
      <c r="D17" s="197">
        <v>14</v>
      </c>
      <c r="E17" s="197">
        <v>10</v>
      </c>
      <c r="F17" s="197">
        <v>33</v>
      </c>
      <c r="G17" s="197">
        <v>15</v>
      </c>
      <c r="H17" s="197">
        <v>5</v>
      </c>
      <c r="I17" s="197">
        <v>104</v>
      </c>
    </row>
    <row r="18" spans="1:9" x14ac:dyDescent="0.25">
      <c r="A18" s="198"/>
      <c r="B18" s="198"/>
      <c r="C18" s="198"/>
      <c r="D18" s="198"/>
      <c r="E18" s="198"/>
      <c r="F18" s="198"/>
      <c r="G18" s="198"/>
      <c r="H18" s="198"/>
      <c r="I18" s="198"/>
    </row>
  </sheetData>
  <mergeCells count="1">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1:FO1047360"/>
  <sheetViews>
    <sheetView showGridLines="0" topLeftCell="A18" zoomScale="110" zoomScaleNormal="110" zoomScaleSheetLayoutView="55" workbookViewId="0">
      <pane xSplit="1" ySplit="1" topLeftCell="W211" activePane="bottomRight" state="frozen"/>
      <selection activeCell="A18" sqref="A18"/>
      <selection pane="topRight" activeCell="B18" sqref="B18"/>
      <selection pane="bottomLeft" activeCell="A19" sqref="A19"/>
      <selection pane="bottomRight" activeCell="B49" sqref="B49"/>
    </sheetView>
  </sheetViews>
  <sheetFormatPr baseColWidth="10" defaultColWidth="11.42578125" defaultRowHeight="14.25" x14ac:dyDescent="0.2"/>
  <cols>
    <col min="1" max="1" width="14.7109375" style="1" customWidth="1"/>
    <col min="2" max="2" width="47.42578125" style="1" customWidth="1"/>
    <col min="3" max="3" width="19.42578125" style="1" hidden="1" customWidth="1"/>
    <col min="4" max="5" width="13.28515625" style="1" hidden="1" customWidth="1"/>
    <col min="6" max="6" width="16.42578125" style="1" customWidth="1"/>
    <col min="7" max="9" width="12.7109375" style="1" customWidth="1"/>
    <col min="10" max="21" width="4.7109375" style="1" hidden="1" customWidth="1"/>
    <col min="22" max="22" width="12.140625" style="1" hidden="1" customWidth="1"/>
    <col min="23" max="23" width="12.85546875" style="1" customWidth="1"/>
    <col min="24" max="24" width="11.85546875" style="1" customWidth="1"/>
    <col min="25" max="25" width="25.5703125" style="1" customWidth="1"/>
    <col min="26" max="27" width="25.7109375" style="1" customWidth="1"/>
    <col min="28" max="29" width="12.140625" style="1" customWidth="1"/>
    <col min="30" max="30" width="11" style="22" customWidth="1"/>
    <col min="31" max="31" width="12.140625" style="1" customWidth="1"/>
    <col min="32" max="32" width="14.42578125" style="1" customWidth="1"/>
    <col min="33" max="33" width="10.42578125" style="1" customWidth="1"/>
    <col min="34" max="34" width="12.28515625" style="1" customWidth="1"/>
    <col min="35" max="35" width="11.42578125" style="1" customWidth="1"/>
    <col min="36" max="36" width="11.28515625" style="3" customWidth="1"/>
    <col min="37" max="37" width="15" style="1" customWidth="1"/>
    <col min="38" max="16384" width="11.42578125" style="1"/>
  </cols>
  <sheetData>
    <row r="1" spans="1:36" ht="22.5" customHeight="1" x14ac:dyDescent="0.2">
      <c r="A1" s="266"/>
      <c r="B1" s="266"/>
      <c r="C1" s="266"/>
      <c r="D1" s="266"/>
      <c r="E1" s="267" t="s">
        <v>39</v>
      </c>
      <c r="F1" s="267"/>
      <c r="G1" s="267"/>
      <c r="H1" s="267"/>
      <c r="I1" s="267"/>
      <c r="J1" s="267"/>
      <c r="K1" s="267"/>
      <c r="L1" s="267"/>
      <c r="M1" s="267"/>
      <c r="N1" s="267"/>
      <c r="O1" s="267"/>
      <c r="P1" s="267"/>
      <c r="Q1" s="267"/>
      <c r="R1" s="267"/>
      <c r="S1" s="267"/>
      <c r="T1" s="267"/>
      <c r="U1" s="267"/>
      <c r="V1" s="267"/>
      <c r="W1" s="267"/>
      <c r="X1" s="267"/>
      <c r="Y1" s="267"/>
      <c r="Z1" s="4" t="s">
        <v>6</v>
      </c>
      <c r="AA1" s="265" t="s">
        <v>7</v>
      </c>
      <c r="AB1" s="265"/>
    </row>
    <row r="2" spans="1:36" ht="22.5" customHeight="1" x14ac:dyDescent="0.2">
      <c r="A2" s="266"/>
      <c r="B2" s="266"/>
      <c r="C2" s="266"/>
      <c r="D2" s="266"/>
      <c r="E2" s="267"/>
      <c r="F2" s="267"/>
      <c r="G2" s="267"/>
      <c r="H2" s="267"/>
      <c r="I2" s="267"/>
      <c r="J2" s="267"/>
      <c r="K2" s="267"/>
      <c r="L2" s="267"/>
      <c r="M2" s="267"/>
      <c r="N2" s="267"/>
      <c r="O2" s="267"/>
      <c r="P2" s="267"/>
      <c r="Q2" s="267"/>
      <c r="R2" s="267"/>
      <c r="S2" s="267"/>
      <c r="T2" s="267"/>
      <c r="U2" s="267"/>
      <c r="V2" s="267"/>
      <c r="W2" s="267"/>
      <c r="X2" s="267"/>
      <c r="Y2" s="267"/>
      <c r="Z2" s="4" t="s">
        <v>8</v>
      </c>
      <c r="AA2" s="265">
        <v>6</v>
      </c>
      <c r="AB2" s="265"/>
    </row>
    <row r="3" spans="1:36" ht="22.5" customHeight="1" x14ac:dyDescent="0.2">
      <c r="A3" s="266"/>
      <c r="B3" s="266"/>
      <c r="C3" s="266"/>
      <c r="D3" s="266"/>
      <c r="E3" s="267"/>
      <c r="F3" s="267"/>
      <c r="G3" s="267"/>
      <c r="H3" s="267"/>
      <c r="I3" s="267"/>
      <c r="J3" s="267"/>
      <c r="K3" s="267"/>
      <c r="L3" s="267"/>
      <c r="M3" s="267"/>
      <c r="N3" s="267"/>
      <c r="O3" s="267"/>
      <c r="P3" s="267"/>
      <c r="Q3" s="267"/>
      <c r="R3" s="267"/>
      <c r="S3" s="267"/>
      <c r="T3" s="267"/>
      <c r="U3" s="267"/>
      <c r="V3" s="267"/>
      <c r="W3" s="267"/>
      <c r="X3" s="267"/>
      <c r="Y3" s="267"/>
      <c r="Z3" s="4" t="s">
        <v>9</v>
      </c>
      <c r="AA3" s="276">
        <v>43839</v>
      </c>
      <c r="AB3" s="276"/>
    </row>
    <row r="4" spans="1:36" ht="6" customHeight="1" x14ac:dyDescent="0.2">
      <c r="A4" s="2"/>
      <c r="B4" s="2"/>
      <c r="C4" s="2"/>
      <c r="D4" s="2"/>
      <c r="E4" s="2"/>
      <c r="F4" s="2"/>
      <c r="G4" s="2"/>
      <c r="H4" s="2"/>
      <c r="I4" s="2"/>
      <c r="J4" s="2"/>
      <c r="K4" s="2"/>
      <c r="L4" s="2"/>
    </row>
    <row r="5" spans="1:36" s="93" customFormat="1" ht="17.25" customHeight="1" x14ac:dyDescent="0.25">
      <c r="A5" s="270" t="s">
        <v>0</v>
      </c>
      <c r="B5" s="271"/>
      <c r="C5" s="271"/>
      <c r="D5" s="271"/>
      <c r="E5" s="271"/>
      <c r="F5" s="270" t="s">
        <v>2</v>
      </c>
      <c r="G5" s="271"/>
      <c r="H5" s="271"/>
      <c r="I5" s="271"/>
      <c r="J5" s="271"/>
      <c r="K5" s="271"/>
      <c r="L5" s="271"/>
      <c r="M5" s="271"/>
      <c r="N5" s="271"/>
      <c r="O5" s="271"/>
      <c r="P5" s="271"/>
      <c r="Q5" s="271"/>
      <c r="R5" s="271"/>
      <c r="S5" s="271"/>
      <c r="T5" s="271"/>
      <c r="U5" s="271"/>
      <c r="V5" s="271"/>
      <c r="W5" s="277"/>
      <c r="X5" s="270" t="s">
        <v>3</v>
      </c>
      <c r="Y5" s="271"/>
      <c r="Z5" s="271"/>
      <c r="AA5" s="271"/>
      <c r="AB5" s="277"/>
      <c r="AD5" s="103"/>
      <c r="AJ5" s="104"/>
    </row>
    <row r="6" spans="1:36" s="93" customFormat="1" ht="17.25" customHeight="1" x14ac:dyDescent="0.25">
      <c r="A6" s="274" t="s">
        <v>41</v>
      </c>
      <c r="B6" s="275"/>
      <c r="C6" s="275"/>
      <c r="D6" s="275"/>
      <c r="E6" s="275"/>
      <c r="F6" s="272" t="s">
        <v>219</v>
      </c>
      <c r="G6" s="273"/>
      <c r="H6" s="273"/>
      <c r="I6" s="273"/>
      <c r="J6" s="273"/>
      <c r="K6" s="273"/>
      <c r="L6" s="273"/>
      <c r="M6" s="273"/>
      <c r="N6" s="273"/>
      <c r="O6" s="273"/>
      <c r="P6" s="273"/>
      <c r="Q6" s="273"/>
      <c r="R6" s="273"/>
      <c r="S6" s="273"/>
      <c r="T6" s="273"/>
      <c r="U6" s="273"/>
      <c r="V6" s="273"/>
      <c r="W6" s="278"/>
      <c r="X6" s="272" t="s">
        <v>220</v>
      </c>
      <c r="Y6" s="273"/>
      <c r="Z6" s="273"/>
      <c r="AA6" s="273"/>
      <c r="AB6" s="278"/>
      <c r="AD6" s="103"/>
      <c r="AJ6" s="104"/>
    </row>
    <row r="7" spans="1:36" s="93" customFormat="1" ht="17.25" customHeight="1" x14ac:dyDescent="0.25">
      <c r="A7" s="270" t="s">
        <v>1</v>
      </c>
      <c r="B7" s="271"/>
      <c r="C7" s="271"/>
      <c r="D7" s="271"/>
      <c r="E7" s="271"/>
      <c r="F7" s="272"/>
      <c r="G7" s="273"/>
      <c r="H7" s="273"/>
      <c r="I7" s="273"/>
      <c r="J7" s="273"/>
      <c r="K7" s="273"/>
      <c r="L7" s="273"/>
      <c r="M7" s="273"/>
      <c r="N7" s="273"/>
      <c r="O7" s="273"/>
      <c r="P7" s="273"/>
      <c r="Q7" s="273"/>
      <c r="R7" s="273"/>
      <c r="S7" s="273"/>
      <c r="T7" s="273"/>
      <c r="U7" s="273"/>
      <c r="V7" s="273"/>
      <c r="W7" s="278"/>
      <c r="X7" s="272"/>
      <c r="Y7" s="273"/>
      <c r="Z7" s="273"/>
      <c r="AA7" s="273"/>
      <c r="AB7" s="278"/>
      <c r="AD7" s="103"/>
      <c r="AJ7" s="104"/>
    </row>
    <row r="8" spans="1:36" s="93" customFormat="1" ht="17.25" customHeight="1" x14ac:dyDescent="0.25">
      <c r="A8" s="272" t="s">
        <v>42</v>
      </c>
      <c r="B8" s="273"/>
      <c r="C8" s="273"/>
      <c r="D8" s="273"/>
      <c r="E8" s="273"/>
      <c r="F8" s="274"/>
      <c r="G8" s="275"/>
      <c r="H8" s="275"/>
      <c r="I8" s="275"/>
      <c r="J8" s="275"/>
      <c r="K8" s="275"/>
      <c r="L8" s="275"/>
      <c r="M8" s="275"/>
      <c r="N8" s="275"/>
      <c r="O8" s="275"/>
      <c r="P8" s="275"/>
      <c r="Q8" s="275"/>
      <c r="R8" s="275"/>
      <c r="S8" s="275"/>
      <c r="T8" s="275"/>
      <c r="U8" s="275"/>
      <c r="V8" s="275"/>
      <c r="W8" s="279"/>
      <c r="X8" s="274"/>
      <c r="Y8" s="275"/>
      <c r="Z8" s="275"/>
      <c r="AA8" s="275"/>
      <c r="AB8" s="279"/>
      <c r="AD8" s="103"/>
      <c r="AJ8" s="104"/>
    </row>
    <row r="9" spans="1:36" ht="15" customHeight="1" x14ac:dyDescent="0.2">
      <c r="A9" s="268" t="s">
        <v>40</v>
      </c>
      <c r="B9" s="269"/>
      <c r="C9" s="269"/>
      <c r="D9" s="269"/>
      <c r="E9" s="269"/>
      <c r="F9" s="105"/>
      <c r="G9" s="102"/>
      <c r="H9" s="268" t="s">
        <v>5</v>
      </c>
      <c r="I9" s="269"/>
      <c r="J9" s="269"/>
      <c r="K9" s="269"/>
      <c r="L9" s="269"/>
      <c r="M9" s="269"/>
      <c r="N9" s="269"/>
      <c r="O9" s="269"/>
      <c r="P9" s="269"/>
      <c r="Q9" s="269"/>
      <c r="R9" s="269"/>
      <c r="S9" s="269"/>
      <c r="T9" s="269"/>
      <c r="U9" s="269"/>
      <c r="V9" s="269"/>
      <c r="W9" s="269"/>
      <c r="X9" s="268" t="s">
        <v>4</v>
      </c>
      <c r="Y9" s="269"/>
      <c r="Z9" s="269"/>
      <c r="AA9" s="269"/>
      <c r="AB9" s="280"/>
    </row>
    <row r="10" spans="1:36" ht="15" customHeight="1" x14ac:dyDescent="0.2">
      <c r="A10" s="284" t="s">
        <v>147</v>
      </c>
      <c r="B10" s="285"/>
      <c r="C10" s="285"/>
      <c r="D10" s="285"/>
      <c r="E10" s="285"/>
      <c r="F10" s="96"/>
      <c r="G10" s="101"/>
      <c r="H10" s="258" t="s">
        <v>152</v>
      </c>
      <c r="I10" s="259"/>
      <c r="J10" s="259"/>
      <c r="K10" s="259"/>
      <c r="L10" s="259"/>
      <c r="M10" s="259"/>
      <c r="N10" s="259"/>
      <c r="O10" s="259"/>
      <c r="P10" s="259"/>
      <c r="Q10" s="259"/>
      <c r="R10" s="259"/>
      <c r="S10" s="259"/>
      <c r="T10" s="259"/>
      <c r="U10" s="259"/>
      <c r="V10" s="259"/>
      <c r="W10" s="259"/>
      <c r="X10" s="258" t="s">
        <v>241</v>
      </c>
      <c r="Y10" s="259"/>
      <c r="Z10" s="259"/>
      <c r="AA10" s="259"/>
      <c r="AB10" s="260"/>
    </row>
    <row r="11" spans="1:36" ht="15" customHeight="1" x14ac:dyDescent="0.2">
      <c r="A11" s="296" t="s">
        <v>466</v>
      </c>
      <c r="B11" s="297"/>
      <c r="C11" s="298"/>
      <c r="D11" s="288" t="s">
        <v>11</v>
      </c>
      <c r="E11" s="289"/>
      <c r="F11" s="288" t="s">
        <v>10</v>
      </c>
      <c r="G11" s="289"/>
      <c r="H11" s="258"/>
      <c r="I11" s="259"/>
      <c r="J11" s="259"/>
      <c r="K11" s="259"/>
      <c r="L11" s="259"/>
      <c r="M11" s="259"/>
      <c r="N11" s="259"/>
      <c r="O11" s="259"/>
      <c r="P11" s="259"/>
      <c r="Q11" s="259"/>
      <c r="R11" s="259"/>
      <c r="S11" s="259"/>
      <c r="T11" s="259"/>
      <c r="U11" s="259"/>
      <c r="V11" s="259"/>
      <c r="W11" s="259"/>
      <c r="X11" s="258"/>
      <c r="Y11" s="259"/>
      <c r="Z11" s="259"/>
      <c r="AA11" s="259"/>
      <c r="AB11" s="260"/>
    </row>
    <row r="12" spans="1:36" ht="15" customHeight="1" x14ac:dyDescent="0.2">
      <c r="A12" s="281" t="s">
        <v>197</v>
      </c>
      <c r="B12" s="294"/>
      <c r="C12" s="295"/>
      <c r="D12" s="299">
        <v>44376</v>
      </c>
      <c r="E12" s="300"/>
      <c r="F12" s="286">
        <v>2021</v>
      </c>
      <c r="G12" s="287"/>
      <c r="H12" s="261"/>
      <c r="I12" s="262"/>
      <c r="J12" s="262"/>
      <c r="K12" s="262"/>
      <c r="L12" s="262"/>
      <c r="M12" s="262"/>
      <c r="N12" s="262"/>
      <c r="O12" s="262"/>
      <c r="P12" s="262"/>
      <c r="Q12" s="262"/>
      <c r="R12" s="262"/>
      <c r="S12" s="262"/>
      <c r="T12" s="262"/>
      <c r="U12" s="262"/>
      <c r="V12" s="262"/>
      <c r="W12" s="262"/>
      <c r="X12" s="258"/>
      <c r="Y12" s="259"/>
      <c r="Z12" s="259"/>
      <c r="AA12" s="259"/>
      <c r="AB12" s="260"/>
    </row>
    <row r="13" spans="1:36" ht="23.25" customHeight="1" x14ac:dyDescent="0.2">
      <c r="A13" s="255" t="s">
        <v>122</v>
      </c>
      <c r="B13" s="255" t="s">
        <v>118</v>
      </c>
      <c r="C13" s="257"/>
      <c r="D13" s="257"/>
      <c r="E13" s="256"/>
      <c r="F13" s="302" t="s">
        <v>238</v>
      </c>
      <c r="G13" s="303"/>
      <c r="H13" s="302" t="s">
        <v>119</v>
      </c>
      <c r="I13" s="303"/>
      <c r="J13" s="255" t="s">
        <v>120</v>
      </c>
      <c r="K13" s="257"/>
      <c r="L13" s="256"/>
      <c r="M13" s="255" t="s">
        <v>239</v>
      </c>
      <c r="N13" s="257"/>
      <c r="O13" s="257"/>
      <c r="P13" s="257"/>
      <c r="Q13" s="256"/>
      <c r="R13" s="255" t="s">
        <v>240</v>
      </c>
      <c r="S13" s="257"/>
      <c r="T13" s="257"/>
      <c r="U13" s="256"/>
      <c r="V13" s="255" t="s">
        <v>121</v>
      </c>
      <c r="W13" s="256"/>
      <c r="X13" s="258"/>
      <c r="Y13" s="259"/>
      <c r="Z13" s="259"/>
      <c r="AA13" s="259"/>
      <c r="AB13" s="260"/>
    </row>
    <row r="14" spans="1:36" ht="23.25" customHeight="1" x14ac:dyDescent="0.2">
      <c r="A14" s="301"/>
      <c r="B14" s="281" t="s">
        <v>237</v>
      </c>
      <c r="C14" s="282"/>
      <c r="D14" s="282"/>
      <c r="E14" s="283"/>
      <c r="F14" s="253">
        <v>7</v>
      </c>
      <c r="G14" s="254"/>
      <c r="H14" s="253">
        <v>1</v>
      </c>
      <c r="I14" s="254"/>
      <c r="J14" s="304">
        <v>0</v>
      </c>
      <c r="K14" s="305"/>
      <c r="L14" s="306"/>
      <c r="M14" s="253">
        <v>1</v>
      </c>
      <c r="N14" s="264"/>
      <c r="O14" s="264"/>
      <c r="P14" s="264"/>
      <c r="Q14" s="254"/>
      <c r="R14" s="253">
        <v>4</v>
      </c>
      <c r="S14" s="264"/>
      <c r="T14" s="264"/>
      <c r="U14" s="254"/>
      <c r="V14" s="253">
        <v>1</v>
      </c>
      <c r="W14" s="254"/>
      <c r="X14" s="261"/>
      <c r="Y14" s="262"/>
      <c r="Z14" s="262"/>
      <c r="AA14" s="262"/>
      <c r="AB14" s="263"/>
    </row>
    <row r="15" spans="1:36" ht="7.5" customHeight="1" x14ac:dyDescent="0.2">
      <c r="B15" s="2"/>
      <c r="C15" s="48"/>
      <c r="D15" s="48"/>
      <c r="E15" s="48"/>
      <c r="F15" s="48"/>
      <c r="G15" s="48"/>
      <c r="H15" s="48"/>
      <c r="I15" s="48"/>
      <c r="J15" s="60"/>
      <c r="K15" s="60">
        <f>DATE($F$12,2,1)</f>
        <v>44228</v>
      </c>
      <c r="L15" s="60">
        <f>DATE($F$12,3,1)</f>
        <v>44256</v>
      </c>
      <c r="M15" s="60">
        <f>DATE($F$12,4,1)</f>
        <v>44287</v>
      </c>
      <c r="N15" s="60">
        <f>DATE($F$12,5,1)</f>
        <v>44317</v>
      </c>
      <c r="O15" s="60">
        <f>DATE($F$12,6,1)</f>
        <v>44348</v>
      </c>
      <c r="P15" s="60">
        <f>DATE($F$12,7,1)</f>
        <v>44378</v>
      </c>
      <c r="Q15" s="60">
        <f>DATE($F$12,8,1)</f>
        <v>44409</v>
      </c>
      <c r="R15" s="60">
        <f>DATE($F$12,9,1)</f>
        <v>44440</v>
      </c>
      <c r="S15" s="60">
        <f>DATE($F$12,10,1)</f>
        <v>44470</v>
      </c>
      <c r="T15" s="60">
        <f>DATE($F$12,11,1)</f>
        <v>44501</v>
      </c>
      <c r="U15" s="60">
        <f>DATE($F$12,12,1)</f>
        <v>44531</v>
      </c>
      <c r="V15" s="49"/>
      <c r="W15" s="49"/>
      <c r="X15" s="49"/>
      <c r="Y15" s="49"/>
      <c r="Z15" s="49"/>
      <c r="AA15" s="49"/>
    </row>
    <row r="16" spans="1:36" ht="7.5" customHeight="1" x14ac:dyDescent="0.2">
      <c r="B16" s="2"/>
      <c r="C16" s="48"/>
      <c r="D16" s="48"/>
      <c r="E16" s="48"/>
      <c r="F16" s="48"/>
      <c r="G16" s="48"/>
      <c r="H16" s="48"/>
      <c r="I16" s="48"/>
      <c r="J16" s="60">
        <f>DATE($F$12,1,31)</f>
        <v>44227</v>
      </c>
      <c r="K16" s="60">
        <f>DATE($F$12,2,29)</f>
        <v>44256</v>
      </c>
      <c r="L16" s="60">
        <f>DATE($F$12,3,31)</f>
        <v>44286</v>
      </c>
      <c r="M16" s="60">
        <f>DATE($F$12,4,30)</f>
        <v>44316</v>
      </c>
      <c r="N16" s="60">
        <f>DATE($F$12,5,31)</f>
        <v>44347</v>
      </c>
      <c r="O16" s="60">
        <f>DATE($F$12,6,30)</f>
        <v>44377</v>
      </c>
      <c r="P16" s="60">
        <f>DATE($F$12,7,31)</f>
        <v>44408</v>
      </c>
      <c r="Q16" s="60">
        <f>DATE($F$12,8,31)</f>
        <v>44439</v>
      </c>
      <c r="R16" s="60">
        <f>DATE($F$12,9,30)</f>
        <v>44469</v>
      </c>
      <c r="S16" s="60">
        <f>DATE($F$12,10,31)</f>
        <v>44500</v>
      </c>
      <c r="T16" s="60">
        <f>DATE($F$12,11,30)</f>
        <v>44530</v>
      </c>
      <c r="U16" s="60">
        <f>DATE($F$12,12,31)</f>
        <v>44561</v>
      </c>
      <c r="V16" s="49"/>
      <c r="W16" s="49"/>
      <c r="X16" s="49"/>
      <c r="Y16" s="49"/>
      <c r="Z16" s="49"/>
      <c r="AA16" s="49"/>
    </row>
    <row r="17" spans="1:58" s="81" customFormat="1" ht="12" customHeight="1" x14ac:dyDescent="0.25">
      <c r="A17" s="97" t="s">
        <v>125</v>
      </c>
      <c r="B17" s="97" t="s">
        <v>18</v>
      </c>
      <c r="C17" s="97" t="s">
        <v>70</v>
      </c>
      <c r="D17" s="98" t="s">
        <v>12</v>
      </c>
      <c r="E17" s="98" t="s">
        <v>19</v>
      </c>
      <c r="F17" s="98" t="s">
        <v>20</v>
      </c>
      <c r="G17" s="98" t="s">
        <v>21</v>
      </c>
      <c r="H17" s="250" t="s">
        <v>13</v>
      </c>
      <c r="I17" s="250"/>
      <c r="J17" s="251" t="s">
        <v>14</v>
      </c>
      <c r="K17" s="251"/>
      <c r="L17" s="251"/>
      <c r="M17" s="251"/>
      <c r="N17" s="251"/>
      <c r="O17" s="251"/>
      <c r="P17" s="251"/>
      <c r="Q17" s="251"/>
      <c r="R17" s="251"/>
      <c r="S17" s="251"/>
      <c r="T17" s="251"/>
      <c r="U17" s="251"/>
      <c r="V17" s="98" t="s">
        <v>37</v>
      </c>
      <c r="W17" s="98" t="s">
        <v>56</v>
      </c>
      <c r="X17" s="252" t="s">
        <v>15</v>
      </c>
      <c r="Y17" s="252"/>
      <c r="Z17" s="252"/>
      <c r="AA17" s="100" t="s">
        <v>38</v>
      </c>
      <c r="AB17" s="100" t="s">
        <v>55</v>
      </c>
      <c r="AD17" s="99"/>
    </row>
    <row r="18" spans="1:58" s="3" customFormat="1" ht="46.5" customHeight="1" x14ac:dyDescent="0.2">
      <c r="A18" s="187" t="s">
        <v>125</v>
      </c>
      <c r="B18" s="187" t="s">
        <v>18</v>
      </c>
      <c r="C18" s="187" t="s">
        <v>70</v>
      </c>
      <c r="D18" s="187" t="s">
        <v>12</v>
      </c>
      <c r="E18" s="187" t="s">
        <v>19</v>
      </c>
      <c r="F18" s="187" t="s">
        <v>20</v>
      </c>
      <c r="G18" s="187" t="s">
        <v>21</v>
      </c>
      <c r="H18" s="187" t="s">
        <v>34</v>
      </c>
      <c r="I18" s="187" t="s">
        <v>35</v>
      </c>
      <c r="J18" s="50" t="s">
        <v>22</v>
      </c>
      <c r="K18" s="50" t="s">
        <v>23</v>
      </c>
      <c r="L18" s="50" t="s">
        <v>24</v>
      </c>
      <c r="M18" s="50" t="s">
        <v>25</v>
      </c>
      <c r="N18" s="50" t="s">
        <v>26</v>
      </c>
      <c r="O18" s="50" t="s">
        <v>27</v>
      </c>
      <c r="P18" s="50" t="s">
        <v>28</v>
      </c>
      <c r="Q18" s="50" t="s">
        <v>29</v>
      </c>
      <c r="R18" s="50" t="s">
        <v>30</v>
      </c>
      <c r="S18" s="50" t="s">
        <v>31</v>
      </c>
      <c r="T18" s="50" t="s">
        <v>32</v>
      </c>
      <c r="U18" s="50" t="s">
        <v>33</v>
      </c>
      <c r="V18" s="187" t="s">
        <v>37</v>
      </c>
      <c r="W18" s="188" t="s">
        <v>56</v>
      </c>
      <c r="X18" s="51" t="s">
        <v>36</v>
      </c>
      <c r="Y18" s="51" t="s">
        <v>16</v>
      </c>
      <c r="Z18" s="51" t="s">
        <v>17</v>
      </c>
      <c r="AA18" s="52" t="s">
        <v>38</v>
      </c>
      <c r="AB18" s="52" t="s">
        <v>55</v>
      </c>
      <c r="AC18" s="52" t="s">
        <v>186</v>
      </c>
      <c r="AD18" s="149" t="s">
        <v>225</v>
      </c>
      <c r="AE18" s="149" t="s">
        <v>253</v>
      </c>
      <c r="AF18" s="151">
        <v>44561</v>
      </c>
      <c r="AG18" s="149" t="s">
        <v>214</v>
      </c>
      <c r="AH18" s="149" t="s">
        <v>226</v>
      </c>
      <c r="AI18" s="149" t="s">
        <v>212</v>
      </c>
      <c r="AJ18" s="149" t="s">
        <v>366</v>
      </c>
    </row>
    <row r="19" spans="1:58" s="3" customFormat="1" ht="35.450000000000003" hidden="1" customHeight="1" x14ac:dyDescent="0.2">
      <c r="A19" s="126" t="s">
        <v>44</v>
      </c>
      <c r="B19" s="117" t="s">
        <v>254</v>
      </c>
      <c r="C19" s="116" t="s">
        <v>89</v>
      </c>
      <c r="D19" s="116" t="s">
        <v>96</v>
      </c>
      <c r="E19" s="116" t="s">
        <v>164</v>
      </c>
      <c r="F19" s="42" t="s">
        <v>158</v>
      </c>
      <c r="G19" s="43" t="str">
        <f t="shared" ref="G19:G32" si="0">IF(LEN(C19)&gt;0,VLOOKUP(C19,PROCESO2,3,0),"")</f>
        <v>Subdirector Financiero</v>
      </c>
      <c r="H19" s="111">
        <v>44174</v>
      </c>
      <c r="I19" s="111">
        <v>44204</v>
      </c>
      <c r="J19" s="53"/>
      <c r="K19" s="53"/>
      <c r="L19" s="53"/>
      <c r="M19" s="53"/>
      <c r="N19" s="53"/>
      <c r="O19" s="53"/>
      <c r="P19" s="53"/>
      <c r="Q19" s="53"/>
      <c r="R19" s="53"/>
      <c r="S19" s="53"/>
      <c r="T19" s="53"/>
      <c r="U19" s="53"/>
      <c r="V19" s="40" t="s">
        <v>123</v>
      </c>
      <c r="W19" s="158">
        <v>2E-3</v>
      </c>
      <c r="X19" s="111">
        <v>44204</v>
      </c>
      <c r="Y19" s="41" t="s">
        <v>257</v>
      </c>
      <c r="Z19" s="64" t="s">
        <v>381</v>
      </c>
      <c r="AA19" s="40" t="s">
        <v>175</v>
      </c>
      <c r="AB19" s="121">
        <f t="shared" ref="AB19:AB32" ca="1" si="1">IF(ISERROR(VLOOKUP(AA19,INDIRECT(VLOOKUP(A19,ACTA,2,0)&amp;"A"),2,0))=TRUE,0,W19*(VLOOKUP(AA19,INDIRECT(VLOOKUP(A19,ACTA,2,0)&amp;"A"),2,0)))</f>
        <v>1.9999999999999996E-3</v>
      </c>
      <c r="AC19" s="121">
        <f t="shared" ref="AC19:AC32" ca="1" si="2">+W19-AB19</f>
        <v>0</v>
      </c>
      <c r="AD19" s="165"/>
      <c r="AE19" s="166"/>
      <c r="AF19" s="166"/>
      <c r="AG19" s="167"/>
      <c r="AH19" s="168"/>
      <c r="AI19" s="167"/>
      <c r="AJ19" s="150" t="s">
        <v>217</v>
      </c>
      <c r="AK19" s="221"/>
      <c r="BF19" s="3" t="s">
        <v>216</v>
      </c>
    </row>
    <row r="20" spans="1:58" s="3" customFormat="1" ht="35.450000000000003" hidden="1" customHeight="1" x14ac:dyDescent="0.2">
      <c r="A20" s="116" t="s">
        <v>51</v>
      </c>
      <c r="B20" s="110" t="s">
        <v>290</v>
      </c>
      <c r="C20" s="116" t="s">
        <v>90</v>
      </c>
      <c r="D20" s="116" t="s">
        <v>97</v>
      </c>
      <c r="E20" s="116" t="s">
        <v>164</v>
      </c>
      <c r="F20" s="118" t="s">
        <v>245</v>
      </c>
      <c r="G20" s="43" t="str">
        <f t="shared" si="0"/>
        <v>Asesor de Control Interno</v>
      </c>
      <c r="H20" s="111">
        <v>44174</v>
      </c>
      <c r="I20" s="111">
        <v>44217</v>
      </c>
      <c r="J20" s="53"/>
      <c r="K20" s="53"/>
      <c r="L20" s="53"/>
      <c r="M20" s="53"/>
      <c r="N20" s="53"/>
      <c r="O20" s="53"/>
      <c r="P20" s="53"/>
      <c r="Q20" s="53"/>
      <c r="R20" s="53"/>
      <c r="S20" s="53"/>
      <c r="T20" s="53"/>
      <c r="U20" s="53"/>
      <c r="V20" s="40" t="s">
        <v>207</v>
      </c>
      <c r="W20" s="158">
        <v>0.01</v>
      </c>
      <c r="X20" s="111">
        <v>44217</v>
      </c>
      <c r="Y20" s="41" t="s">
        <v>340</v>
      </c>
      <c r="Z20" s="64" t="s">
        <v>325</v>
      </c>
      <c r="AA20" s="40" t="s">
        <v>175</v>
      </c>
      <c r="AB20" s="121">
        <f t="shared" ca="1" si="1"/>
        <v>9.9999999999999985E-3</v>
      </c>
      <c r="AC20" s="121">
        <f t="shared" ca="1" si="2"/>
        <v>0</v>
      </c>
      <c r="AD20" s="165"/>
      <c r="AE20" s="166"/>
      <c r="AF20" s="166"/>
      <c r="AG20" s="167"/>
      <c r="AH20" s="168"/>
      <c r="AI20" s="167"/>
      <c r="AJ20" s="150" t="s">
        <v>217</v>
      </c>
      <c r="AK20" s="221"/>
      <c r="BF20" s="3" t="s">
        <v>215</v>
      </c>
    </row>
    <row r="21" spans="1:58" s="3" customFormat="1" ht="35.450000000000003" hidden="1" customHeight="1" x14ac:dyDescent="0.2">
      <c r="A21" s="116" t="s">
        <v>45</v>
      </c>
      <c r="B21" s="41" t="s">
        <v>269</v>
      </c>
      <c r="C21" s="116" t="s">
        <v>90</v>
      </c>
      <c r="D21" s="116" t="s">
        <v>97</v>
      </c>
      <c r="E21" s="116" t="s">
        <v>164</v>
      </c>
      <c r="F21" s="42" t="s">
        <v>198</v>
      </c>
      <c r="G21" s="43" t="str">
        <f t="shared" si="0"/>
        <v>Asesor de Control Interno</v>
      </c>
      <c r="H21" s="111">
        <v>44187</v>
      </c>
      <c r="I21" s="111">
        <v>44201</v>
      </c>
      <c r="J21" s="53"/>
      <c r="K21" s="53"/>
      <c r="L21" s="53"/>
      <c r="M21" s="53"/>
      <c r="N21" s="53"/>
      <c r="O21" s="53"/>
      <c r="P21" s="53"/>
      <c r="Q21" s="53"/>
      <c r="R21" s="53"/>
      <c r="S21" s="53"/>
      <c r="T21" s="53"/>
      <c r="U21" s="53"/>
      <c r="V21" s="116" t="s">
        <v>207</v>
      </c>
      <c r="W21" s="158">
        <v>3.0000000000000001E-3</v>
      </c>
      <c r="X21" s="111">
        <v>44201</v>
      </c>
      <c r="Y21" s="112" t="s">
        <v>267</v>
      </c>
      <c r="Z21" s="64" t="s">
        <v>268</v>
      </c>
      <c r="AA21" s="116" t="s">
        <v>57</v>
      </c>
      <c r="AB21" s="121">
        <f t="shared" ca="1" si="1"/>
        <v>3.0000000000000001E-3</v>
      </c>
      <c r="AC21" s="121">
        <f t="shared" ca="1" si="2"/>
        <v>0</v>
      </c>
      <c r="AD21" s="165"/>
      <c r="AE21" s="166"/>
      <c r="AF21" s="166"/>
      <c r="AG21" s="167"/>
      <c r="AH21" s="168"/>
      <c r="AI21" s="167"/>
      <c r="AJ21" s="150" t="s">
        <v>217</v>
      </c>
      <c r="AK21" s="221"/>
    </row>
    <row r="22" spans="1:58" ht="35.450000000000003" hidden="1" customHeight="1" x14ac:dyDescent="0.2">
      <c r="A22" s="126" t="s">
        <v>51</v>
      </c>
      <c r="B22" s="117" t="s">
        <v>255</v>
      </c>
      <c r="C22" s="116" t="s">
        <v>98</v>
      </c>
      <c r="D22" s="116" t="s">
        <v>98</v>
      </c>
      <c r="E22" s="116" t="s">
        <v>164</v>
      </c>
      <c r="F22" s="118" t="s">
        <v>245</v>
      </c>
      <c r="G22" s="43" t="str">
        <f t="shared" si="0"/>
        <v>Líderes de Cada Proceso</v>
      </c>
      <c r="H22" s="111">
        <v>44193</v>
      </c>
      <c r="I22" s="111">
        <v>44210</v>
      </c>
      <c r="J22" s="53"/>
      <c r="K22" s="53"/>
      <c r="L22" s="53"/>
      <c r="M22" s="53"/>
      <c r="N22" s="53"/>
      <c r="O22" s="53"/>
      <c r="P22" s="53"/>
      <c r="Q22" s="53"/>
      <c r="R22" s="53"/>
      <c r="S22" s="53"/>
      <c r="T22" s="53"/>
      <c r="U22" s="53"/>
      <c r="V22" s="116" t="s">
        <v>123</v>
      </c>
      <c r="W22" s="158">
        <v>1.6E-2</v>
      </c>
      <c r="X22" s="111">
        <v>44210</v>
      </c>
      <c r="Y22" s="41" t="s">
        <v>382</v>
      </c>
      <c r="Z22" s="64" t="s">
        <v>383</v>
      </c>
      <c r="AA22" s="40" t="s">
        <v>175</v>
      </c>
      <c r="AB22" s="121">
        <f t="shared" ca="1" si="1"/>
        <v>1.5999999999999997E-2</v>
      </c>
      <c r="AC22" s="121">
        <f t="shared" ca="1" si="2"/>
        <v>0</v>
      </c>
      <c r="AD22" s="165"/>
      <c r="AE22" s="166"/>
      <c r="AF22" s="166"/>
      <c r="AG22" s="167"/>
      <c r="AH22" s="168"/>
      <c r="AI22" s="167"/>
      <c r="AJ22" s="150" t="s">
        <v>217</v>
      </c>
      <c r="AK22" s="221"/>
    </row>
    <row r="23" spans="1:58" s="3" customFormat="1" ht="35.450000000000003" hidden="1" customHeight="1" x14ac:dyDescent="0.2">
      <c r="A23" s="126" t="s">
        <v>51</v>
      </c>
      <c r="B23" s="117" t="s">
        <v>256</v>
      </c>
      <c r="C23" s="116" t="s">
        <v>98</v>
      </c>
      <c r="D23" s="116" t="s">
        <v>98</v>
      </c>
      <c r="E23" s="116" t="s">
        <v>164</v>
      </c>
      <c r="F23" s="42" t="s">
        <v>198</v>
      </c>
      <c r="G23" s="43" t="str">
        <f t="shared" si="0"/>
        <v>Líderes de Cada Proceso</v>
      </c>
      <c r="H23" s="111">
        <v>44193</v>
      </c>
      <c r="I23" s="111">
        <v>44210</v>
      </c>
      <c r="J23" s="53"/>
      <c r="K23" s="53"/>
      <c r="L23" s="53"/>
      <c r="M23" s="53"/>
      <c r="N23" s="53"/>
      <c r="O23" s="53"/>
      <c r="P23" s="53"/>
      <c r="Q23" s="53"/>
      <c r="R23" s="53"/>
      <c r="S23" s="53"/>
      <c r="T23" s="53"/>
      <c r="U23" s="53"/>
      <c r="V23" s="116" t="s">
        <v>123</v>
      </c>
      <c r="W23" s="158">
        <v>1.6E-2</v>
      </c>
      <c r="X23" s="111">
        <v>44210</v>
      </c>
      <c r="Y23" s="41" t="s">
        <v>382</v>
      </c>
      <c r="Z23" s="64" t="s">
        <v>383</v>
      </c>
      <c r="AA23" s="40" t="s">
        <v>175</v>
      </c>
      <c r="AB23" s="121">
        <f t="shared" ca="1" si="1"/>
        <v>1.5999999999999997E-2</v>
      </c>
      <c r="AC23" s="121">
        <f t="shared" ca="1" si="2"/>
        <v>0</v>
      </c>
      <c r="AD23" s="165"/>
      <c r="AE23" s="166"/>
      <c r="AF23" s="166"/>
      <c r="AG23" s="167"/>
      <c r="AH23" s="168"/>
      <c r="AI23" s="167"/>
      <c r="AJ23" s="150" t="s">
        <v>217</v>
      </c>
      <c r="AK23" s="221"/>
    </row>
    <row r="24" spans="1:58" s="3" customFormat="1" ht="35.450000000000003" hidden="1" customHeight="1" x14ac:dyDescent="0.2">
      <c r="A24" s="126" t="s">
        <v>43</v>
      </c>
      <c r="B24" s="117" t="s">
        <v>259</v>
      </c>
      <c r="C24" s="116" t="s">
        <v>98</v>
      </c>
      <c r="D24" s="116" t="s">
        <v>98</v>
      </c>
      <c r="E24" s="116" t="s">
        <v>164</v>
      </c>
      <c r="F24" s="118" t="s">
        <v>245</v>
      </c>
      <c r="G24" s="43" t="str">
        <f t="shared" si="0"/>
        <v>Líderes de Cada Proceso</v>
      </c>
      <c r="H24" s="111">
        <v>44194</v>
      </c>
      <c r="I24" s="111">
        <v>44218</v>
      </c>
      <c r="J24" s="53"/>
      <c r="K24" s="53"/>
      <c r="L24" s="53"/>
      <c r="M24" s="53"/>
      <c r="N24" s="53"/>
      <c r="O24" s="53"/>
      <c r="P24" s="53"/>
      <c r="Q24" s="53"/>
      <c r="R24" s="53"/>
      <c r="S24" s="53"/>
      <c r="T24" s="53"/>
      <c r="U24" s="53"/>
      <c r="V24" s="40" t="s">
        <v>207</v>
      </c>
      <c r="W24" s="158">
        <v>1.4999999999999999E-2</v>
      </c>
      <c r="X24" s="111">
        <v>44227</v>
      </c>
      <c r="Y24" s="117" t="s">
        <v>355</v>
      </c>
      <c r="Z24" s="117" t="s">
        <v>384</v>
      </c>
      <c r="AA24" s="40" t="s">
        <v>181</v>
      </c>
      <c r="AB24" s="121">
        <f t="shared" ca="1" si="1"/>
        <v>1.4999999999999999E-2</v>
      </c>
      <c r="AC24" s="121">
        <f t="shared" ca="1" si="2"/>
        <v>0</v>
      </c>
      <c r="AD24" s="165"/>
      <c r="AE24" s="166"/>
      <c r="AF24" s="166"/>
      <c r="AG24" s="167"/>
      <c r="AH24" s="168"/>
      <c r="AI24" s="167"/>
      <c r="AJ24" s="150" t="s">
        <v>217</v>
      </c>
      <c r="AK24" s="221"/>
    </row>
    <row r="25" spans="1:58" s="3" customFormat="1" ht="35.450000000000003" hidden="1" customHeight="1" x14ac:dyDescent="0.2">
      <c r="A25" s="116" t="s">
        <v>43</v>
      </c>
      <c r="B25" s="117" t="s">
        <v>275</v>
      </c>
      <c r="C25" s="116" t="s">
        <v>90</v>
      </c>
      <c r="D25" s="116" t="s">
        <v>97</v>
      </c>
      <c r="E25" s="116" t="s">
        <v>164</v>
      </c>
      <c r="F25" s="42" t="s">
        <v>221</v>
      </c>
      <c r="G25" s="43" t="str">
        <f t="shared" si="0"/>
        <v>Asesor de Control Interno</v>
      </c>
      <c r="H25" s="111">
        <v>44200</v>
      </c>
      <c r="I25" s="111">
        <v>44202</v>
      </c>
      <c r="J25" s="53"/>
      <c r="K25" s="53"/>
      <c r="L25" s="53"/>
      <c r="M25" s="53"/>
      <c r="N25" s="53"/>
      <c r="O25" s="53"/>
      <c r="P25" s="53"/>
      <c r="Q25" s="53"/>
      <c r="R25" s="53"/>
      <c r="S25" s="53"/>
      <c r="T25" s="53"/>
      <c r="U25" s="53"/>
      <c r="V25" s="40" t="s">
        <v>123</v>
      </c>
      <c r="W25" s="160">
        <v>5.0000000000000001E-3</v>
      </c>
      <c r="X25" s="111">
        <v>44202</v>
      </c>
      <c r="Y25" s="64" t="s">
        <v>273</v>
      </c>
      <c r="Z25" s="64" t="s">
        <v>274</v>
      </c>
      <c r="AA25" s="116" t="s">
        <v>181</v>
      </c>
      <c r="AB25" s="121">
        <f t="shared" ca="1" si="1"/>
        <v>5.0000000000000001E-3</v>
      </c>
      <c r="AC25" s="121">
        <f t="shared" ca="1" si="2"/>
        <v>0</v>
      </c>
      <c r="AD25" s="165"/>
      <c r="AE25" s="166"/>
      <c r="AF25" s="166"/>
      <c r="AG25" s="167"/>
      <c r="AH25" s="168"/>
      <c r="AI25" s="167"/>
      <c r="AJ25" s="150" t="s">
        <v>217</v>
      </c>
      <c r="AK25" s="221"/>
    </row>
    <row r="26" spans="1:58" ht="35.450000000000003" hidden="1" customHeight="1" x14ac:dyDescent="0.2">
      <c r="A26" s="126" t="s">
        <v>46</v>
      </c>
      <c r="B26" s="117" t="s">
        <v>293</v>
      </c>
      <c r="C26" s="116" t="s">
        <v>127</v>
      </c>
      <c r="D26" s="116" t="s">
        <v>95</v>
      </c>
      <c r="E26" s="116" t="s">
        <v>164</v>
      </c>
      <c r="F26" s="42" t="s">
        <v>221</v>
      </c>
      <c r="G26" s="43" t="str">
        <f t="shared" si="0"/>
        <v xml:space="preserve">Director Jurídico </v>
      </c>
      <c r="H26" s="111">
        <v>44200</v>
      </c>
      <c r="I26" s="111">
        <v>44203</v>
      </c>
      <c r="J26" s="53"/>
      <c r="K26" s="53"/>
      <c r="L26" s="53"/>
      <c r="M26" s="53"/>
      <c r="N26" s="53"/>
      <c r="O26" s="53"/>
      <c r="P26" s="53"/>
      <c r="Q26" s="53"/>
      <c r="R26" s="53"/>
      <c r="S26" s="53"/>
      <c r="T26" s="53"/>
      <c r="U26" s="53"/>
      <c r="V26" s="114" t="s">
        <v>296</v>
      </c>
      <c r="W26" s="158">
        <v>1E-3</v>
      </c>
      <c r="X26" s="111">
        <v>44203</v>
      </c>
      <c r="Y26" s="64" t="s">
        <v>328</v>
      </c>
      <c r="Z26" s="64" t="s">
        <v>385</v>
      </c>
      <c r="AA26" s="40" t="s">
        <v>151</v>
      </c>
      <c r="AB26" s="121">
        <f t="shared" ca="1" si="1"/>
        <v>1E-3</v>
      </c>
      <c r="AC26" s="121">
        <f t="shared" ca="1" si="2"/>
        <v>0</v>
      </c>
      <c r="AD26" s="165"/>
      <c r="AE26" s="166"/>
      <c r="AF26" s="166"/>
      <c r="AG26" s="167"/>
      <c r="AH26" s="168"/>
      <c r="AI26" s="167"/>
      <c r="AJ26" s="150" t="s">
        <v>217</v>
      </c>
      <c r="AK26" s="221"/>
      <c r="BF26" s="79" t="s">
        <v>217</v>
      </c>
    </row>
    <row r="27" spans="1:58" ht="35.450000000000003" hidden="1" customHeight="1" x14ac:dyDescent="0.2">
      <c r="A27" s="126" t="s">
        <v>44</v>
      </c>
      <c r="B27" s="117" t="s">
        <v>309</v>
      </c>
      <c r="C27" s="116" t="s">
        <v>127</v>
      </c>
      <c r="D27" s="116" t="s">
        <v>95</v>
      </c>
      <c r="E27" s="116" t="s">
        <v>164</v>
      </c>
      <c r="F27" s="119" t="s">
        <v>159</v>
      </c>
      <c r="G27" s="43" t="str">
        <f t="shared" si="0"/>
        <v xml:space="preserve">Director Jurídico </v>
      </c>
      <c r="H27" s="111">
        <v>44200</v>
      </c>
      <c r="I27" s="111">
        <v>44204</v>
      </c>
      <c r="J27" s="53"/>
      <c r="K27" s="53"/>
      <c r="L27" s="53"/>
      <c r="M27" s="53"/>
      <c r="N27" s="53"/>
      <c r="O27" s="53"/>
      <c r="P27" s="53"/>
      <c r="Q27" s="53"/>
      <c r="R27" s="53"/>
      <c r="S27" s="53"/>
      <c r="T27" s="53"/>
      <c r="U27" s="53"/>
      <c r="V27" s="40" t="s">
        <v>123</v>
      </c>
      <c r="W27" s="158">
        <v>2.5000000000000001E-3</v>
      </c>
      <c r="X27" s="111">
        <v>44203</v>
      </c>
      <c r="Y27" s="71" t="s">
        <v>326</v>
      </c>
      <c r="Z27" s="64" t="s">
        <v>386</v>
      </c>
      <c r="AA27" s="116" t="s">
        <v>175</v>
      </c>
      <c r="AB27" s="121">
        <f t="shared" ca="1" si="1"/>
        <v>2.4999999999999996E-3</v>
      </c>
      <c r="AC27" s="121">
        <f t="shared" ca="1" si="2"/>
        <v>0</v>
      </c>
      <c r="AD27" s="165"/>
      <c r="AE27" s="166"/>
      <c r="AF27" s="166"/>
      <c r="AG27" s="167"/>
      <c r="AH27" s="168"/>
      <c r="AI27" s="167"/>
      <c r="AJ27" s="150" t="s">
        <v>217</v>
      </c>
      <c r="AK27" s="221"/>
    </row>
    <row r="28" spans="1:58" ht="35.450000000000003" hidden="1" customHeight="1" x14ac:dyDescent="0.2">
      <c r="A28" s="116" t="s">
        <v>45</v>
      </c>
      <c r="B28" s="41" t="s">
        <v>114</v>
      </c>
      <c r="C28" s="116" t="s">
        <v>90</v>
      </c>
      <c r="D28" s="116" t="s">
        <v>97</v>
      </c>
      <c r="E28" s="116" t="s">
        <v>164</v>
      </c>
      <c r="F28" s="118" t="s">
        <v>198</v>
      </c>
      <c r="G28" s="43" t="str">
        <f t="shared" si="0"/>
        <v>Asesor de Control Interno</v>
      </c>
      <c r="H28" s="111">
        <v>44200</v>
      </c>
      <c r="I28" s="111">
        <v>44204</v>
      </c>
      <c r="J28" s="53"/>
      <c r="K28" s="53"/>
      <c r="L28" s="53"/>
      <c r="M28" s="53"/>
      <c r="N28" s="53"/>
      <c r="O28" s="53"/>
      <c r="P28" s="53"/>
      <c r="Q28" s="53"/>
      <c r="R28" s="53"/>
      <c r="S28" s="53"/>
      <c r="T28" s="53"/>
      <c r="U28" s="53"/>
      <c r="V28" s="40" t="s">
        <v>194</v>
      </c>
      <c r="W28" s="158">
        <v>3.0000000000000001E-3</v>
      </c>
      <c r="X28" s="111">
        <v>44204</v>
      </c>
      <c r="Y28" s="64" t="s">
        <v>371</v>
      </c>
      <c r="Z28" s="64" t="s">
        <v>341</v>
      </c>
      <c r="AA28" s="40" t="s">
        <v>57</v>
      </c>
      <c r="AB28" s="121">
        <f t="shared" ca="1" si="1"/>
        <v>3.0000000000000001E-3</v>
      </c>
      <c r="AC28" s="121">
        <f t="shared" ca="1" si="2"/>
        <v>0</v>
      </c>
      <c r="AD28" s="165"/>
      <c r="AE28" s="166"/>
      <c r="AF28" s="166"/>
      <c r="AG28" s="167"/>
      <c r="AH28" s="168"/>
      <c r="AI28" s="167"/>
      <c r="AJ28" s="150" t="s">
        <v>217</v>
      </c>
      <c r="AK28" s="221"/>
    </row>
    <row r="29" spans="1:58" ht="35.450000000000003" hidden="1" customHeight="1" x14ac:dyDescent="0.2">
      <c r="A29" s="116" t="s">
        <v>45</v>
      </c>
      <c r="B29" s="64" t="s">
        <v>236</v>
      </c>
      <c r="C29" s="116" t="s">
        <v>90</v>
      </c>
      <c r="D29" s="116" t="s">
        <v>97</v>
      </c>
      <c r="E29" s="116" t="s">
        <v>164</v>
      </c>
      <c r="F29" s="42" t="s">
        <v>159</v>
      </c>
      <c r="G29" s="43" t="str">
        <f t="shared" si="0"/>
        <v>Asesor de Control Interno</v>
      </c>
      <c r="H29" s="111">
        <v>44200</v>
      </c>
      <c r="I29" s="111">
        <v>44208</v>
      </c>
      <c r="J29" s="53"/>
      <c r="K29" s="53"/>
      <c r="L29" s="53"/>
      <c r="M29" s="53"/>
      <c r="N29" s="53"/>
      <c r="O29" s="53"/>
      <c r="P29" s="53"/>
      <c r="Q29" s="53"/>
      <c r="R29" s="53"/>
      <c r="S29" s="53"/>
      <c r="T29" s="53"/>
      <c r="U29" s="53"/>
      <c r="V29" s="40" t="s">
        <v>207</v>
      </c>
      <c r="W29" s="158">
        <v>3.0000000000000001E-3</v>
      </c>
      <c r="X29" s="111">
        <v>44204</v>
      </c>
      <c r="Y29" s="64" t="s">
        <v>387</v>
      </c>
      <c r="Z29" s="117" t="s">
        <v>266</v>
      </c>
      <c r="AA29" s="40" t="s">
        <v>57</v>
      </c>
      <c r="AB29" s="121">
        <f t="shared" ca="1" si="1"/>
        <v>3.0000000000000001E-3</v>
      </c>
      <c r="AC29" s="121">
        <f t="shared" ca="1" si="2"/>
        <v>0</v>
      </c>
      <c r="AD29" s="165"/>
      <c r="AE29" s="166"/>
      <c r="AF29" s="166"/>
      <c r="AG29" s="167"/>
      <c r="AH29" s="168"/>
      <c r="AI29" s="167"/>
      <c r="AJ29" s="150" t="s">
        <v>217</v>
      </c>
      <c r="AK29" s="221"/>
    </row>
    <row r="30" spans="1:58" ht="35.450000000000003" hidden="1" customHeight="1" x14ac:dyDescent="0.2">
      <c r="A30" s="126" t="s">
        <v>46</v>
      </c>
      <c r="B30" s="117" t="s">
        <v>93</v>
      </c>
      <c r="C30" s="116" t="s">
        <v>89</v>
      </c>
      <c r="D30" s="116" t="s">
        <v>96</v>
      </c>
      <c r="E30" s="116" t="s">
        <v>164</v>
      </c>
      <c r="F30" s="42" t="s">
        <v>222</v>
      </c>
      <c r="G30" s="43" t="str">
        <f t="shared" si="0"/>
        <v>Subdirector Financiero</v>
      </c>
      <c r="H30" s="111">
        <v>44200</v>
      </c>
      <c r="I30" s="111">
        <v>44209</v>
      </c>
      <c r="J30" s="53"/>
      <c r="K30" s="53"/>
      <c r="L30" s="53"/>
      <c r="M30" s="53"/>
      <c r="N30" s="53"/>
      <c r="O30" s="53"/>
      <c r="P30" s="53"/>
      <c r="Q30" s="53"/>
      <c r="R30" s="53"/>
      <c r="S30" s="53"/>
      <c r="T30" s="53"/>
      <c r="U30" s="53"/>
      <c r="V30" s="40" t="s">
        <v>311</v>
      </c>
      <c r="W30" s="158">
        <v>1E-3</v>
      </c>
      <c r="X30" s="111">
        <v>44215</v>
      </c>
      <c r="Y30" s="112" t="s">
        <v>374</v>
      </c>
      <c r="Z30" s="117" t="s">
        <v>388</v>
      </c>
      <c r="AA30" s="40" t="s">
        <v>151</v>
      </c>
      <c r="AB30" s="121">
        <f t="shared" ca="1" si="1"/>
        <v>1E-3</v>
      </c>
      <c r="AC30" s="121">
        <f t="shared" ca="1" si="2"/>
        <v>0</v>
      </c>
      <c r="AD30" s="165"/>
      <c r="AE30" s="166"/>
      <c r="AF30" s="166"/>
      <c r="AG30" s="167"/>
      <c r="AH30" s="168"/>
      <c r="AI30" s="167"/>
      <c r="AJ30" s="150" t="s">
        <v>217</v>
      </c>
      <c r="AK30" s="221"/>
    </row>
    <row r="31" spans="1:58" ht="35.450000000000003" hidden="1" customHeight="1" x14ac:dyDescent="0.2">
      <c r="A31" s="126" t="s">
        <v>44</v>
      </c>
      <c r="B31" s="117" t="s">
        <v>92</v>
      </c>
      <c r="C31" s="116" t="s">
        <v>89</v>
      </c>
      <c r="D31" s="116" t="s">
        <v>96</v>
      </c>
      <c r="E31" s="116" t="s">
        <v>164</v>
      </c>
      <c r="F31" s="42" t="s">
        <v>195</v>
      </c>
      <c r="G31" s="43" t="str">
        <f t="shared" si="0"/>
        <v>Subdirector Financiero</v>
      </c>
      <c r="H31" s="111">
        <v>44200</v>
      </c>
      <c r="I31" s="111">
        <v>44209</v>
      </c>
      <c r="J31" s="53"/>
      <c r="K31" s="53"/>
      <c r="L31" s="53"/>
      <c r="M31" s="53"/>
      <c r="N31" s="53"/>
      <c r="O31" s="53"/>
      <c r="P31" s="53"/>
      <c r="Q31" s="53"/>
      <c r="R31" s="53"/>
      <c r="S31" s="53"/>
      <c r="T31" s="53"/>
      <c r="U31" s="53"/>
      <c r="V31" s="40" t="s">
        <v>123</v>
      </c>
      <c r="W31" s="158">
        <v>1E-3</v>
      </c>
      <c r="X31" s="111">
        <v>44211</v>
      </c>
      <c r="Y31" s="64" t="s">
        <v>573</v>
      </c>
      <c r="Z31" s="64" t="s">
        <v>258</v>
      </c>
      <c r="AA31" s="116" t="s">
        <v>175</v>
      </c>
      <c r="AB31" s="121">
        <f t="shared" ca="1" si="1"/>
        <v>9.999999999999998E-4</v>
      </c>
      <c r="AC31" s="121">
        <f t="shared" ca="1" si="2"/>
        <v>0</v>
      </c>
      <c r="AD31" s="165"/>
      <c r="AE31" s="166"/>
      <c r="AF31" s="166"/>
      <c r="AG31" s="167"/>
      <c r="AH31" s="168"/>
      <c r="AI31" s="167"/>
      <c r="AJ31" s="150" t="s">
        <v>217</v>
      </c>
      <c r="AK31" s="221"/>
    </row>
    <row r="32" spans="1:58" ht="35.450000000000003" hidden="1" customHeight="1" x14ac:dyDescent="0.2">
      <c r="A32" s="116" t="s">
        <v>51</v>
      </c>
      <c r="B32" s="117" t="s">
        <v>260</v>
      </c>
      <c r="C32" s="116" t="s">
        <v>98</v>
      </c>
      <c r="D32" s="116" t="s">
        <v>98</v>
      </c>
      <c r="E32" s="116" t="s">
        <v>164</v>
      </c>
      <c r="F32" s="42" t="s">
        <v>198</v>
      </c>
      <c r="G32" s="43" t="str">
        <f t="shared" si="0"/>
        <v>Líderes de Cada Proceso</v>
      </c>
      <c r="H32" s="111">
        <v>44200</v>
      </c>
      <c r="I32" s="111">
        <v>44214</v>
      </c>
      <c r="J32" s="53"/>
      <c r="K32" s="53"/>
      <c r="L32" s="53"/>
      <c r="M32" s="53"/>
      <c r="N32" s="53"/>
      <c r="O32" s="53"/>
      <c r="P32" s="53"/>
      <c r="Q32" s="53"/>
      <c r="R32" s="53"/>
      <c r="S32" s="53"/>
      <c r="T32" s="53"/>
      <c r="U32" s="53"/>
      <c r="V32" s="40" t="s">
        <v>194</v>
      </c>
      <c r="W32" s="160">
        <v>5.0000000000000001E-3</v>
      </c>
      <c r="X32" s="111">
        <v>44214</v>
      </c>
      <c r="Y32" s="64" t="s">
        <v>342</v>
      </c>
      <c r="Z32" s="64" t="s">
        <v>327</v>
      </c>
      <c r="AA32" s="40" t="s">
        <v>175</v>
      </c>
      <c r="AB32" s="121">
        <f t="shared" ca="1" si="1"/>
        <v>4.9999999999999992E-3</v>
      </c>
      <c r="AC32" s="121">
        <f t="shared" ca="1" si="2"/>
        <v>0</v>
      </c>
      <c r="AD32" s="165"/>
      <c r="AE32" s="166"/>
      <c r="AF32" s="166"/>
      <c r="AG32" s="167"/>
      <c r="AH32" s="168"/>
      <c r="AI32" s="167"/>
      <c r="AJ32" s="150" t="s">
        <v>217</v>
      </c>
      <c r="AK32" s="221"/>
    </row>
    <row r="33" spans="1:37" ht="35.450000000000003" hidden="1" customHeight="1" x14ac:dyDescent="0.2">
      <c r="A33" s="116" t="s">
        <v>52</v>
      </c>
      <c r="B33" s="171" t="s">
        <v>265</v>
      </c>
      <c r="C33" s="116" t="s">
        <v>90</v>
      </c>
      <c r="D33" s="116" t="s">
        <v>97</v>
      </c>
      <c r="E33" s="116" t="s">
        <v>164</v>
      </c>
      <c r="F33" s="42" t="s">
        <v>159</v>
      </c>
      <c r="G33" s="43" t="str">
        <f t="shared" ref="G33:G64" si="3">IF(LEN(C33)&gt;0,VLOOKUP(C33,PROCESO2,3,0),"")</f>
        <v>Asesor de Control Interno</v>
      </c>
      <c r="H33" s="111">
        <v>44200</v>
      </c>
      <c r="I33" s="111">
        <v>44540</v>
      </c>
      <c r="J33" s="53"/>
      <c r="K33" s="53"/>
      <c r="L33" s="53"/>
      <c r="M33" s="53"/>
      <c r="N33" s="53"/>
      <c r="O33" s="53"/>
      <c r="P33" s="53"/>
      <c r="Q33" s="53"/>
      <c r="R33" s="53"/>
      <c r="S33" s="53"/>
      <c r="T33" s="53"/>
      <c r="U33" s="53"/>
      <c r="V33" s="116" t="s">
        <v>206</v>
      </c>
      <c r="W33" s="160">
        <v>2E-3</v>
      </c>
      <c r="X33" s="111">
        <v>44540</v>
      </c>
      <c r="Y33" s="233" t="s">
        <v>450</v>
      </c>
      <c r="Z33" s="233" t="s">
        <v>669</v>
      </c>
      <c r="AA33" s="40" t="s">
        <v>168</v>
      </c>
      <c r="AB33" s="121">
        <f t="shared" ref="AB33:AB64" ca="1" si="4">IF(ISERROR(VLOOKUP(AA33,INDIRECT(VLOOKUP(A33,ACTA,2,0)&amp;"A"),2,0))=TRUE,0,W33*(VLOOKUP(AA33,INDIRECT(VLOOKUP(A33,ACTA,2,0)&amp;"A"),2,0)))</f>
        <v>2E-3</v>
      </c>
      <c r="AC33" s="121">
        <f t="shared" ref="AC33:AC64" ca="1" si="5">+W33-AB33</f>
        <v>0</v>
      </c>
      <c r="AD33" s="165">
        <f t="shared" ref="AD33:AD41" si="6">MONTH(I33)</f>
        <v>12</v>
      </c>
      <c r="AE33" s="166">
        <f t="shared" ref="AE33:AE41" si="7">+I33-H33</f>
        <v>340</v>
      </c>
      <c r="AF33" s="166">
        <f t="shared" ref="AF33:AF41" si="8">+$AF$18-H33</f>
        <v>361</v>
      </c>
      <c r="AG33" s="167">
        <f t="shared" ref="AG33:AG41" si="9">+AF33/AE33</f>
        <v>1.0617647058823529</v>
      </c>
      <c r="AH33" s="168">
        <f t="shared" ref="AH33:AH41" si="10">+AG33*W33</f>
        <v>2.123529411764706E-3</v>
      </c>
      <c r="AI33" s="167">
        <f t="shared" ref="AI33:AI41" ca="1" si="11">+AB33-AH33</f>
        <v>-1.2352941176470593E-4</v>
      </c>
      <c r="AJ33" s="150" t="s">
        <v>217</v>
      </c>
      <c r="AK33" s="221"/>
    </row>
    <row r="34" spans="1:37" ht="35.450000000000003" hidden="1" customHeight="1" x14ac:dyDescent="0.2">
      <c r="A34" s="230" t="s">
        <v>52</v>
      </c>
      <c r="B34" s="171" t="s">
        <v>265</v>
      </c>
      <c r="C34" s="116" t="s">
        <v>90</v>
      </c>
      <c r="D34" s="116" t="s">
        <v>97</v>
      </c>
      <c r="E34" s="116" t="s">
        <v>164</v>
      </c>
      <c r="F34" s="118" t="s">
        <v>222</v>
      </c>
      <c r="G34" s="43" t="str">
        <f t="shared" si="3"/>
        <v>Asesor de Control Interno</v>
      </c>
      <c r="H34" s="111">
        <v>44200</v>
      </c>
      <c r="I34" s="111">
        <v>44540</v>
      </c>
      <c r="J34" s="53"/>
      <c r="K34" s="53"/>
      <c r="L34" s="53"/>
      <c r="M34" s="53"/>
      <c r="N34" s="53"/>
      <c r="O34" s="53"/>
      <c r="P34" s="53"/>
      <c r="Q34" s="53"/>
      <c r="R34" s="53"/>
      <c r="S34" s="53"/>
      <c r="T34" s="53"/>
      <c r="U34" s="53"/>
      <c r="V34" s="40" t="s">
        <v>206</v>
      </c>
      <c r="W34" s="160">
        <v>2E-3</v>
      </c>
      <c r="X34" s="111">
        <v>44540</v>
      </c>
      <c r="Y34" s="233" t="s">
        <v>619</v>
      </c>
      <c r="Z34" s="233" t="s">
        <v>619</v>
      </c>
      <c r="AA34" s="40" t="s">
        <v>168</v>
      </c>
      <c r="AB34" s="121">
        <f t="shared" ca="1" si="4"/>
        <v>2E-3</v>
      </c>
      <c r="AC34" s="121">
        <f t="shared" ca="1" si="5"/>
        <v>0</v>
      </c>
      <c r="AD34" s="165">
        <f t="shared" si="6"/>
        <v>12</v>
      </c>
      <c r="AE34" s="166">
        <f t="shared" si="7"/>
        <v>340</v>
      </c>
      <c r="AF34" s="166">
        <f t="shared" si="8"/>
        <v>361</v>
      </c>
      <c r="AG34" s="167">
        <f t="shared" si="9"/>
        <v>1.0617647058823529</v>
      </c>
      <c r="AH34" s="168">
        <f t="shared" si="10"/>
        <v>2.123529411764706E-3</v>
      </c>
      <c r="AI34" s="167">
        <f t="shared" ca="1" si="11"/>
        <v>-1.2352941176470593E-4</v>
      </c>
      <c r="AJ34" s="150" t="s">
        <v>217</v>
      </c>
      <c r="AK34" s="221"/>
    </row>
    <row r="35" spans="1:37" s="3" customFormat="1" ht="35.450000000000003" hidden="1" customHeight="1" x14ac:dyDescent="0.2">
      <c r="A35" s="116" t="s">
        <v>52</v>
      </c>
      <c r="B35" s="171" t="s">
        <v>265</v>
      </c>
      <c r="C35" s="116" t="s">
        <v>90</v>
      </c>
      <c r="D35" s="116" t="s">
        <v>97</v>
      </c>
      <c r="E35" s="116" t="s">
        <v>164</v>
      </c>
      <c r="F35" s="42" t="s">
        <v>221</v>
      </c>
      <c r="G35" s="43" t="str">
        <f t="shared" si="3"/>
        <v>Asesor de Control Interno</v>
      </c>
      <c r="H35" s="111">
        <v>44200</v>
      </c>
      <c r="I35" s="111">
        <v>44540</v>
      </c>
      <c r="J35" s="53"/>
      <c r="K35" s="53"/>
      <c r="L35" s="53"/>
      <c r="M35" s="53"/>
      <c r="N35" s="53"/>
      <c r="O35" s="53"/>
      <c r="P35" s="53"/>
      <c r="Q35" s="53"/>
      <c r="R35" s="53"/>
      <c r="S35" s="53"/>
      <c r="T35" s="53"/>
      <c r="U35" s="53"/>
      <c r="V35" s="40" t="s">
        <v>206</v>
      </c>
      <c r="W35" s="160">
        <v>2E-3</v>
      </c>
      <c r="X35" s="111">
        <v>44540</v>
      </c>
      <c r="Y35" s="64" t="s">
        <v>584</v>
      </c>
      <c r="Z35" s="64" t="s">
        <v>583</v>
      </c>
      <c r="AA35" s="116" t="s">
        <v>168</v>
      </c>
      <c r="AB35" s="121">
        <f t="shared" ca="1" si="4"/>
        <v>2E-3</v>
      </c>
      <c r="AC35" s="121">
        <f t="shared" ca="1" si="5"/>
        <v>0</v>
      </c>
      <c r="AD35" s="165">
        <f t="shared" si="6"/>
        <v>12</v>
      </c>
      <c r="AE35" s="166">
        <f t="shared" si="7"/>
        <v>340</v>
      </c>
      <c r="AF35" s="166">
        <f t="shared" si="8"/>
        <v>361</v>
      </c>
      <c r="AG35" s="167">
        <f t="shared" si="9"/>
        <v>1.0617647058823529</v>
      </c>
      <c r="AH35" s="168">
        <f t="shared" si="10"/>
        <v>2.123529411764706E-3</v>
      </c>
      <c r="AI35" s="167">
        <f t="shared" ca="1" si="11"/>
        <v>-1.2352941176470593E-4</v>
      </c>
      <c r="AJ35" s="150" t="s">
        <v>217</v>
      </c>
      <c r="AK35" s="221"/>
    </row>
    <row r="36" spans="1:37" s="3" customFormat="1" ht="35.450000000000003" hidden="1" customHeight="1" x14ac:dyDescent="0.2">
      <c r="A36" s="116" t="s">
        <v>52</v>
      </c>
      <c r="B36" s="171" t="s">
        <v>265</v>
      </c>
      <c r="C36" s="116" t="s">
        <v>90</v>
      </c>
      <c r="D36" s="116" t="s">
        <v>97</v>
      </c>
      <c r="E36" s="116" t="s">
        <v>164</v>
      </c>
      <c r="F36" s="42" t="s">
        <v>245</v>
      </c>
      <c r="G36" s="43" t="str">
        <f t="shared" si="3"/>
        <v>Asesor de Control Interno</v>
      </c>
      <c r="H36" s="111">
        <v>44200</v>
      </c>
      <c r="I36" s="111">
        <v>44540</v>
      </c>
      <c r="J36" s="53"/>
      <c r="K36" s="53"/>
      <c r="L36" s="53"/>
      <c r="M36" s="53"/>
      <c r="N36" s="53"/>
      <c r="O36" s="53"/>
      <c r="P36" s="53"/>
      <c r="Q36" s="53"/>
      <c r="R36" s="53"/>
      <c r="S36" s="53"/>
      <c r="T36" s="53"/>
      <c r="U36" s="53"/>
      <c r="V36" s="40" t="s">
        <v>206</v>
      </c>
      <c r="W36" s="160">
        <v>2E-3</v>
      </c>
      <c r="X36" s="232">
        <v>44540</v>
      </c>
      <c r="Y36" s="110" t="s">
        <v>702</v>
      </c>
      <c r="Z36" s="112" t="s">
        <v>703</v>
      </c>
      <c r="AA36" s="116" t="s">
        <v>168</v>
      </c>
      <c r="AB36" s="121">
        <f t="shared" ca="1" si="4"/>
        <v>2E-3</v>
      </c>
      <c r="AC36" s="121">
        <f t="shared" ca="1" si="5"/>
        <v>0</v>
      </c>
      <c r="AD36" s="165">
        <f t="shared" si="6"/>
        <v>12</v>
      </c>
      <c r="AE36" s="166">
        <f t="shared" si="7"/>
        <v>340</v>
      </c>
      <c r="AF36" s="166">
        <f t="shared" si="8"/>
        <v>361</v>
      </c>
      <c r="AG36" s="167">
        <f t="shared" si="9"/>
        <v>1.0617647058823529</v>
      </c>
      <c r="AH36" s="168">
        <f t="shared" si="10"/>
        <v>2.123529411764706E-3</v>
      </c>
      <c r="AI36" s="167">
        <f t="shared" ca="1" si="11"/>
        <v>-1.2352941176470593E-4</v>
      </c>
      <c r="AJ36" s="150" t="s">
        <v>217</v>
      </c>
      <c r="AK36" s="221"/>
    </row>
    <row r="37" spans="1:37" s="3" customFormat="1" ht="35.450000000000003" hidden="1" customHeight="1" x14ac:dyDescent="0.2">
      <c r="A37" s="116" t="s">
        <v>52</v>
      </c>
      <c r="B37" s="171" t="s">
        <v>265</v>
      </c>
      <c r="C37" s="116" t="s">
        <v>90</v>
      </c>
      <c r="D37" s="116" t="s">
        <v>97</v>
      </c>
      <c r="E37" s="116" t="s">
        <v>164</v>
      </c>
      <c r="F37" s="42" t="s">
        <v>158</v>
      </c>
      <c r="G37" s="43" t="str">
        <f t="shared" si="3"/>
        <v>Asesor de Control Interno</v>
      </c>
      <c r="H37" s="111">
        <v>44200</v>
      </c>
      <c r="I37" s="111">
        <v>44540</v>
      </c>
      <c r="J37" s="53"/>
      <c r="K37" s="53"/>
      <c r="L37" s="53"/>
      <c r="M37" s="53"/>
      <c r="N37" s="53"/>
      <c r="O37" s="53"/>
      <c r="P37" s="53"/>
      <c r="Q37" s="53"/>
      <c r="R37" s="53"/>
      <c r="S37" s="53"/>
      <c r="T37" s="53"/>
      <c r="U37" s="53"/>
      <c r="V37" s="116" t="s">
        <v>206</v>
      </c>
      <c r="W37" s="160">
        <v>2E-3</v>
      </c>
      <c r="X37" s="111">
        <v>44540</v>
      </c>
      <c r="Y37" s="110" t="s">
        <v>693</v>
      </c>
      <c r="Z37" s="110" t="s">
        <v>694</v>
      </c>
      <c r="AA37" s="116" t="s">
        <v>168</v>
      </c>
      <c r="AB37" s="121">
        <f t="shared" ca="1" si="4"/>
        <v>2E-3</v>
      </c>
      <c r="AC37" s="121">
        <f t="shared" ca="1" si="5"/>
        <v>0</v>
      </c>
      <c r="AD37" s="165">
        <f t="shared" si="6"/>
        <v>12</v>
      </c>
      <c r="AE37" s="166">
        <f t="shared" si="7"/>
        <v>340</v>
      </c>
      <c r="AF37" s="166">
        <f t="shared" si="8"/>
        <v>361</v>
      </c>
      <c r="AG37" s="167">
        <f t="shared" si="9"/>
        <v>1.0617647058823529</v>
      </c>
      <c r="AH37" s="168">
        <f t="shared" si="10"/>
        <v>2.123529411764706E-3</v>
      </c>
      <c r="AI37" s="167">
        <f t="shared" ca="1" si="11"/>
        <v>-1.2352941176470593E-4</v>
      </c>
      <c r="AJ37" s="150" t="s">
        <v>217</v>
      </c>
      <c r="AK37" s="221"/>
    </row>
    <row r="38" spans="1:37" s="3" customFormat="1" ht="35.450000000000003" hidden="1" customHeight="1" x14ac:dyDescent="0.2">
      <c r="A38" s="116" t="s">
        <v>43</v>
      </c>
      <c r="B38" s="172" t="s">
        <v>283</v>
      </c>
      <c r="C38" s="116" t="s">
        <v>98</v>
      </c>
      <c r="D38" s="116" t="s">
        <v>98</v>
      </c>
      <c r="E38" s="116" t="s">
        <v>164</v>
      </c>
      <c r="F38" s="42" t="s">
        <v>159</v>
      </c>
      <c r="G38" s="43" t="str">
        <f t="shared" si="3"/>
        <v>Líderes de Cada Proceso</v>
      </c>
      <c r="H38" s="111">
        <v>44200</v>
      </c>
      <c r="I38" s="111">
        <v>44540</v>
      </c>
      <c r="J38" s="53"/>
      <c r="K38" s="53"/>
      <c r="L38" s="53"/>
      <c r="M38" s="53"/>
      <c r="N38" s="53"/>
      <c r="O38" s="53"/>
      <c r="P38" s="53"/>
      <c r="Q38" s="53"/>
      <c r="R38" s="53"/>
      <c r="S38" s="53"/>
      <c r="T38" s="53"/>
      <c r="U38" s="53"/>
      <c r="V38" s="116" t="s">
        <v>313</v>
      </c>
      <c r="W38" s="160">
        <v>2.5000000000000001E-3</v>
      </c>
      <c r="X38" s="111">
        <v>44540</v>
      </c>
      <c r="Y38" s="112" t="s">
        <v>348</v>
      </c>
      <c r="Z38" s="112" t="s">
        <v>670</v>
      </c>
      <c r="AA38" s="116" t="s">
        <v>181</v>
      </c>
      <c r="AB38" s="121">
        <f t="shared" ca="1" si="4"/>
        <v>2.5000000000000001E-3</v>
      </c>
      <c r="AC38" s="121">
        <f t="shared" ca="1" si="5"/>
        <v>0</v>
      </c>
      <c r="AD38" s="165">
        <f t="shared" si="6"/>
        <v>12</v>
      </c>
      <c r="AE38" s="166">
        <f t="shared" si="7"/>
        <v>340</v>
      </c>
      <c r="AF38" s="166">
        <f t="shared" si="8"/>
        <v>361</v>
      </c>
      <c r="AG38" s="167">
        <f t="shared" si="9"/>
        <v>1.0617647058823529</v>
      </c>
      <c r="AH38" s="168">
        <f t="shared" si="10"/>
        <v>2.6544117647058826E-3</v>
      </c>
      <c r="AI38" s="167">
        <f t="shared" ca="1" si="11"/>
        <v>-1.5441176470588252E-4</v>
      </c>
      <c r="AJ38" s="150" t="s">
        <v>217</v>
      </c>
      <c r="AK38" s="221"/>
    </row>
    <row r="39" spans="1:37" s="3" customFormat="1" ht="35.25" hidden="1" customHeight="1" x14ac:dyDescent="0.2">
      <c r="A39" s="230" t="s">
        <v>43</v>
      </c>
      <c r="B39" s="171" t="s">
        <v>283</v>
      </c>
      <c r="C39" s="116" t="s">
        <v>98</v>
      </c>
      <c r="D39" s="116" t="s">
        <v>98</v>
      </c>
      <c r="E39" s="116" t="s">
        <v>164</v>
      </c>
      <c r="F39" s="42" t="s">
        <v>222</v>
      </c>
      <c r="G39" s="43" t="str">
        <f t="shared" si="3"/>
        <v>Líderes de Cada Proceso</v>
      </c>
      <c r="H39" s="111">
        <v>44200</v>
      </c>
      <c r="I39" s="111">
        <v>44540</v>
      </c>
      <c r="J39" s="53"/>
      <c r="K39" s="53"/>
      <c r="L39" s="53"/>
      <c r="M39" s="53"/>
      <c r="N39" s="53"/>
      <c r="O39" s="53"/>
      <c r="P39" s="53"/>
      <c r="Q39" s="53"/>
      <c r="R39" s="53"/>
      <c r="S39" s="53"/>
      <c r="T39" s="53"/>
      <c r="U39" s="53"/>
      <c r="V39" s="40" t="s">
        <v>313</v>
      </c>
      <c r="W39" s="160">
        <v>2.5000000000000001E-3</v>
      </c>
      <c r="X39" s="111">
        <v>44540</v>
      </c>
      <c r="Y39" s="112" t="s">
        <v>598</v>
      </c>
      <c r="Z39" s="112" t="s">
        <v>709</v>
      </c>
      <c r="AA39" s="40" t="s">
        <v>181</v>
      </c>
      <c r="AB39" s="121">
        <f t="shared" ca="1" si="4"/>
        <v>2.5000000000000001E-3</v>
      </c>
      <c r="AC39" s="121">
        <f t="shared" ca="1" si="5"/>
        <v>0</v>
      </c>
      <c r="AD39" s="165">
        <f t="shared" si="6"/>
        <v>12</v>
      </c>
      <c r="AE39" s="166">
        <f t="shared" si="7"/>
        <v>340</v>
      </c>
      <c r="AF39" s="166">
        <f t="shared" si="8"/>
        <v>361</v>
      </c>
      <c r="AG39" s="167">
        <f t="shared" si="9"/>
        <v>1.0617647058823529</v>
      </c>
      <c r="AH39" s="168">
        <f t="shared" si="10"/>
        <v>2.6544117647058826E-3</v>
      </c>
      <c r="AI39" s="167">
        <f t="shared" ca="1" si="11"/>
        <v>-1.5441176470588252E-4</v>
      </c>
      <c r="AJ39" s="150" t="s">
        <v>217</v>
      </c>
      <c r="AK39" s="221"/>
    </row>
    <row r="40" spans="1:37" s="3" customFormat="1" ht="35.450000000000003" hidden="1" customHeight="1" x14ac:dyDescent="0.2">
      <c r="A40" s="116" t="s">
        <v>43</v>
      </c>
      <c r="B40" s="172" t="s">
        <v>283</v>
      </c>
      <c r="C40" s="116" t="s">
        <v>98</v>
      </c>
      <c r="D40" s="116" t="s">
        <v>98</v>
      </c>
      <c r="E40" s="116" t="s">
        <v>164</v>
      </c>
      <c r="F40" s="42" t="s">
        <v>245</v>
      </c>
      <c r="G40" s="43" t="str">
        <f t="shared" si="3"/>
        <v>Líderes de Cada Proceso</v>
      </c>
      <c r="H40" s="111">
        <v>44200</v>
      </c>
      <c r="I40" s="111">
        <v>44540</v>
      </c>
      <c r="J40" s="53"/>
      <c r="K40" s="53"/>
      <c r="L40" s="53"/>
      <c r="M40" s="53"/>
      <c r="N40" s="53"/>
      <c r="O40" s="53"/>
      <c r="P40" s="53"/>
      <c r="Q40" s="53"/>
      <c r="R40" s="53"/>
      <c r="S40" s="53"/>
      <c r="T40" s="53"/>
      <c r="U40" s="53"/>
      <c r="V40" s="116" t="s">
        <v>313</v>
      </c>
      <c r="W40" s="160">
        <v>2.5000000000000001E-3</v>
      </c>
      <c r="X40" s="232">
        <v>44540</v>
      </c>
      <c r="Y40" s="112" t="s">
        <v>537</v>
      </c>
      <c r="Z40" s="110" t="s">
        <v>593</v>
      </c>
      <c r="AA40" s="40" t="s">
        <v>181</v>
      </c>
      <c r="AB40" s="121">
        <f t="shared" ca="1" si="4"/>
        <v>2.5000000000000001E-3</v>
      </c>
      <c r="AC40" s="121">
        <f t="shared" ca="1" si="5"/>
        <v>0</v>
      </c>
      <c r="AD40" s="165">
        <f t="shared" si="6"/>
        <v>12</v>
      </c>
      <c r="AE40" s="166">
        <f t="shared" si="7"/>
        <v>340</v>
      </c>
      <c r="AF40" s="166">
        <f t="shared" si="8"/>
        <v>361</v>
      </c>
      <c r="AG40" s="167">
        <f t="shared" si="9"/>
        <v>1.0617647058823529</v>
      </c>
      <c r="AH40" s="168">
        <f t="shared" si="10"/>
        <v>2.6544117647058826E-3</v>
      </c>
      <c r="AI40" s="167">
        <f t="shared" ca="1" si="11"/>
        <v>-1.5441176470588252E-4</v>
      </c>
      <c r="AJ40" s="150" t="s">
        <v>217</v>
      </c>
      <c r="AK40" s="221"/>
    </row>
    <row r="41" spans="1:37" s="3" customFormat="1" ht="35.450000000000003" hidden="1" customHeight="1" x14ac:dyDescent="0.2">
      <c r="A41" s="116" t="s">
        <v>43</v>
      </c>
      <c r="B41" s="172" t="s">
        <v>283</v>
      </c>
      <c r="C41" s="116" t="s">
        <v>98</v>
      </c>
      <c r="D41" s="116" t="s">
        <v>98</v>
      </c>
      <c r="E41" s="116" t="s">
        <v>164</v>
      </c>
      <c r="F41" s="42" t="s">
        <v>158</v>
      </c>
      <c r="G41" s="43" t="str">
        <f t="shared" si="3"/>
        <v>Líderes de Cada Proceso</v>
      </c>
      <c r="H41" s="111">
        <v>44200</v>
      </c>
      <c r="I41" s="111">
        <v>44540</v>
      </c>
      <c r="J41" s="53"/>
      <c r="K41" s="53"/>
      <c r="L41" s="53"/>
      <c r="M41" s="53"/>
      <c r="N41" s="53"/>
      <c r="O41" s="53"/>
      <c r="P41" s="53"/>
      <c r="Q41" s="53"/>
      <c r="R41" s="53"/>
      <c r="S41" s="53"/>
      <c r="T41" s="53"/>
      <c r="U41" s="53"/>
      <c r="V41" s="40" t="s">
        <v>313</v>
      </c>
      <c r="W41" s="160">
        <v>2.5000000000000001E-3</v>
      </c>
      <c r="X41" s="111">
        <v>44540</v>
      </c>
      <c r="Y41" s="112" t="s">
        <v>695</v>
      </c>
      <c r="Z41" s="112" t="s">
        <v>696</v>
      </c>
      <c r="AA41" s="40" t="s">
        <v>181</v>
      </c>
      <c r="AB41" s="121">
        <f t="shared" ca="1" si="4"/>
        <v>2.5000000000000001E-3</v>
      </c>
      <c r="AC41" s="121">
        <f t="shared" ca="1" si="5"/>
        <v>0</v>
      </c>
      <c r="AD41" s="165">
        <f t="shared" si="6"/>
        <v>12</v>
      </c>
      <c r="AE41" s="166">
        <f t="shared" si="7"/>
        <v>340</v>
      </c>
      <c r="AF41" s="166">
        <f t="shared" si="8"/>
        <v>361</v>
      </c>
      <c r="AG41" s="167">
        <f t="shared" si="9"/>
        <v>1.0617647058823529</v>
      </c>
      <c r="AH41" s="168">
        <f t="shared" si="10"/>
        <v>2.6544117647058826E-3</v>
      </c>
      <c r="AI41" s="167">
        <f t="shared" ca="1" si="11"/>
        <v>-1.5441176470588252E-4</v>
      </c>
      <c r="AJ41" s="150" t="s">
        <v>217</v>
      </c>
      <c r="AK41" s="221"/>
    </row>
    <row r="42" spans="1:37" s="3" customFormat="1" ht="35.450000000000003" hidden="1" customHeight="1" x14ac:dyDescent="0.2">
      <c r="A42" s="126" t="s">
        <v>44</v>
      </c>
      <c r="B42" s="117" t="s">
        <v>201</v>
      </c>
      <c r="C42" s="116" t="s">
        <v>87</v>
      </c>
      <c r="D42" s="116" t="s">
        <v>96</v>
      </c>
      <c r="E42" s="116" t="s">
        <v>164</v>
      </c>
      <c r="F42" s="118" t="s">
        <v>222</v>
      </c>
      <c r="G42" s="43" t="str">
        <f t="shared" si="3"/>
        <v>Subdirector Administrativo</v>
      </c>
      <c r="H42" s="111">
        <v>44201</v>
      </c>
      <c r="I42" s="111">
        <v>44223</v>
      </c>
      <c r="J42" s="53"/>
      <c r="K42" s="53"/>
      <c r="L42" s="53"/>
      <c r="M42" s="53"/>
      <c r="N42" s="53"/>
      <c r="O42" s="53"/>
      <c r="P42" s="53"/>
      <c r="Q42" s="53"/>
      <c r="R42" s="53"/>
      <c r="S42" s="53"/>
      <c r="T42" s="53"/>
      <c r="U42" s="53"/>
      <c r="V42" s="40" t="s">
        <v>123</v>
      </c>
      <c r="W42" s="158">
        <v>7.4999999999999997E-3</v>
      </c>
      <c r="X42" s="111">
        <v>44225</v>
      </c>
      <c r="Y42" s="64" t="s">
        <v>508</v>
      </c>
      <c r="Z42" s="219" t="s">
        <v>530</v>
      </c>
      <c r="AA42" s="40" t="s">
        <v>175</v>
      </c>
      <c r="AB42" s="121">
        <f t="shared" ca="1" si="4"/>
        <v>7.4999999999999989E-3</v>
      </c>
      <c r="AC42" s="121">
        <f t="shared" ca="1" si="5"/>
        <v>0</v>
      </c>
      <c r="AD42" s="165"/>
      <c r="AE42" s="166"/>
      <c r="AF42" s="166"/>
      <c r="AG42" s="167"/>
      <c r="AH42" s="168"/>
      <c r="AI42" s="167"/>
      <c r="AJ42" s="150" t="s">
        <v>217</v>
      </c>
      <c r="AK42" s="221"/>
    </row>
    <row r="43" spans="1:37" s="3" customFormat="1" ht="35.450000000000003" hidden="1" customHeight="1" x14ac:dyDescent="0.2">
      <c r="A43" s="126" t="s">
        <v>44</v>
      </c>
      <c r="B43" s="64" t="s">
        <v>261</v>
      </c>
      <c r="C43" s="116" t="s">
        <v>89</v>
      </c>
      <c r="D43" s="116" t="s">
        <v>96</v>
      </c>
      <c r="E43" s="116" t="s">
        <v>164</v>
      </c>
      <c r="F43" s="42" t="s">
        <v>222</v>
      </c>
      <c r="G43" s="43" t="str">
        <f t="shared" si="3"/>
        <v>Subdirector Financiero</v>
      </c>
      <c r="H43" s="111">
        <v>44201</v>
      </c>
      <c r="I43" s="148">
        <v>44253</v>
      </c>
      <c r="J43" s="53"/>
      <c r="K43" s="53"/>
      <c r="L43" s="53"/>
      <c r="M43" s="53"/>
      <c r="N43" s="53"/>
      <c r="O43" s="53"/>
      <c r="P43" s="53"/>
      <c r="Q43" s="53"/>
      <c r="R43" s="53"/>
      <c r="S43" s="53"/>
      <c r="T43" s="53"/>
      <c r="U43" s="53"/>
      <c r="V43" s="116" t="s">
        <v>123</v>
      </c>
      <c r="W43" s="158">
        <v>3.0000000000000001E-3</v>
      </c>
      <c r="X43" s="111">
        <v>44253</v>
      </c>
      <c r="Y43" s="117" t="s">
        <v>531</v>
      </c>
      <c r="Z43" s="64" t="s">
        <v>532</v>
      </c>
      <c r="AA43" s="116" t="s">
        <v>175</v>
      </c>
      <c r="AB43" s="121">
        <f t="shared" ca="1" si="4"/>
        <v>2.9999999999999996E-3</v>
      </c>
      <c r="AC43" s="121">
        <f t="shared" ca="1" si="5"/>
        <v>0</v>
      </c>
      <c r="AD43" s="165"/>
      <c r="AE43" s="166"/>
      <c r="AF43" s="166"/>
      <c r="AG43" s="167"/>
      <c r="AH43" s="168"/>
      <c r="AI43" s="167"/>
      <c r="AJ43" s="150" t="s">
        <v>217</v>
      </c>
      <c r="AK43" s="221"/>
    </row>
    <row r="44" spans="1:37" s="3" customFormat="1" ht="35.450000000000003" hidden="1" customHeight="1" x14ac:dyDescent="0.2">
      <c r="A44" s="126" t="s">
        <v>45</v>
      </c>
      <c r="B44" s="117" t="s">
        <v>285</v>
      </c>
      <c r="C44" s="116" t="s">
        <v>90</v>
      </c>
      <c r="D44" s="116" t="s">
        <v>97</v>
      </c>
      <c r="E44" s="116" t="s">
        <v>164</v>
      </c>
      <c r="F44" s="42" t="s">
        <v>221</v>
      </c>
      <c r="G44" s="43" t="str">
        <f t="shared" si="3"/>
        <v>Asesor de Control Interno</v>
      </c>
      <c r="H44" s="111">
        <v>44202</v>
      </c>
      <c r="I44" s="111">
        <v>44214</v>
      </c>
      <c r="J44" s="53"/>
      <c r="K44" s="53"/>
      <c r="L44" s="53"/>
      <c r="M44" s="53"/>
      <c r="N44" s="53"/>
      <c r="O44" s="53"/>
      <c r="P44" s="53"/>
      <c r="Q44" s="53"/>
      <c r="R44" s="53"/>
      <c r="S44" s="53"/>
      <c r="T44" s="53"/>
      <c r="U44" s="53"/>
      <c r="V44" s="116" t="s">
        <v>123</v>
      </c>
      <c r="W44" s="158">
        <v>1.2E-2</v>
      </c>
      <c r="X44" s="111">
        <v>44227</v>
      </c>
      <c r="Y44" s="71" t="s">
        <v>533</v>
      </c>
      <c r="Z44" s="64" t="s">
        <v>534</v>
      </c>
      <c r="AA44" s="116" t="s">
        <v>57</v>
      </c>
      <c r="AB44" s="121">
        <f t="shared" ca="1" si="4"/>
        <v>1.2E-2</v>
      </c>
      <c r="AC44" s="121">
        <f t="shared" ca="1" si="5"/>
        <v>0</v>
      </c>
      <c r="AD44" s="165"/>
      <c r="AE44" s="166"/>
      <c r="AF44" s="166"/>
      <c r="AG44" s="167"/>
      <c r="AH44" s="168"/>
      <c r="AI44" s="167"/>
      <c r="AJ44" s="150" t="s">
        <v>217</v>
      </c>
      <c r="AK44" s="221"/>
    </row>
    <row r="45" spans="1:37" s="3" customFormat="1" ht="35.450000000000003" hidden="1" customHeight="1" x14ac:dyDescent="0.2">
      <c r="A45" s="126" t="s">
        <v>43</v>
      </c>
      <c r="B45" s="171" t="s">
        <v>200</v>
      </c>
      <c r="C45" s="116" t="s">
        <v>98</v>
      </c>
      <c r="D45" s="116" t="s">
        <v>98</v>
      </c>
      <c r="E45" s="116" t="s">
        <v>164</v>
      </c>
      <c r="F45" s="42" t="s">
        <v>159</v>
      </c>
      <c r="G45" s="43" t="str">
        <f t="shared" si="3"/>
        <v>Líderes de Cada Proceso</v>
      </c>
      <c r="H45" s="111">
        <v>44202</v>
      </c>
      <c r="I45" s="148">
        <v>44281</v>
      </c>
      <c r="J45" s="53"/>
      <c r="K45" s="53"/>
      <c r="L45" s="53"/>
      <c r="M45" s="53"/>
      <c r="N45" s="53"/>
      <c r="O45" s="53"/>
      <c r="P45" s="53"/>
      <c r="Q45" s="53"/>
      <c r="R45" s="53"/>
      <c r="S45" s="53"/>
      <c r="T45" s="53"/>
      <c r="U45" s="53"/>
      <c r="V45" s="40" t="s">
        <v>207</v>
      </c>
      <c r="W45" s="158">
        <v>1.4999999999999999E-2</v>
      </c>
      <c r="X45" s="111">
        <v>44347</v>
      </c>
      <c r="Y45" s="64" t="s">
        <v>535</v>
      </c>
      <c r="Z45" s="64" t="s">
        <v>536</v>
      </c>
      <c r="AA45" s="119" t="s">
        <v>181</v>
      </c>
      <c r="AB45" s="169">
        <f t="shared" ca="1" si="4"/>
        <v>1.4999999999999999E-2</v>
      </c>
      <c r="AC45" s="121">
        <f t="shared" ca="1" si="5"/>
        <v>0</v>
      </c>
      <c r="AD45" s="165"/>
      <c r="AE45" s="166"/>
      <c r="AF45" s="166"/>
      <c r="AG45" s="167"/>
      <c r="AH45" s="168"/>
      <c r="AI45" s="167"/>
      <c r="AJ45" s="150" t="s">
        <v>217</v>
      </c>
      <c r="AK45" s="221"/>
    </row>
    <row r="46" spans="1:37" s="3" customFormat="1" ht="33.6" hidden="1" customHeight="1" x14ac:dyDescent="0.2">
      <c r="A46" s="126" t="s">
        <v>47</v>
      </c>
      <c r="B46" s="120" t="s">
        <v>287</v>
      </c>
      <c r="C46" s="116" t="s">
        <v>98</v>
      </c>
      <c r="D46" s="116" t="s">
        <v>98</v>
      </c>
      <c r="E46" s="116" t="s">
        <v>164</v>
      </c>
      <c r="F46" s="42" t="s">
        <v>245</v>
      </c>
      <c r="G46" s="43" t="str">
        <f t="shared" si="3"/>
        <v>Líderes de Cada Proceso</v>
      </c>
      <c r="H46" s="111">
        <v>44204</v>
      </c>
      <c r="I46" s="111">
        <v>44224</v>
      </c>
      <c r="J46" s="53"/>
      <c r="K46" s="53"/>
      <c r="L46" s="53"/>
      <c r="M46" s="53"/>
      <c r="N46" s="53"/>
      <c r="O46" s="53"/>
      <c r="P46" s="53"/>
      <c r="Q46" s="53"/>
      <c r="R46" s="53"/>
      <c r="S46" s="53"/>
      <c r="T46" s="53"/>
      <c r="U46" s="53"/>
      <c r="V46" s="40" t="s">
        <v>207</v>
      </c>
      <c r="W46" s="160">
        <v>0.02</v>
      </c>
      <c r="X46" s="111">
        <v>44227</v>
      </c>
      <c r="Y46" s="117" t="s">
        <v>354</v>
      </c>
      <c r="Z46" s="64" t="s">
        <v>353</v>
      </c>
      <c r="AA46" s="116" t="s">
        <v>175</v>
      </c>
      <c r="AB46" s="121">
        <f t="shared" ca="1" si="4"/>
        <v>1.9999999999999997E-2</v>
      </c>
      <c r="AC46" s="121">
        <f t="shared" ca="1" si="5"/>
        <v>0</v>
      </c>
      <c r="AD46" s="165"/>
      <c r="AE46" s="166"/>
      <c r="AF46" s="166"/>
      <c r="AG46" s="167"/>
      <c r="AH46" s="168"/>
      <c r="AI46" s="167"/>
      <c r="AJ46" s="150" t="s">
        <v>217</v>
      </c>
      <c r="AK46" s="221"/>
    </row>
    <row r="47" spans="1:37" s="3" customFormat="1" ht="35.450000000000003" hidden="1" customHeight="1" x14ac:dyDescent="0.2">
      <c r="A47" s="116" t="s">
        <v>43</v>
      </c>
      <c r="B47" s="117" t="s">
        <v>272</v>
      </c>
      <c r="C47" s="116" t="s">
        <v>90</v>
      </c>
      <c r="D47" s="116" t="s">
        <v>97</v>
      </c>
      <c r="E47" s="116" t="s">
        <v>164</v>
      </c>
      <c r="F47" s="42" t="s">
        <v>221</v>
      </c>
      <c r="G47" s="43" t="str">
        <f t="shared" si="3"/>
        <v>Asesor de Control Interno</v>
      </c>
      <c r="H47" s="111">
        <v>44208</v>
      </c>
      <c r="I47" s="111">
        <v>44214</v>
      </c>
      <c r="J47" s="53"/>
      <c r="K47" s="53"/>
      <c r="L47" s="53"/>
      <c r="M47" s="53"/>
      <c r="N47" s="53"/>
      <c r="O47" s="53"/>
      <c r="P47" s="53"/>
      <c r="Q47" s="53"/>
      <c r="R47" s="53"/>
      <c r="S47" s="53"/>
      <c r="T47" s="53"/>
      <c r="U47" s="53"/>
      <c r="V47" s="116" t="s">
        <v>207</v>
      </c>
      <c r="W47" s="160">
        <v>5.0000000000000001E-3</v>
      </c>
      <c r="X47" s="111">
        <v>44222</v>
      </c>
      <c r="Y47" s="64" t="s">
        <v>344</v>
      </c>
      <c r="Z47" s="64" t="s">
        <v>343</v>
      </c>
      <c r="AA47" s="40" t="s">
        <v>181</v>
      </c>
      <c r="AB47" s="121">
        <f t="shared" ca="1" si="4"/>
        <v>5.0000000000000001E-3</v>
      </c>
      <c r="AC47" s="121">
        <f t="shared" ca="1" si="5"/>
        <v>0</v>
      </c>
      <c r="AD47" s="165"/>
      <c r="AE47" s="166"/>
      <c r="AF47" s="166"/>
      <c r="AG47" s="167"/>
      <c r="AH47" s="168"/>
      <c r="AI47" s="167"/>
      <c r="AJ47" s="150" t="s">
        <v>217</v>
      </c>
      <c r="AK47" s="221"/>
    </row>
    <row r="48" spans="1:37" s="3" customFormat="1" ht="35.450000000000003" hidden="1" customHeight="1" x14ac:dyDescent="0.2">
      <c r="A48" s="116" t="s">
        <v>43</v>
      </c>
      <c r="B48" s="117" t="s">
        <v>284</v>
      </c>
      <c r="C48" s="116" t="s">
        <v>90</v>
      </c>
      <c r="D48" s="116" t="s">
        <v>97</v>
      </c>
      <c r="E48" s="116" t="s">
        <v>164</v>
      </c>
      <c r="F48" s="118" t="s">
        <v>221</v>
      </c>
      <c r="G48" s="43" t="str">
        <f t="shared" si="3"/>
        <v>Asesor de Control Interno</v>
      </c>
      <c r="H48" s="111">
        <v>44208</v>
      </c>
      <c r="I48" s="111">
        <v>44235</v>
      </c>
      <c r="J48" s="53"/>
      <c r="K48" s="53"/>
      <c r="L48" s="53"/>
      <c r="M48" s="53"/>
      <c r="N48" s="53"/>
      <c r="O48" s="53"/>
      <c r="P48" s="53"/>
      <c r="Q48" s="53"/>
      <c r="R48" s="53"/>
      <c r="S48" s="53"/>
      <c r="T48" s="53"/>
      <c r="U48" s="53"/>
      <c r="V48" s="40" t="s">
        <v>313</v>
      </c>
      <c r="W48" s="160">
        <v>5.0000000000000001E-3</v>
      </c>
      <c r="X48" s="111">
        <v>44249</v>
      </c>
      <c r="Y48" s="117" t="s">
        <v>347</v>
      </c>
      <c r="Z48" s="64" t="s">
        <v>409</v>
      </c>
      <c r="AA48" s="116" t="s">
        <v>181</v>
      </c>
      <c r="AB48" s="121">
        <f t="shared" ca="1" si="4"/>
        <v>5.0000000000000001E-3</v>
      </c>
      <c r="AC48" s="121">
        <f t="shared" ca="1" si="5"/>
        <v>0</v>
      </c>
      <c r="AD48" s="165"/>
      <c r="AE48" s="166"/>
      <c r="AF48" s="166"/>
      <c r="AG48" s="167"/>
      <c r="AH48" s="168"/>
      <c r="AI48" s="167"/>
      <c r="AJ48" s="150" t="s">
        <v>217</v>
      </c>
      <c r="AK48" s="221"/>
    </row>
    <row r="49" spans="1:37" s="3" customFormat="1" ht="35.450000000000003" customHeight="1" x14ac:dyDescent="0.2">
      <c r="A49" s="126" t="s">
        <v>50</v>
      </c>
      <c r="B49" s="117" t="s">
        <v>281</v>
      </c>
      <c r="C49" s="116" t="s">
        <v>140</v>
      </c>
      <c r="D49" s="116" t="s">
        <v>100</v>
      </c>
      <c r="E49" s="116" t="s">
        <v>164</v>
      </c>
      <c r="F49" s="42" t="s">
        <v>158</v>
      </c>
      <c r="G49" s="43" t="str">
        <f t="shared" si="3"/>
        <v>Director de Gestión Corporativa y CID</v>
      </c>
      <c r="H49" s="111">
        <v>44208</v>
      </c>
      <c r="I49" s="148">
        <v>44267</v>
      </c>
      <c r="J49" s="53"/>
      <c r="K49" s="53"/>
      <c r="L49" s="53"/>
      <c r="M49" s="53"/>
      <c r="N49" s="53"/>
      <c r="O49" s="53"/>
      <c r="P49" s="53"/>
      <c r="Q49" s="53"/>
      <c r="R49" s="53"/>
      <c r="S49" s="53"/>
      <c r="T49" s="53"/>
      <c r="U49" s="53"/>
      <c r="V49" s="40" t="s">
        <v>123</v>
      </c>
      <c r="W49" s="158">
        <v>2.5000000000000001E-3</v>
      </c>
      <c r="X49" s="111">
        <v>44278</v>
      </c>
      <c r="Y49" s="64" t="s">
        <v>419</v>
      </c>
      <c r="Z49" s="64" t="s">
        <v>444</v>
      </c>
      <c r="AA49" s="40" t="s">
        <v>176</v>
      </c>
      <c r="AB49" s="169">
        <f t="shared" ca="1" si="4"/>
        <v>2.5000000000000005E-3</v>
      </c>
      <c r="AC49" s="121">
        <f t="shared" ca="1" si="5"/>
        <v>0</v>
      </c>
      <c r="AD49" s="165"/>
      <c r="AE49" s="166"/>
      <c r="AF49" s="166"/>
      <c r="AG49" s="167"/>
      <c r="AH49" s="168"/>
      <c r="AI49" s="167"/>
      <c r="AJ49" s="150" t="s">
        <v>217</v>
      </c>
      <c r="AK49" s="221"/>
    </row>
    <row r="50" spans="1:37" s="3" customFormat="1" ht="35.450000000000003" hidden="1" customHeight="1" x14ac:dyDescent="0.2">
      <c r="A50" s="116" t="s">
        <v>45</v>
      </c>
      <c r="B50" s="117" t="s">
        <v>333</v>
      </c>
      <c r="C50" s="116" t="s">
        <v>90</v>
      </c>
      <c r="D50" s="116" t="s">
        <v>97</v>
      </c>
      <c r="E50" s="116" t="s">
        <v>164</v>
      </c>
      <c r="F50" s="42" t="s">
        <v>221</v>
      </c>
      <c r="G50" s="43" t="str">
        <f t="shared" si="3"/>
        <v>Asesor de Control Interno</v>
      </c>
      <c r="H50" s="111">
        <v>44210</v>
      </c>
      <c r="I50" s="148">
        <v>44253</v>
      </c>
      <c r="J50" s="53"/>
      <c r="K50" s="53"/>
      <c r="L50" s="53"/>
      <c r="M50" s="53"/>
      <c r="N50" s="53"/>
      <c r="O50" s="53"/>
      <c r="P50" s="53"/>
      <c r="Q50" s="53"/>
      <c r="R50" s="53"/>
      <c r="S50" s="53"/>
      <c r="T50" s="53"/>
      <c r="U50" s="53"/>
      <c r="V50" s="40" t="s">
        <v>313</v>
      </c>
      <c r="W50" s="158">
        <v>5.0000000000000001E-3</v>
      </c>
      <c r="X50" s="111">
        <v>44255</v>
      </c>
      <c r="Y50" s="64" t="s">
        <v>349</v>
      </c>
      <c r="Z50" s="64" t="s">
        <v>403</v>
      </c>
      <c r="AA50" s="40" t="s">
        <v>57</v>
      </c>
      <c r="AB50" s="121">
        <f t="shared" ca="1" si="4"/>
        <v>5.0000000000000001E-3</v>
      </c>
      <c r="AC50" s="121">
        <f t="shared" ca="1" si="5"/>
        <v>0</v>
      </c>
      <c r="AD50" s="165"/>
      <c r="AE50" s="166"/>
      <c r="AF50" s="166"/>
      <c r="AG50" s="167"/>
      <c r="AH50" s="168"/>
      <c r="AI50" s="167"/>
      <c r="AJ50" s="150" t="s">
        <v>217</v>
      </c>
      <c r="AK50" s="221"/>
    </row>
    <row r="51" spans="1:37" ht="35.450000000000003" hidden="1" customHeight="1" x14ac:dyDescent="0.2">
      <c r="A51" s="116" t="s">
        <v>45</v>
      </c>
      <c r="B51" s="171" t="s">
        <v>334</v>
      </c>
      <c r="C51" s="116" t="s">
        <v>90</v>
      </c>
      <c r="D51" s="116" t="s">
        <v>97</v>
      </c>
      <c r="E51" s="116" t="s">
        <v>164</v>
      </c>
      <c r="F51" s="42" t="s">
        <v>159</v>
      </c>
      <c r="G51" s="43" t="str">
        <f t="shared" si="3"/>
        <v>Asesor de Control Interno</v>
      </c>
      <c r="H51" s="111">
        <v>44210</v>
      </c>
      <c r="I51" s="148">
        <v>44253</v>
      </c>
      <c r="J51" s="53"/>
      <c r="K51" s="53"/>
      <c r="L51" s="53"/>
      <c r="M51" s="53"/>
      <c r="N51" s="53"/>
      <c r="O51" s="53"/>
      <c r="P51" s="53"/>
      <c r="Q51" s="53"/>
      <c r="R51" s="53"/>
      <c r="S51" s="53"/>
      <c r="T51" s="53"/>
      <c r="U51" s="53"/>
      <c r="V51" s="40" t="s">
        <v>313</v>
      </c>
      <c r="W51" s="158">
        <v>5.0000000000000001E-3</v>
      </c>
      <c r="X51" s="111">
        <v>44255</v>
      </c>
      <c r="Y51" s="64" t="s">
        <v>349</v>
      </c>
      <c r="Z51" s="64" t="s">
        <v>403</v>
      </c>
      <c r="AA51" s="40" t="s">
        <v>57</v>
      </c>
      <c r="AB51" s="121">
        <f t="shared" ca="1" si="4"/>
        <v>5.0000000000000001E-3</v>
      </c>
      <c r="AC51" s="121">
        <f t="shared" ca="1" si="5"/>
        <v>0</v>
      </c>
      <c r="AD51" s="165"/>
      <c r="AE51" s="166"/>
      <c r="AF51" s="166"/>
      <c r="AG51" s="167"/>
      <c r="AH51" s="168"/>
      <c r="AI51" s="167"/>
      <c r="AJ51" s="150" t="s">
        <v>217</v>
      </c>
      <c r="AK51" s="221"/>
    </row>
    <row r="52" spans="1:37" ht="35.450000000000003" hidden="1" customHeight="1" x14ac:dyDescent="0.2">
      <c r="A52" s="126" t="s">
        <v>46</v>
      </c>
      <c r="B52" s="117" t="s">
        <v>329</v>
      </c>
      <c r="C52" s="116" t="s">
        <v>98</v>
      </c>
      <c r="D52" s="116" t="s">
        <v>98</v>
      </c>
      <c r="E52" s="116" t="s">
        <v>164</v>
      </c>
      <c r="F52" s="42" t="s">
        <v>222</v>
      </c>
      <c r="G52" s="43" t="str">
        <f t="shared" si="3"/>
        <v>Líderes de Cada Proceso</v>
      </c>
      <c r="H52" s="111">
        <v>44211</v>
      </c>
      <c r="I52" s="111">
        <v>44242</v>
      </c>
      <c r="J52" s="53"/>
      <c r="K52" s="53"/>
      <c r="L52" s="53"/>
      <c r="M52" s="53"/>
      <c r="N52" s="53"/>
      <c r="O52" s="53"/>
      <c r="P52" s="53"/>
      <c r="Q52" s="53"/>
      <c r="R52" s="53"/>
      <c r="S52" s="53"/>
      <c r="T52" s="53"/>
      <c r="U52" s="53"/>
      <c r="V52" s="40" t="s">
        <v>311</v>
      </c>
      <c r="W52" s="158">
        <v>0.01</v>
      </c>
      <c r="X52" s="111">
        <v>44242</v>
      </c>
      <c r="Y52" s="64" t="s">
        <v>350</v>
      </c>
      <c r="Z52" s="64" t="s">
        <v>389</v>
      </c>
      <c r="AA52" s="116" t="s">
        <v>151</v>
      </c>
      <c r="AB52" s="121">
        <f t="shared" ca="1" si="4"/>
        <v>0.01</v>
      </c>
      <c r="AC52" s="121">
        <f t="shared" ca="1" si="5"/>
        <v>0</v>
      </c>
      <c r="AD52" s="165"/>
      <c r="AE52" s="166"/>
      <c r="AF52" s="166"/>
      <c r="AG52" s="167"/>
      <c r="AH52" s="168"/>
      <c r="AI52" s="167"/>
      <c r="AJ52" s="150" t="s">
        <v>217</v>
      </c>
      <c r="AK52" s="221"/>
    </row>
    <row r="53" spans="1:37" ht="35.450000000000003" hidden="1" customHeight="1" x14ac:dyDescent="0.2">
      <c r="A53" s="126" t="s">
        <v>44</v>
      </c>
      <c r="B53" s="117" t="s">
        <v>270</v>
      </c>
      <c r="C53" s="116" t="s">
        <v>90</v>
      </c>
      <c r="D53" s="116" t="s">
        <v>97</v>
      </c>
      <c r="E53" s="116" t="s">
        <v>164</v>
      </c>
      <c r="F53" s="42" t="s">
        <v>221</v>
      </c>
      <c r="G53" s="43" t="str">
        <f t="shared" si="3"/>
        <v>Asesor de Control Interno</v>
      </c>
      <c r="H53" s="111">
        <v>44214</v>
      </c>
      <c r="I53" s="111">
        <v>44224</v>
      </c>
      <c r="J53" s="53"/>
      <c r="K53" s="53"/>
      <c r="L53" s="53"/>
      <c r="M53" s="53"/>
      <c r="N53" s="53"/>
      <c r="O53" s="53"/>
      <c r="P53" s="53"/>
      <c r="Q53" s="53"/>
      <c r="R53" s="53"/>
      <c r="S53" s="53"/>
      <c r="T53" s="53"/>
      <c r="U53" s="53"/>
      <c r="V53" s="40" t="s">
        <v>207</v>
      </c>
      <c r="W53" s="158">
        <v>5.0000000000000001E-3</v>
      </c>
      <c r="X53" s="111">
        <v>44222</v>
      </c>
      <c r="Y53" s="64" t="s">
        <v>345</v>
      </c>
      <c r="Z53" s="64" t="s">
        <v>390</v>
      </c>
      <c r="AA53" s="116" t="s">
        <v>175</v>
      </c>
      <c r="AB53" s="121">
        <f t="shared" ca="1" si="4"/>
        <v>4.9999999999999992E-3</v>
      </c>
      <c r="AC53" s="121">
        <f t="shared" ca="1" si="5"/>
        <v>0</v>
      </c>
      <c r="AD53" s="165"/>
      <c r="AE53" s="166"/>
      <c r="AF53" s="166"/>
      <c r="AG53" s="167"/>
      <c r="AH53" s="168"/>
      <c r="AI53" s="167"/>
      <c r="AJ53" s="150" t="s">
        <v>217</v>
      </c>
      <c r="AK53" s="221"/>
    </row>
    <row r="54" spans="1:37" ht="35.450000000000003" hidden="1" customHeight="1" x14ac:dyDescent="0.2">
      <c r="A54" s="116" t="s">
        <v>45</v>
      </c>
      <c r="B54" s="117" t="s">
        <v>289</v>
      </c>
      <c r="C54" s="116" t="s">
        <v>90</v>
      </c>
      <c r="D54" s="116" t="s">
        <v>97</v>
      </c>
      <c r="E54" s="116" t="s">
        <v>164</v>
      </c>
      <c r="F54" s="42" t="s">
        <v>221</v>
      </c>
      <c r="G54" s="43" t="str">
        <f t="shared" si="3"/>
        <v>Asesor de Control Interno</v>
      </c>
      <c r="H54" s="111">
        <v>44215</v>
      </c>
      <c r="I54" s="111">
        <v>44222</v>
      </c>
      <c r="J54" s="53"/>
      <c r="K54" s="53"/>
      <c r="L54" s="53"/>
      <c r="M54" s="53"/>
      <c r="N54" s="53"/>
      <c r="O54" s="53"/>
      <c r="P54" s="53"/>
      <c r="Q54" s="53"/>
      <c r="R54" s="53"/>
      <c r="S54" s="53"/>
      <c r="T54" s="53"/>
      <c r="U54" s="53"/>
      <c r="V54" s="116" t="s">
        <v>207</v>
      </c>
      <c r="W54" s="158">
        <v>3.0000000000000001E-3</v>
      </c>
      <c r="X54" s="111">
        <v>44223</v>
      </c>
      <c r="Y54" s="64" t="s">
        <v>346</v>
      </c>
      <c r="Z54" s="64" t="s">
        <v>346</v>
      </c>
      <c r="AA54" s="116" t="s">
        <v>57</v>
      </c>
      <c r="AB54" s="121">
        <f t="shared" ca="1" si="4"/>
        <v>3.0000000000000001E-3</v>
      </c>
      <c r="AC54" s="121">
        <f t="shared" ca="1" si="5"/>
        <v>0</v>
      </c>
      <c r="AD54" s="165"/>
      <c r="AE54" s="166"/>
      <c r="AF54" s="166"/>
      <c r="AG54" s="167"/>
      <c r="AH54" s="168"/>
      <c r="AI54" s="167"/>
      <c r="AJ54" s="150" t="s">
        <v>217</v>
      </c>
      <c r="AK54" s="221"/>
    </row>
    <row r="55" spans="1:37" ht="35.450000000000003" hidden="1" customHeight="1" x14ac:dyDescent="0.2">
      <c r="A55" s="126" t="s">
        <v>46</v>
      </c>
      <c r="B55" s="117" t="s">
        <v>276</v>
      </c>
      <c r="C55" s="116" t="s">
        <v>98</v>
      </c>
      <c r="D55" s="116" t="s">
        <v>98</v>
      </c>
      <c r="E55" s="116" t="s">
        <v>164</v>
      </c>
      <c r="F55" s="42" t="s">
        <v>222</v>
      </c>
      <c r="G55" s="43" t="str">
        <f t="shared" si="3"/>
        <v>Líderes de Cada Proceso</v>
      </c>
      <c r="H55" s="111">
        <v>44215</v>
      </c>
      <c r="I55" s="111">
        <v>44242</v>
      </c>
      <c r="J55" s="53"/>
      <c r="K55" s="53"/>
      <c r="L55" s="53"/>
      <c r="M55" s="53"/>
      <c r="N55" s="53"/>
      <c r="O55" s="53"/>
      <c r="P55" s="53"/>
      <c r="Q55" s="53"/>
      <c r="R55" s="53"/>
      <c r="S55" s="53"/>
      <c r="T55" s="53"/>
      <c r="U55" s="53"/>
      <c r="V55" s="40" t="s">
        <v>123</v>
      </c>
      <c r="W55" s="158">
        <v>2E-3</v>
      </c>
      <c r="X55" s="111">
        <v>44242</v>
      </c>
      <c r="Y55" s="64" t="s">
        <v>350</v>
      </c>
      <c r="Z55" s="64" t="s">
        <v>391</v>
      </c>
      <c r="AA55" s="40" t="s">
        <v>151</v>
      </c>
      <c r="AB55" s="121">
        <f t="shared" ca="1" si="4"/>
        <v>2E-3</v>
      </c>
      <c r="AC55" s="121">
        <f t="shared" ca="1" si="5"/>
        <v>0</v>
      </c>
      <c r="AD55" s="165"/>
      <c r="AE55" s="166"/>
      <c r="AF55" s="166"/>
      <c r="AG55" s="167"/>
      <c r="AH55" s="168"/>
      <c r="AI55" s="167"/>
      <c r="AJ55" s="150" t="s">
        <v>217</v>
      </c>
      <c r="AK55" s="221"/>
    </row>
    <row r="56" spans="1:37" ht="35.450000000000003" hidden="1" customHeight="1" x14ac:dyDescent="0.2">
      <c r="A56" s="126" t="s">
        <v>46</v>
      </c>
      <c r="B56" s="117" t="s">
        <v>277</v>
      </c>
      <c r="C56" s="116" t="s">
        <v>87</v>
      </c>
      <c r="D56" s="116" t="s">
        <v>96</v>
      </c>
      <c r="E56" s="116" t="s">
        <v>164</v>
      </c>
      <c r="F56" s="42" t="s">
        <v>222</v>
      </c>
      <c r="G56" s="43" t="str">
        <f t="shared" si="3"/>
        <v>Subdirector Administrativo</v>
      </c>
      <c r="H56" s="111">
        <v>44215</v>
      </c>
      <c r="I56" s="111">
        <v>44242</v>
      </c>
      <c r="J56" s="53"/>
      <c r="K56" s="53"/>
      <c r="L56" s="53"/>
      <c r="M56" s="53"/>
      <c r="N56" s="53"/>
      <c r="O56" s="53"/>
      <c r="P56" s="53"/>
      <c r="Q56" s="53"/>
      <c r="R56" s="53"/>
      <c r="S56" s="53"/>
      <c r="T56" s="53"/>
      <c r="U56" s="53"/>
      <c r="V56" s="40" t="s">
        <v>123</v>
      </c>
      <c r="W56" s="158">
        <v>2E-3</v>
      </c>
      <c r="X56" s="111">
        <v>44242</v>
      </c>
      <c r="Y56" s="64" t="s">
        <v>350</v>
      </c>
      <c r="Z56" s="64" t="s">
        <v>367</v>
      </c>
      <c r="AA56" s="116" t="s">
        <v>151</v>
      </c>
      <c r="AB56" s="121">
        <f t="shared" ca="1" si="4"/>
        <v>2E-3</v>
      </c>
      <c r="AC56" s="121">
        <f t="shared" ca="1" si="5"/>
        <v>0</v>
      </c>
      <c r="AD56" s="165"/>
      <c r="AE56" s="166"/>
      <c r="AF56" s="166"/>
      <c r="AG56" s="167"/>
      <c r="AH56" s="168"/>
      <c r="AI56" s="167"/>
      <c r="AJ56" s="150" t="s">
        <v>217</v>
      </c>
      <c r="AK56" s="221"/>
    </row>
    <row r="57" spans="1:37" ht="35.450000000000003" hidden="1" customHeight="1" x14ac:dyDescent="0.2">
      <c r="A57" s="126" t="s">
        <v>46</v>
      </c>
      <c r="B57" s="117" t="s">
        <v>278</v>
      </c>
      <c r="C57" s="116" t="s">
        <v>87</v>
      </c>
      <c r="D57" s="116" t="s">
        <v>96</v>
      </c>
      <c r="E57" s="116" t="s">
        <v>164</v>
      </c>
      <c r="F57" s="42" t="s">
        <v>222</v>
      </c>
      <c r="G57" s="43" t="str">
        <f t="shared" si="3"/>
        <v>Subdirector Administrativo</v>
      </c>
      <c r="H57" s="111">
        <v>44215</v>
      </c>
      <c r="I57" s="111">
        <v>44242</v>
      </c>
      <c r="J57" s="53"/>
      <c r="K57" s="53"/>
      <c r="L57" s="53"/>
      <c r="M57" s="53"/>
      <c r="N57" s="53"/>
      <c r="O57" s="53"/>
      <c r="P57" s="53"/>
      <c r="Q57" s="53"/>
      <c r="R57" s="53"/>
      <c r="S57" s="53"/>
      <c r="T57" s="53"/>
      <c r="U57" s="53"/>
      <c r="V57" s="40" t="s">
        <v>123</v>
      </c>
      <c r="W57" s="158">
        <v>2E-3</v>
      </c>
      <c r="X57" s="111">
        <v>44242</v>
      </c>
      <c r="Y57" s="64" t="s">
        <v>350</v>
      </c>
      <c r="Z57" s="64" t="s">
        <v>392</v>
      </c>
      <c r="AA57" s="116" t="s">
        <v>151</v>
      </c>
      <c r="AB57" s="121">
        <f t="shared" ca="1" si="4"/>
        <v>2E-3</v>
      </c>
      <c r="AC57" s="121">
        <f t="shared" ca="1" si="5"/>
        <v>0</v>
      </c>
      <c r="AD57" s="165"/>
      <c r="AE57" s="166"/>
      <c r="AF57" s="166"/>
      <c r="AG57" s="167"/>
      <c r="AH57" s="168"/>
      <c r="AI57" s="167"/>
      <c r="AJ57" s="150" t="s">
        <v>217</v>
      </c>
      <c r="AK57" s="221"/>
    </row>
    <row r="58" spans="1:37" ht="35.450000000000003" hidden="1" customHeight="1" x14ac:dyDescent="0.2">
      <c r="A58" s="126" t="s">
        <v>46</v>
      </c>
      <c r="B58" s="117" t="s">
        <v>280</v>
      </c>
      <c r="C58" s="116" t="s">
        <v>90</v>
      </c>
      <c r="D58" s="116" t="s">
        <v>97</v>
      </c>
      <c r="E58" s="116" t="s">
        <v>164</v>
      </c>
      <c r="F58" s="42" t="s">
        <v>222</v>
      </c>
      <c r="G58" s="43" t="str">
        <f t="shared" si="3"/>
        <v>Asesor de Control Interno</v>
      </c>
      <c r="H58" s="111">
        <v>44215</v>
      </c>
      <c r="I58" s="111">
        <v>44242</v>
      </c>
      <c r="J58" s="53"/>
      <c r="K58" s="53"/>
      <c r="L58" s="53"/>
      <c r="M58" s="53"/>
      <c r="N58" s="53"/>
      <c r="O58" s="53"/>
      <c r="P58" s="53"/>
      <c r="Q58" s="53"/>
      <c r="R58" s="53"/>
      <c r="S58" s="53"/>
      <c r="T58" s="53"/>
      <c r="U58" s="53"/>
      <c r="V58" s="40" t="s">
        <v>123</v>
      </c>
      <c r="W58" s="158">
        <v>2E-3</v>
      </c>
      <c r="X58" s="111">
        <v>44242</v>
      </c>
      <c r="Y58" s="64" t="s">
        <v>350</v>
      </c>
      <c r="Z58" s="64" t="s">
        <v>393</v>
      </c>
      <c r="AA58" s="116" t="s">
        <v>151</v>
      </c>
      <c r="AB58" s="121">
        <f t="shared" ca="1" si="4"/>
        <v>2E-3</v>
      </c>
      <c r="AC58" s="121">
        <f t="shared" ca="1" si="5"/>
        <v>0</v>
      </c>
      <c r="AD58" s="165"/>
      <c r="AE58" s="166"/>
      <c r="AF58" s="166"/>
      <c r="AG58" s="167"/>
      <c r="AH58" s="168"/>
      <c r="AI58" s="167"/>
      <c r="AJ58" s="150" t="s">
        <v>217</v>
      </c>
      <c r="AK58" s="221"/>
    </row>
    <row r="59" spans="1:37" ht="35.450000000000003" hidden="1" customHeight="1" x14ac:dyDescent="0.2">
      <c r="A59" s="126" t="s">
        <v>46</v>
      </c>
      <c r="B59" s="117" t="s">
        <v>279</v>
      </c>
      <c r="C59" s="116" t="s">
        <v>87</v>
      </c>
      <c r="D59" s="116" t="s">
        <v>96</v>
      </c>
      <c r="E59" s="116" t="s">
        <v>164</v>
      </c>
      <c r="F59" s="42" t="s">
        <v>222</v>
      </c>
      <c r="G59" s="43" t="str">
        <f t="shared" si="3"/>
        <v>Subdirector Administrativo</v>
      </c>
      <c r="H59" s="111">
        <v>44215</v>
      </c>
      <c r="I59" s="111">
        <v>44242</v>
      </c>
      <c r="J59" s="53"/>
      <c r="K59" s="53"/>
      <c r="L59" s="53"/>
      <c r="M59" s="53"/>
      <c r="N59" s="53"/>
      <c r="O59" s="53"/>
      <c r="P59" s="53"/>
      <c r="Q59" s="53"/>
      <c r="R59" s="53"/>
      <c r="S59" s="53"/>
      <c r="T59" s="53"/>
      <c r="U59" s="53"/>
      <c r="V59" s="40" t="s">
        <v>123</v>
      </c>
      <c r="W59" s="158">
        <v>2E-3</v>
      </c>
      <c r="X59" s="111">
        <v>44242</v>
      </c>
      <c r="Y59" s="64" t="s">
        <v>350</v>
      </c>
      <c r="Z59" s="64" t="s">
        <v>394</v>
      </c>
      <c r="AA59" s="116" t="s">
        <v>151</v>
      </c>
      <c r="AB59" s="121">
        <f t="shared" ca="1" si="4"/>
        <v>2E-3</v>
      </c>
      <c r="AC59" s="121">
        <f t="shared" ca="1" si="5"/>
        <v>0</v>
      </c>
      <c r="AD59" s="165"/>
      <c r="AE59" s="166"/>
      <c r="AF59" s="166"/>
      <c r="AG59" s="167"/>
      <c r="AH59" s="168"/>
      <c r="AI59" s="167"/>
      <c r="AJ59" s="150" t="s">
        <v>217</v>
      </c>
      <c r="AK59" s="221"/>
    </row>
    <row r="60" spans="1:37" ht="35.450000000000003" hidden="1" customHeight="1" x14ac:dyDescent="0.2">
      <c r="A60" s="116" t="s">
        <v>45</v>
      </c>
      <c r="B60" s="117" t="s">
        <v>271</v>
      </c>
      <c r="C60" s="116" t="s">
        <v>90</v>
      </c>
      <c r="D60" s="116" t="s">
        <v>97</v>
      </c>
      <c r="E60" s="116" t="s">
        <v>164</v>
      </c>
      <c r="F60" s="42" t="s">
        <v>221</v>
      </c>
      <c r="G60" s="43" t="str">
        <f t="shared" si="3"/>
        <v>Asesor de Control Interno</v>
      </c>
      <c r="H60" s="111">
        <v>44223</v>
      </c>
      <c r="I60" s="111">
        <v>44229</v>
      </c>
      <c r="J60" s="53"/>
      <c r="K60" s="53"/>
      <c r="L60" s="53"/>
      <c r="M60" s="53"/>
      <c r="N60" s="53"/>
      <c r="O60" s="53"/>
      <c r="P60" s="53"/>
      <c r="Q60" s="53"/>
      <c r="R60" s="53"/>
      <c r="S60" s="53"/>
      <c r="T60" s="53"/>
      <c r="U60" s="53"/>
      <c r="V60" s="40" t="s">
        <v>207</v>
      </c>
      <c r="W60" s="158">
        <v>3.0000000000000001E-3</v>
      </c>
      <c r="X60" s="111">
        <v>44230</v>
      </c>
      <c r="Y60" s="117" t="s">
        <v>368</v>
      </c>
      <c r="Z60" s="64" t="s">
        <v>369</v>
      </c>
      <c r="AA60" s="116" t="s">
        <v>57</v>
      </c>
      <c r="AB60" s="121">
        <f t="shared" ca="1" si="4"/>
        <v>3.0000000000000001E-3</v>
      </c>
      <c r="AC60" s="121">
        <f t="shared" ca="1" si="5"/>
        <v>0</v>
      </c>
      <c r="AD60" s="165"/>
      <c r="AE60" s="166"/>
      <c r="AF60" s="166"/>
      <c r="AG60" s="167"/>
      <c r="AH60" s="168"/>
      <c r="AI60" s="167"/>
      <c r="AJ60" s="150" t="s">
        <v>217</v>
      </c>
      <c r="AK60" s="221"/>
    </row>
    <row r="61" spans="1:37" ht="35.450000000000003" hidden="1" customHeight="1" x14ac:dyDescent="0.2">
      <c r="A61" s="126" t="s">
        <v>46</v>
      </c>
      <c r="B61" s="117" t="s">
        <v>293</v>
      </c>
      <c r="C61" s="116" t="s">
        <v>82</v>
      </c>
      <c r="D61" s="116" t="s">
        <v>100</v>
      </c>
      <c r="E61" s="116" t="s">
        <v>164</v>
      </c>
      <c r="F61" s="42" t="s">
        <v>221</v>
      </c>
      <c r="G61" s="43" t="str">
        <f t="shared" si="3"/>
        <v>Director de Mejoramiento de Barrios</v>
      </c>
      <c r="H61" s="111">
        <v>44224</v>
      </c>
      <c r="I61" s="111">
        <v>44229</v>
      </c>
      <c r="J61" s="53"/>
      <c r="K61" s="53"/>
      <c r="L61" s="53"/>
      <c r="M61" s="53"/>
      <c r="N61" s="53"/>
      <c r="O61" s="53"/>
      <c r="P61" s="53"/>
      <c r="Q61" s="53"/>
      <c r="R61" s="53"/>
      <c r="S61" s="53"/>
      <c r="T61" s="53"/>
      <c r="U61" s="53"/>
      <c r="V61" s="114" t="s">
        <v>296</v>
      </c>
      <c r="W61" s="158">
        <v>1E-3</v>
      </c>
      <c r="X61" s="111">
        <v>44229</v>
      </c>
      <c r="Y61" s="64" t="s">
        <v>351</v>
      </c>
      <c r="Z61" s="64" t="s">
        <v>370</v>
      </c>
      <c r="AA61" s="116" t="s">
        <v>151</v>
      </c>
      <c r="AB61" s="121">
        <f t="shared" ca="1" si="4"/>
        <v>1E-3</v>
      </c>
      <c r="AC61" s="121">
        <f t="shared" ca="1" si="5"/>
        <v>0</v>
      </c>
      <c r="AD61" s="165"/>
      <c r="AE61" s="166"/>
      <c r="AF61" s="166"/>
      <c r="AG61" s="167"/>
      <c r="AH61" s="168"/>
      <c r="AI61" s="167"/>
      <c r="AJ61" s="150" t="s">
        <v>217</v>
      </c>
      <c r="AK61" s="221"/>
    </row>
    <row r="62" spans="1:37" ht="35.450000000000003" hidden="1" customHeight="1" x14ac:dyDescent="0.2">
      <c r="A62" s="116" t="s">
        <v>45</v>
      </c>
      <c r="B62" s="117" t="s">
        <v>114</v>
      </c>
      <c r="C62" s="116" t="s">
        <v>90</v>
      </c>
      <c r="D62" s="116" t="s">
        <v>97</v>
      </c>
      <c r="E62" s="116" t="s">
        <v>164</v>
      </c>
      <c r="F62" s="42" t="s">
        <v>198</v>
      </c>
      <c r="G62" s="43" t="str">
        <f t="shared" si="3"/>
        <v>Asesor de Control Interno</v>
      </c>
      <c r="H62" s="111">
        <v>44228</v>
      </c>
      <c r="I62" s="111">
        <v>44231</v>
      </c>
      <c r="J62" s="53"/>
      <c r="K62" s="53"/>
      <c r="L62" s="53"/>
      <c r="M62" s="53"/>
      <c r="N62" s="53"/>
      <c r="O62" s="53"/>
      <c r="P62" s="53"/>
      <c r="Q62" s="53"/>
      <c r="R62" s="53"/>
      <c r="S62" s="53"/>
      <c r="T62" s="53"/>
      <c r="U62" s="53"/>
      <c r="V62" s="116" t="s">
        <v>194</v>
      </c>
      <c r="W62" s="158">
        <v>3.0000000000000001E-3</v>
      </c>
      <c r="X62" s="111">
        <v>44231</v>
      </c>
      <c r="Y62" s="64" t="s">
        <v>372</v>
      </c>
      <c r="Z62" s="64" t="s">
        <v>373</v>
      </c>
      <c r="AA62" s="116" t="s">
        <v>57</v>
      </c>
      <c r="AB62" s="121">
        <f t="shared" ca="1" si="4"/>
        <v>3.0000000000000001E-3</v>
      </c>
      <c r="AC62" s="121">
        <f t="shared" ca="1" si="5"/>
        <v>0</v>
      </c>
      <c r="AD62" s="165"/>
      <c r="AE62" s="166"/>
      <c r="AF62" s="166"/>
      <c r="AG62" s="167"/>
      <c r="AH62" s="168"/>
      <c r="AI62" s="167"/>
      <c r="AJ62" s="150" t="s">
        <v>217</v>
      </c>
      <c r="AK62" s="221"/>
    </row>
    <row r="63" spans="1:37" ht="35.450000000000003" hidden="1" customHeight="1" x14ac:dyDescent="0.2">
      <c r="A63" s="126" t="s">
        <v>46</v>
      </c>
      <c r="B63" s="117" t="s">
        <v>93</v>
      </c>
      <c r="C63" s="116" t="s">
        <v>141</v>
      </c>
      <c r="D63" s="116" t="s">
        <v>96</v>
      </c>
      <c r="E63" s="116" t="s">
        <v>164</v>
      </c>
      <c r="F63" s="42" t="s">
        <v>222</v>
      </c>
      <c r="G63" s="43" t="str">
        <f t="shared" si="3"/>
        <v>Director de Gestión Corporativa y CID</v>
      </c>
      <c r="H63" s="111">
        <v>44228</v>
      </c>
      <c r="I63" s="111">
        <v>44236</v>
      </c>
      <c r="J63" s="53"/>
      <c r="K63" s="53"/>
      <c r="L63" s="53"/>
      <c r="M63" s="53"/>
      <c r="N63" s="53"/>
      <c r="O63" s="53"/>
      <c r="P63" s="53"/>
      <c r="Q63" s="53"/>
      <c r="R63" s="53"/>
      <c r="S63" s="53"/>
      <c r="T63" s="53"/>
      <c r="U63" s="53"/>
      <c r="V63" s="116" t="s">
        <v>311</v>
      </c>
      <c r="W63" s="158">
        <v>1E-3</v>
      </c>
      <c r="X63" s="111">
        <v>44237</v>
      </c>
      <c r="Y63" s="64" t="s">
        <v>375</v>
      </c>
      <c r="Z63" s="117" t="s">
        <v>395</v>
      </c>
      <c r="AA63" s="116" t="s">
        <v>151</v>
      </c>
      <c r="AB63" s="121">
        <f t="shared" ca="1" si="4"/>
        <v>1E-3</v>
      </c>
      <c r="AC63" s="121">
        <f t="shared" ca="1" si="5"/>
        <v>0</v>
      </c>
      <c r="AD63" s="165"/>
      <c r="AE63" s="166"/>
      <c r="AF63" s="166"/>
      <c r="AG63" s="167"/>
      <c r="AH63" s="168"/>
      <c r="AI63" s="167"/>
      <c r="AJ63" s="150" t="s">
        <v>217</v>
      </c>
      <c r="AK63" s="221"/>
    </row>
    <row r="64" spans="1:37" ht="35.450000000000003" hidden="1" customHeight="1" x14ac:dyDescent="0.2">
      <c r="A64" s="126" t="s">
        <v>44</v>
      </c>
      <c r="B64" s="117" t="s">
        <v>92</v>
      </c>
      <c r="C64" s="116" t="s">
        <v>89</v>
      </c>
      <c r="D64" s="116" t="s">
        <v>96</v>
      </c>
      <c r="E64" s="116" t="s">
        <v>164</v>
      </c>
      <c r="F64" s="118" t="s">
        <v>195</v>
      </c>
      <c r="G64" s="43" t="str">
        <f t="shared" si="3"/>
        <v>Subdirector Financiero</v>
      </c>
      <c r="H64" s="111">
        <v>44228</v>
      </c>
      <c r="I64" s="111">
        <v>44236</v>
      </c>
      <c r="J64" s="53"/>
      <c r="K64" s="53"/>
      <c r="L64" s="53"/>
      <c r="M64" s="53"/>
      <c r="N64" s="53"/>
      <c r="O64" s="53"/>
      <c r="P64" s="53"/>
      <c r="Q64" s="53"/>
      <c r="R64" s="53"/>
      <c r="S64" s="53"/>
      <c r="T64" s="53"/>
      <c r="U64" s="53"/>
      <c r="V64" s="116" t="s">
        <v>123</v>
      </c>
      <c r="W64" s="158">
        <v>1E-3</v>
      </c>
      <c r="X64" s="111">
        <v>44237</v>
      </c>
      <c r="Y64" s="64" t="s">
        <v>574</v>
      </c>
      <c r="Z64" s="64" t="s">
        <v>258</v>
      </c>
      <c r="AA64" s="116" t="s">
        <v>175</v>
      </c>
      <c r="AB64" s="121">
        <f t="shared" ca="1" si="4"/>
        <v>9.999999999999998E-4</v>
      </c>
      <c r="AC64" s="121">
        <f t="shared" ca="1" si="5"/>
        <v>0</v>
      </c>
      <c r="AD64" s="165"/>
      <c r="AE64" s="166"/>
      <c r="AF64" s="166"/>
      <c r="AG64" s="167"/>
      <c r="AH64" s="168"/>
      <c r="AI64" s="167"/>
      <c r="AJ64" s="150" t="s">
        <v>217</v>
      </c>
      <c r="AK64" s="221"/>
    </row>
    <row r="65" spans="1:37" ht="35.450000000000003" hidden="1" customHeight="1" x14ac:dyDescent="0.2">
      <c r="A65" s="116" t="s">
        <v>47</v>
      </c>
      <c r="B65" s="171" t="s">
        <v>191</v>
      </c>
      <c r="C65" s="116" t="s">
        <v>90</v>
      </c>
      <c r="D65" s="116" t="s">
        <v>97</v>
      </c>
      <c r="E65" s="116" t="s">
        <v>164</v>
      </c>
      <c r="F65" s="42" t="s">
        <v>245</v>
      </c>
      <c r="G65" s="43" t="str">
        <f t="shared" ref="G65:G96" si="12">IF(LEN(C65)&gt;0,VLOOKUP(C65,PROCESO2,3,0),"")</f>
        <v>Asesor de Control Interno</v>
      </c>
      <c r="H65" s="111">
        <v>44228</v>
      </c>
      <c r="I65" s="111">
        <v>44540</v>
      </c>
      <c r="J65" s="53"/>
      <c r="K65" s="53"/>
      <c r="L65" s="53"/>
      <c r="M65" s="53"/>
      <c r="N65" s="53"/>
      <c r="O65" s="53"/>
      <c r="P65" s="53"/>
      <c r="Q65" s="53"/>
      <c r="R65" s="53"/>
      <c r="S65" s="53"/>
      <c r="T65" s="53"/>
      <c r="U65" s="53"/>
      <c r="V65" s="116" t="s">
        <v>207</v>
      </c>
      <c r="W65" s="160">
        <v>7.4999999999999997E-3</v>
      </c>
      <c r="X65" s="111">
        <v>44540</v>
      </c>
      <c r="Y65" s="110" t="s">
        <v>704</v>
      </c>
      <c r="Z65" s="110" t="s">
        <v>705</v>
      </c>
      <c r="AA65" s="116" t="s">
        <v>175</v>
      </c>
      <c r="AB65" s="121">
        <f t="shared" ref="AB65:AB96" ca="1" si="13">IF(ISERROR(VLOOKUP(AA65,INDIRECT(VLOOKUP(A65,ACTA,2,0)&amp;"A"),2,0))=TRUE,0,W65*(VLOOKUP(AA65,INDIRECT(VLOOKUP(A65,ACTA,2,0)&amp;"A"),2,0)))</f>
        <v>7.4999999999999989E-3</v>
      </c>
      <c r="AC65" s="121">
        <f t="shared" ref="AC65:AC96" ca="1" si="14">+W65-AB65</f>
        <v>0</v>
      </c>
      <c r="AD65" s="165">
        <f>MONTH(I65)</f>
        <v>12</v>
      </c>
      <c r="AE65" s="166">
        <f>+I65-H65</f>
        <v>312</v>
      </c>
      <c r="AF65" s="166">
        <f>+$AF$18-H65</f>
        <v>333</v>
      </c>
      <c r="AG65" s="167">
        <f>+AF65/AE65</f>
        <v>1.0673076923076923</v>
      </c>
      <c r="AH65" s="168">
        <f>+AG65*W65</f>
        <v>8.0048076923076913E-3</v>
      </c>
      <c r="AI65" s="167">
        <f ca="1">+AB65-AH65</f>
        <v>-5.0480769230769242E-4</v>
      </c>
      <c r="AJ65" s="150" t="s">
        <v>217</v>
      </c>
      <c r="AK65" s="221"/>
    </row>
    <row r="66" spans="1:37" ht="35.450000000000003" hidden="1" customHeight="1" x14ac:dyDescent="0.2">
      <c r="A66" s="116" t="s">
        <v>47</v>
      </c>
      <c r="B66" s="120" t="s">
        <v>191</v>
      </c>
      <c r="C66" s="116" t="s">
        <v>90</v>
      </c>
      <c r="D66" s="116" t="s">
        <v>97</v>
      </c>
      <c r="E66" s="116" t="s">
        <v>164</v>
      </c>
      <c r="F66" s="42" t="s">
        <v>158</v>
      </c>
      <c r="G66" s="43" t="str">
        <f t="shared" si="12"/>
        <v>Asesor de Control Interno</v>
      </c>
      <c r="H66" s="111">
        <v>44228</v>
      </c>
      <c r="I66" s="111">
        <v>44540</v>
      </c>
      <c r="J66" s="53"/>
      <c r="K66" s="53"/>
      <c r="L66" s="53"/>
      <c r="M66" s="53"/>
      <c r="N66" s="53"/>
      <c r="O66" s="53"/>
      <c r="P66" s="53"/>
      <c r="Q66" s="53"/>
      <c r="R66" s="53"/>
      <c r="S66" s="53"/>
      <c r="T66" s="53"/>
      <c r="U66" s="53"/>
      <c r="V66" s="116" t="s">
        <v>207</v>
      </c>
      <c r="W66" s="160">
        <v>7.4999999999999997E-3</v>
      </c>
      <c r="X66" s="111">
        <v>44540</v>
      </c>
      <c r="Y66" s="112" t="s">
        <v>697</v>
      </c>
      <c r="Z66" s="112" t="s">
        <v>698</v>
      </c>
      <c r="AA66" s="40" t="s">
        <v>175</v>
      </c>
      <c r="AB66" s="121">
        <f t="shared" ca="1" si="13"/>
        <v>7.4999999999999989E-3</v>
      </c>
      <c r="AC66" s="121">
        <f t="shared" ca="1" si="14"/>
        <v>0</v>
      </c>
      <c r="AD66" s="165">
        <f>MONTH(I66)</f>
        <v>12</v>
      </c>
      <c r="AE66" s="166">
        <f>+I66-H66</f>
        <v>312</v>
      </c>
      <c r="AF66" s="166">
        <f>+$AF$18-H66</f>
        <v>333</v>
      </c>
      <c r="AG66" s="167">
        <f>+AF66/AE66</f>
        <v>1.0673076923076923</v>
      </c>
      <c r="AH66" s="168">
        <f>+AG66*W66</f>
        <v>8.0048076923076913E-3</v>
      </c>
      <c r="AI66" s="167">
        <f ca="1">+AB66-AH66</f>
        <v>-5.0480769230769242E-4</v>
      </c>
      <c r="AJ66" s="150" t="s">
        <v>217</v>
      </c>
      <c r="AK66" s="221"/>
    </row>
    <row r="67" spans="1:37" ht="35.450000000000003" hidden="1" customHeight="1" x14ac:dyDescent="0.2">
      <c r="A67" s="126" t="s">
        <v>45</v>
      </c>
      <c r="B67" s="117" t="s">
        <v>335</v>
      </c>
      <c r="C67" s="116" t="s">
        <v>90</v>
      </c>
      <c r="D67" s="116" t="s">
        <v>97</v>
      </c>
      <c r="E67" s="116" t="s">
        <v>164</v>
      </c>
      <c r="F67" s="118" t="s">
        <v>195</v>
      </c>
      <c r="G67" s="43" t="str">
        <f t="shared" si="12"/>
        <v>Asesor de Control Interno</v>
      </c>
      <c r="H67" s="111">
        <v>44230</v>
      </c>
      <c r="I67" s="111">
        <v>44249</v>
      </c>
      <c r="J67" s="53"/>
      <c r="K67" s="53"/>
      <c r="L67" s="53"/>
      <c r="M67" s="53"/>
      <c r="N67" s="53"/>
      <c r="O67" s="53"/>
      <c r="P67" s="53"/>
      <c r="Q67" s="53"/>
      <c r="R67" s="53"/>
      <c r="S67" s="53"/>
      <c r="T67" s="53"/>
      <c r="U67" s="53"/>
      <c r="V67" s="40" t="s">
        <v>311</v>
      </c>
      <c r="W67" s="158">
        <v>1E-3</v>
      </c>
      <c r="X67" s="111">
        <v>44245</v>
      </c>
      <c r="Y67" s="64" t="s">
        <v>396</v>
      </c>
      <c r="Z67" s="64" t="s">
        <v>376</v>
      </c>
      <c r="AA67" s="40" t="s">
        <v>57</v>
      </c>
      <c r="AB67" s="121">
        <f t="shared" ca="1" si="13"/>
        <v>1E-3</v>
      </c>
      <c r="AC67" s="121">
        <f t="shared" ca="1" si="14"/>
        <v>0</v>
      </c>
      <c r="AD67" s="165"/>
      <c r="AE67" s="166"/>
      <c r="AF67" s="166"/>
      <c r="AG67" s="167"/>
      <c r="AH67" s="168"/>
      <c r="AI67" s="167"/>
      <c r="AJ67" s="150" t="s">
        <v>217</v>
      </c>
      <c r="AK67" s="221"/>
    </row>
    <row r="68" spans="1:37" ht="35.450000000000003" hidden="1" customHeight="1" x14ac:dyDescent="0.2">
      <c r="A68" s="126" t="s">
        <v>44</v>
      </c>
      <c r="B68" s="64" t="s">
        <v>291</v>
      </c>
      <c r="C68" s="116" t="s">
        <v>89</v>
      </c>
      <c r="D68" s="116" t="s">
        <v>96</v>
      </c>
      <c r="E68" s="116" t="s">
        <v>164</v>
      </c>
      <c r="F68" s="118" t="s">
        <v>222</v>
      </c>
      <c r="G68" s="43" t="str">
        <f t="shared" si="12"/>
        <v>Subdirector Financiero</v>
      </c>
      <c r="H68" s="148">
        <v>44237</v>
      </c>
      <c r="I68" s="148">
        <v>44251</v>
      </c>
      <c r="J68" s="53"/>
      <c r="K68" s="53"/>
      <c r="L68" s="53"/>
      <c r="M68" s="53"/>
      <c r="N68" s="53"/>
      <c r="O68" s="53"/>
      <c r="P68" s="53"/>
      <c r="Q68" s="53"/>
      <c r="R68" s="53"/>
      <c r="S68" s="53"/>
      <c r="T68" s="53"/>
      <c r="U68" s="53"/>
      <c r="V68" s="40" t="s">
        <v>123</v>
      </c>
      <c r="W68" s="158">
        <v>0.01</v>
      </c>
      <c r="X68" s="111">
        <v>44253</v>
      </c>
      <c r="Y68" s="64" t="s">
        <v>379</v>
      </c>
      <c r="Z68" s="64" t="s">
        <v>404</v>
      </c>
      <c r="AA68" s="116" t="s">
        <v>175</v>
      </c>
      <c r="AB68" s="121">
        <f t="shared" ca="1" si="13"/>
        <v>9.9999999999999985E-3</v>
      </c>
      <c r="AC68" s="121">
        <f t="shared" ca="1" si="14"/>
        <v>0</v>
      </c>
      <c r="AD68" s="165"/>
      <c r="AE68" s="166"/>
      <c r="AF68" s="166"/>
      <c r="AG68" s="167"/>
      <c r="AH68" s="168"/>
      <c r="AI68" s="167"/>
      <c r="AJ68" s="150" t="s">
        <v>217</v>
      </c>
      <c r="AK68" s="221"/>
    </row>
    <row r="69" spans="1:37" ht="35.450000000000003" hidden="1" customHeight="1" x14ac:dyDescent="0.2">
      <c r="A69" s="126" t="s">
        <v>44</v>
      </c>
      <c r="B69" s="64" t="s">
        <v>291</v>
      </c>
      <c r="C69" s="116" t="s">
        <v>89</v>
      </c>
      <c r="D69" s="116" t="s">
        <v>96</v>
      </c>
      <c r="E69" s="116" t="s">
        <v>164</v>
      </c>
      <c r="F69" s="42" t="s">
        <v>158</v>
      </c>
      <c r="G69" s="43" t="str">
        <f t="shared" si="12"/>
        <v>Subdirector Financiero</v>
      </c>
      <c r="H69" s="148">
        <v>44237</v>
      </c>
      <c r="I69" s="148">
        <v>44251</v>
      </c>
      <c r="J69" s="53"/>
      <c r="K69" s="53"/>
      <c r="L69" s="53"/>
      <c r="M69" s="53"/>
      <c r="N69" s="53"/>
      <c r="O69" s="53"/>
      <c r="P69" s="53"/>
      <c r="Q69" s="53"/>
      <c r="R69" s="53"/>
      <c r="S69" s="53"/>
      <c r="T69" s="53"/>
      <c r="U69" s="53"/>
      <c r="V69" s="116" t="s">
        <v>123</v>
      </c>
      <c r="W69" s="158">
        <v>0.01</v>
      </c>
      <c r="X69" s="111">
        <v>44253</v>
      </c>
      <c r="Y69" s="64" t="s">
        <v>379</v>
      </c>
      <c r="Z69" s="64" t="s">
        <v>404</v>
      </c>
      <c r="AA69" s="116" t="s">
        <v>175</v>
      </c>
      <c r="AB69" s="121">
        <f t="shared" ca="1" si="13"/>
        <v>9.9999999999999985E-3</v>
      </c>
      <c r="AC69" s="121">
        <f t="shared" ca="1" si="14"/>
        <v>0</v>
      </c>
      <c r="AD69" s="165"/>
      <c r="AE69" s="166"/>
      <c r="AF69" s="166"/>
      <c r="AG69" s="167"/>
      <c r="AH69" s="168"/>
      <c r="AI69" s="167"/>
      <c r="AJ69" s="150" t="s">
        <v>217</v>
      </c>
      <c r="AK69" s="221"/>
    </row>
    <row r="70" spans="1:37" ht="35.450000000000003" hidden="1" customHeight="1" x14ac:dyDescent="0.2">
      <c r="A70" s="116" t="s">
        <v>43</v>
      </c>
      <c r="B70" s="117" t="s">
        <v>284</v>
      </c>
      <c r="C70" s="116" t="s">
        <v>90</v>
      </c>
      <c r="D70" s="116" t="s">
        <v>97</v>
      </c>
      <c r="E70" s="116" t="s">
        <v>164</v>
      </c>
      <c r="F70" s="118" t="s">
        <v>221</v>
      </c>
      <c r="G70" s="43" t="str">
        <f t="shared" si="12"/>
        <v>Asesor de Control Interno</v>
      </c>
      <c r="H70" s="111">
        <v>44241</v>
      </c>
      <c r="I70" s="111">
        <v>44260</v>
      </c>
      <c r="J70" s="53"/>
      <c r="K70" s="53"/>
      <c r="L70" s="53"/>
      <c r="M70" s="53"/>
      <c r="N70" s="53"/>
      <c r="O70" s="53"/>
      <c r="P70" s="53"/>
      <c r="Q70" s="53"/>
      <c r="R70" s="53"/>
      <c r="S70" s="53"/>
      <c r="T70" s="53"/>
      <c r="U70" s="53"/>
      <c r="V70" s="40" t="s">
        <v>313</v>
      </c>
      <c r="W70" s="160">
        <v>5.0000000000000001E-3</v>
      </c>
      <c r="X70" s="111">
        <v>44293</v>
      </c>
      <c r="Y70" s="117" t="s">
        <v>398</v>
      </c>
      <c r="Z70" s="64" t="s">
        <v>429</v>
      </c>
      <c r="AA70" s="116" t="s">
        <v>181</v>
      </c>
      <c r="AB70" s="169">
        <f t="shared" ca="1" si="13"/>
        <v>5.0000000000000001E-3</v>
      </c>
      <c r="AC70" s="121">
        <f t="shared" ca="1" si="14"/>
        <v>0</v>
      </c>
      <c r="AD70" s="165"/>
      <c r="AE70" s="166"/>
      <c r="AF70" s="166"/>
      <c r="AG70" s="167"/>
      <c r="AH70" s="168"/>
      <c r="AI70" s="167"/>
      <c r="AJ70" s="150" t="s">
        <v>217</v>
      </c>
      <c r="AK70" s="221"/>
    </row>
    <row r="71" spans="1:37" ht="35.450000000000003" hidden="1" customHeight="1" x14ac:dyDescent="0.2">
      <c r="A71" s="126" t="s">
        <v>46</v>
      </c>
      <c r="B71" s="117" t="s">
        <v>211</v>
      </c>
      <c r="C71" s="116" t="s">
        <v>89</v>
      </c>
      <c r="D71" s="116" t="s">
        <v>96</v>
      </c>
      <c r="E71" s="116" t="s">
        <v>164</v>
      </c>
      <c r="F71" s="118" t="s">
        <v>222</v>
      </c>
      <c r="G71" s="43" t="str">
        <f t="shared" si="12"/>
        <v>Subdirector Financiero</v>
      </c>
      <c r="H71" s="111">
        <v>44250</v>
      </c>
      <c r="I71" s="111">
        <v>44253</v>
      </c>
      <c r="J71" s="53"/>
      <c r="K71" s="53"/>
      <c r="L71" s="53"/>
      <c r="M71" s="53"/>
      <c r="N71" s="53"/>
      <c r="O71" s="53"/>
      <c r="P71" s="53"/>
      <c r="Q71" s="53"/>
      <c r="R71" s="53"/>
      <c r="S71" s="53"/>
      <c r="T71" s="53"/>
      <c r="U71" s="53"/>
      <c r="V71" s="40" t="s">
        <v>311</v>
      </c>
      <c r="W71" s="158">
        <v>2E-3</v>
      </c>
      <c r="X71" s="111">
        <v>44253</v>
      </c>
      <c r="Y71" s="70" t="s">
        <v>380</v>
      </c>
      <c r="Z71" s="64" t="s">
        <v>404</v>
      </c>
      <c r="AA71" s="40" t="s">
        <v>151</v>
      </c>
      <c r="AB71" s="121">
        <f t="shared" ca="1" si="13"/>
        <v>2E-3</v>
      </c>
      <c r="AC71" s="121">
        <f t="shared" ca="1" si="14"/>
        <v>0</v>
      </c>
      <c r="AD71" s="165"/>
      <c r="AE71" s="166"/>
      <c r="AF71" s="166"/>
      <c r="AG71" s="167"/>
      <c r="AH71" s="168"/>
      <c r="AI71" s="167"/>
      <c r="AJ71" s="150" t="s">
        <v>217</v>
      </c>
      <c r="AK71" s="221"/>
    </row>
    <row r="72" spans="1:37" ht="35.450000000000003" hidden="1" customHeight="1" x14ac:dyDescent="0.2">
      <c r="A72" s="126" t="s">
        <v>46</v>
      </c>
      <c r="B72" s="117" t="s">
        <v>292</v>
      </c>
      <c r="C72" s="116" t="s">
        <v>89</v>
      </c>
      <c r="D72" s="116" t="s">
        <v>96</v>
      </c>
      <c r="E72" s="116" t="s">
        <v>164</v>
      </c>
      <c r="F72" s="118" t="s">
        <v>222</v>
      </c>
      <c r="G72" s="43" t="str">
        <f t="shared" si="12"/>
        <v>Subdirector Financiero</v>
      </c>
      <c r="H72" s="111">
        <v>44250</v>
      </c>
      <c r="I72" s="111">
        <v>44253</v>
      </c>
      <c r="J72" s="53"/>
      <c r="K72" s="53"/>
      <c r="L72" s="53"/>
      <c r="M72" s="53"/>
      <c r="N72" s="53"/>
      <c r="O72" s="53"/>
      <c r="P72" s="53"/>
      <c r="Q72" s="53"/>
      <c r="R72" s="53"/>
      <c r="S72" s="53"/>
      <c r="T72" s="53"/>
      <c r="U72" s="53"/>
      <c r="V72" s="116" t="s">
        <v>311</v>
      </c>
      <c r="W72" s="158">
        <v>2E-3</v>
      </c>
      <c r="X72" s="111">
        <v>44253</v>
      </c>
      <c r="Y72" s="71" t="s">
        <v>377</v>
      </c>
      <c r="Z72" s="64" t="s">
        <v>404</v>
      </c>
      <c r="AA72" s="116" t="s">
        <v>151</v>
      </c>
      <c r="AB72" s="121">
        <f t="shared" ca="1" si="13"/>
        <v>2E-3</v>
      </c>
      <c r="AC72" s="121">
        <f t="shared" ca="1" si="14"/>
        <v>0</v>
      </c>
      <c r="AD72" s="165"/>
      <c r="AE72" s="166"/>
      <c r="AF72" s="166"/>
      <c r="AG72" s="167"/>
      <c r="AH72" s="168"/>
      <c r="AI72" s="167"/>
      <c r="AJ72" s="150" t="s">
        <v>217</v>
      </c>
      <c r="AK72" s="221"/>
    </row>
    <row r="73" spans="1:37" ht="35.450000000000003" hidden="1" customHeight="1" x14ac:dyDescent="0.2">
      <c r="A73" s="116" t="s">
        <v>45</v>
      </c>
      <c r="B73" s="117" t="s">
        <v>271</v>
      </c>
      <c r="C73" s="116" t="s">
        <v>90</v>
      </c>
      <c r="D73" s="116" t="s">
        <v>97</v>
      </c>
      <c r="E73" s="116" t="s">
        <v>164</v>
      </c>
      <c r="F73" s="42" t="s">
        <v>221</v>
      </c>
      <c r="G73" s="43" t="str">
        <f t="shared" si="12"/>
        <v>Asesor de Control Interno</v>
      </c>
      <c r="H73" s="111">
        <v>44251</v>
      </c>
      <c r="I73" s="111">
        <v>44257</v>
      </c>
      <c r="J73" s="53"/>
      <c r="K73" s="53"/>
      <c r="L73" s="53"/>
      <c r="M73" s="53"/>
      <c r="N73" s="53"/>
      <c r="O73" s="53"/>
      <c r="P73" s="53"/>
      <c r="Q73" s="53"/>
      <c r="R73" s="53"/>
      <c r="S73" s="53"/>
      <c r="T73" s="53"/>
      <c r="U73" s="53"/>
      <c r="V73" s="40" t="s">
        <v>207</v>
      </c>
      <c r="W73" s="158">
        <v>3.0000000000000001E-3</v>
      </c>
      <c r="X73" s="111">
        <v>44258</v>
      </c>
      <c r="Y73" s="117" t="s">
        <v>368</v>
      </c>
      <c r="Z73" s="64" t="s">
        <v>411</v>
      </c>
      <c r="AA73" s="116" t="s">
        <v>57</v>
      </c>
      <c r="AB73" s="169">
        <f t="shared" ca="1" si="13"/>
        <v>3.0000000000000001E-3</v>
      </c>
      <c r="AC73" s="121">
        <f t="shared" ca="1" si="14"/>
        <v>0</v>
      </c>
      <c r="AD73" s="165"/>
      <c r="AE73" s="166"/>
      <c r="AF73" s="166"/>
      <c r="AG73" s="167"/>
      <c r="AH73" s="168"/>
      <c r="AI73" s="167"/>
      <c r="AJ73" s="150" t="s">
        <v>217</v>
      </c>
      <c r="AK73" s="221"/>
    </row>
    <row r="74" spans="1:37" ht="35.450000000000003" hidden="1" customHeight="1" x14ac:dyDescent="0.2">
      <c r="A74" s="126" t="s">
        <v>46</v>
      </c>
      <c r="B74" s="117" t="s">
        <v>293</v>
      </c>
      <c r="C74" s="116" t="s">
        <v>82</v>
      </c>
      <c r="D74" s="116" t="s">
        <v>100</v>
      </c>
      <c r="E74" s="116" t="s">
        <v>164</v>
      </c>
      <c r="F74" s="42" t="s">
        <v>221</v>
      </c>
      <c r="G74" s="43" t="str">
        <f t="shared" si="12"/>
        <v>Director de Mejoramiento de Barrios</v>
      </c>
      <c r="H74" s="111">
        <v>44252</v>
      </c>
      <c r="I74" s="111">
        <v>44257</v>
      </c>
      <c r="J74" s="53"/>
      <c r="K74" s="53"/>
      <c r="L74" s="53"/>
      <c r="M74" s="53"/>
      <c r="N74" s="53"/>
      <c r="O74" s="53"/>
      <c r="P74" s="53"/>
      <c r="Q74" s="53"/>
      <c r="R74" s="53"/>
      <c r="S74" s="53"/>
      <c r="T74" s="53"/>
      <c r="U74" s="53"/>
      <c r="V74" s="114" t="s">
        <v>296</v>
      </c>
      <c r="W74" s="158">
        <v>1E-3</v>
      </c>
      <c r="X74" s="111">
        <v>44260</v>
      </c>
      <c r="Y74" s="64" t="s">
        <v>397</v>
      </c>
      <c r="Z74" s="64" t="s">
        <v>416</v>
      </c>
      <c r="AA74" s="40" t="s">
        <v>151</v>
      </c>
      <c r="AB74" s="169">
        <f t="shared" ca="1" si="13"/>
        <v>1E-3</v>
      </c>
      <c r="AC74" s="121">
        <f t="shared" ca="1" si="14"/>
        <v>0</v>
      </c>
      <c r="AD74" s="165"/>
      <c r="AE74" s="166"/>
      <c r="AF74" s="166"/>
      <c r="AG74" s="167"/>
      <c r="AH74" s="168"/>
      <c r="AI74" s="167"/>
      <c r="AJ74" s="150" t="s">
        <v>217</v>
      </c>
      <c r="AK74" s="221"/>
    </row>
    <row r="75" spans="1:37" ht="35.450000000000003" hidden="1" customHeight="1" x14ac:dyDescent="0.2">
      <c r="A75" s="126" t="s">
        <v>44</v>
      </c>
      <c r="B75" s="117" t="s">
        <v>310</v>
      </c>
      <c r="C75" s="116" t="s">
        <v>98</v>
      </c>
      <c r="D75" s="116" t="s">
        <v>98</v>
      </c>
      <c r="E75" s="116" t="s">
        <v>164</v>
      </c>
      <c r="F75" s="119" t="s">
        <v>221</v>
      </c>
      <c r="G75" s="43" t="str">
        <f t="shared" si="12"/>
        <v>Líderes de Cada Proceso</v>
      </c>
      <c r="H75" s="148">
        <v>44252</v>
      </c>
      <c r="I75" s="148">
        <v>44280</v>
      </c>
      <c r="J75" s="53"/>
      <c r="K75" s="53"/>
      <c r="L75" s="53"/>
      <c r="M75" s="53"/>
      <c r="N75" s="53"/>
      <c r="O75" s="53"/>
      <c r="P75" s="53"/>
      <c r="Q75" s="53"/>
      <c r="R75" s="53"/>
      <c r="S75" s="53"/>
      <c r="T75" s="53"/>
      <c r="U75" s="53"/>
      <c r="V75" s="116" t="s">
        <v>311</v>
      </c>
      <c r="W75" s="158">
        <v>0.02</v>
      </c>
      <c r="X75" s="111">
        <v>44280</v>
      </c>
      <c r="Y75" s="71" t="s">
        <v>377</v>
      </c>
      <c r="Z75" s="64" t="s">
        <v>415</v>
      </c>
      <c r="AA75" s="40" t="s">
        <v>175</v>
      </c>
      <c r="AB75" s="169">
        <f t="shared" ca="1" si="13"/>
        <v>1.9999999999999997E-2</v>
      </c>
      <c r="AC75" s="121">
        <f t="shared" ca="1" si="14"/>
        <v>0</v>
      </c>
      <c r="AD75" s="165"/>
      <c r="AE75" s="166"/>
      <c r="AF75" s="166"/>
      <c r="AG75" s="167"/>
      <c r="AH75" s="168"/>
      <c r="AI75" s="167"/>
      <c r="AJ75" s="150" t="s">
        <v>217</v>
      </c>
      <c r="AK75" s="221"/>
    </row>
    <row r="76" spans="1:37" ht="35.450000000000003" hidden="1" customHeight="1" x14ac:dyDescent="0.2">
      <c r="A76" s="116" t="s">
        <v>45</v>
      </c>
      <c r="B76" s="117" t="s">
        <v>114</v>
      </c>
      <c r="C76" s="116" t="s">
        <v>90</v>
      </c>
      <c r="D76" s="116" t="s">
        <v>97</v>
      </c>
      <c r="E76" s="116" t="s">
        <v>164</v>
      </c>
      <c r="F76" s="118" t="s">
        <v>221</v>
      </c>
      <c r="G76" s="43" t="str">
        <f t="shared" si="12"/>
        <v>Asesor de Control Interno</v>
      </c>
      <c r="H76" s="111">
        <v>44257</v>
      </c>
      <c r="I76" s="111">
        <v>44259</v>
      </c>
      <c r="J76" s="53"/>
      <c r="K76" s="53"/>
      <c r="L76" s="53"/>
      <c r="M76" s="53"/>
      <c r="N76" s="53"/>
      <c r="O76" s="53"/>
      <c r="P76" s="53"/>
      <c r="Q76" s="53"/>
      <c r="R76" s="53"/>
      <c r="S76" s="53"/>
      <c r="T76" s="53"/>
      <c r="U76" s="53"/>
      <c r="V76" s="116" t="s">
        <v>194</v>
      </c>
      <c r="W76" s="158">
        <v>3.0000000000000001E-3</v>
      </c>
      <c r="X76" s="111">
        <v>44263</v>
      </c>
      <c r="Y76" s="64" t="s">
        <v>413</v>
      </c>
      <c r="Z76" s="64" t="s">
        <v>414</v>
      </c>
      <c r="AA76" s="116" t="s">
        <v>57</v>
      </c>
      <c r="AB76" s="169">
        <f t="shared" ca="1" si="13"/>
        <v>3.0000000000000001E-3</v>
      </c>
      <c r="AC76" s="121">
        <f t="shared" ca="1" si="14"/>
        <v>0</v>
      </c>
      <c r="AD76" s="165"/>
      <c r="AE76" s="166"/>
      <c r="AF76" s="166"/>
      <c r="AG76" s="167"/>
      <c r="AH76" s="168"/>
      <c r="AI76" s="167"/>
      <c r="AJ76" s="150" t="s">
        <v>217</v>
      </c>
      <c r="AK76" s="221"/>
    </row>
    <row r="77" spans="1:37" ht="35.450000000000003" hidden="1" customHeight="1" x14ac:dyDescent="0.2">
      <c r="A77" s="126" t="s">
        <v>46</v>
      </c>
      <c r="B77" s="117" t="s">
        <v>93</v>
      </c>
      <c r="C77" s="116" t="s">
        <v>89</v>
      </c>
      <c r="D77" s="116" t="s">
        <v>96</v>
      </c>
      <c r="E77" s="116" t="s">
        <v>164</v>
      </c>
      <c r="F77" s="118" t="s">
        <v>222</v>
      </c>
      <c r="G77" s="43" t="str">
        <f t="shared" si="12"/>
        <v>Subdirector Financiero</v>
      </c>
      <c r="H77" s="111">
        <v>44257</v>
      </c>
      <c r="I77" s="111">
        <v>44264</v>
      </c>
      <c r="J77" s="53"/>
      <c r="K77" s="53"/>
      <c r="L77" s="53"/>
      <c r="M77" s="53"/>
      <c r="N77" s="53"/>
      <c r="O77" s="53"/>
      <c r="P77" s="53"/>
      <c r="Q77" s="53"/>
      <c r="R77" s="53"/>
      <c r="S77" s="53"/>
      <c r="T77" s="53"/>
      <c r="U77" s="53"/>
      <c r="V77" s="116" t="s">
        <v>311</v>
      </c>
      <c r="W77" s="158">
        <v>1E-3</v>
      </c>
      <c r="X77" s="111">
        <v>44264</v>
      </c>
      <c r="Y77" s="64" t="s">
        <v>421</v>
      </c>
      <c r="Z77" s="64" t="s">
        <v>422</v>
      </c>
      <c r="AA77" s="116" t="s">
        <v>151</v>
      </c>
      <c r="AB77" s="169">
        <f t="shared" ca="1" si="13"/>
        <v>1E-3</v>
      </c>
      <c r="AC77" s="121">
        <f t="shared" ca="1" si="14"/>
        <v>0</v>
      </c>
      <c r="AD77" s="165"/>
      <c r="AE77" s="166"/>
      <c r="AF77" s="166"/>
      <c r="AG77" s="167"/>
      <c r="AH77" s="168"/>
      <c r="AI77" s="167"/>
      <c r="AJ77" s="150" t="s">
        <v>217</v>
      </c>
      <c r="AK77" s="221"/>
    </row>
    <row r="78" spans="1:37" ht="35.450000000000003" hidden="1" customHeight="1" x14ac:dyDescent="0.2">
      <c r="A78" s="126" t="s">
        <v>44</v>
      </c>
      <c r="B78" s="117" t="s">
        <v>92</v>
      </c>
      <c r="C78" s="116" t="s">
        <v>89</v>
      </c>
      <c r="D78" s="116" t="s">
        <v>96</v>
      </c>
      <c r="E78" s="116" t="s">
        <v>164</v>
      </c>
      <c r="F78" s="118" t="s">
        <v>195</v>
      </c>
      <c r="G78" s="43" t="str">
        <f t="shared" si="12"/>
        <v>Subdirector Financiero</v>
      </c>
      <c r="H78" s="111">
        <v>44257</v>
      </c>
      <c r="I78" s="111">
        <v>44264</v>
      </c>
      <c r="J78" s="53"/>
      <c r="K78" s="53"/>
      <c r="L78" s="53"/>
      <c r="M78" s="53"/>
      <c r="N78" s="53"/>
      <c r="O78" s="53"/>
      <c r="P78" s="53"/>
      <c r="Q78" s="53"/>
      <c r="R78" s="53"/>
      <c r="S78" s="53"/>
      <c r="T78" s="53"/>
      <c r="U78" s="53"/>
      <c r="V78" s="40" t="s">
        <v>123</v>
      </c>
      <c r="W78" s="158">
        <v>1E-3</v>
      </c>
      <c r="X78" s="111">
        <v>44264</v>
      </c>
      <c r="Y78" s="117" t="s">
        <v>575</v>
      </c>
      <c r="Z78" s="64" t="s">
        <v>258</v>
      </c>
      <c r="AA78" s="116" t="s">
        <v>175</v>
      </c>
      <c r="AB78" s="169">
        <f t="shared" ca="1" si="13"/>
        <v>9.999999999999998E-4</v>
      </c>
      <c r="AC78" s="121">
        <f t="shared" ca="1" si="14"/>
        <v>0</v>
      </c>
      <c r="AD78" s="165"/>
      <c r="AE78" s="166"/>
      <c r="AF78" s="166"/>
      <c r="AG78" s="167"/>
      <c r="AH78" s="168"/>
      <c r="AI78" s="167"/>
      <c r="AJ78" s="150" t="s">
        <v>217</v>
      </c>
      <c r="AK78" s="221"/>
    </row>
    <row r="79" spans="1:37" ht="35.450000000000003" hidden="1" customHeight="1" x14ac:dyDescent="0.2">
      <c r="A79" s="116" t="s">
        <v>47</v>
      </c>
      <c r="B79" s="120" t="s">
        <v>288</v>
      </c>
      <c r="C79" s="116" t="s">
        <v>98</v>
      </c>
      <c r="D79" s="116" t="s">
        <v>98</v>
      </c>
      <c r="E79" s="116" t="s">
        <v>164</v>
      </c>
      <c r="F79" s="118" t="s">
        <v>245</v>
      </c>
      <c r="G79" s="43" t="str">
        <f t="shared" si="12"/>
        <v>Líderes de Cada Proceso</v>
      </c>
      <c r="H79" s="148">
        <v>44257</v>
      </c>
      <c r="I79" s="148">
        <v>44272</v>
      </c>
      <c r="J79" s="53"/>
      <c r="K79" s="53"/>
      <c r="L79" s="53"/>
      <c r="M79" s="53"/>
      <c r="N79" s="53"/>
      <c r="O79" s="53"/>
      <c r="P79" s="53"/>
      <c r="Q79" s="53"/>
      <c r="R79" s="53"/>
      <c r="S79" s="53"/>
      <c r="T79" s="53"/>
      <c r="U79" s="53"/>
      <c r="V79" s="40" t="s">
        <v>207</v>
      </c>
      <c r="W79" s="160">
        <v>0.03</v>
      </c>
      <c r="X79" s="111">
        <v>44284</v>
      </c>
      <c r="Y79" s="64" t="s">
        <v>418</v>
      </c>
      <c r="Z79" s="64" t="s">
        <v>424</v>
      </c>
      <c r="AA79" s="116" t="s">
        <v>175</v>
      </c>
      <c r="AB79" s="169">
        <f t="shared" ca="1" si="13"/>
        <v>2.9999999999999995E-2</v>
      </c>
      <c r="AC79" s="121">
        <f t="shared" ca="1" si="14"/>
        <v>0</v>
      </c>
      <c r="AD79" s="165"/>
      <c r="AE79" s="166"/>
      <c r="AF79" s="166"/>
      <c r="AG79" s="167"/>
      <c r="AH79" s="168"/>
      <c r="AI79" s="167"/>
      <c r="AJ79" s="150" t="s">
        <v>217</v>
      </c>
      <c r="AK79" s="221"/>
    </row>
    <row r="80" spans="1:37" ht="35.450000000000003" hidden="1" customHeight="1" x14ac:dyDescent="0.2">
      <c r="A80" s="116" t="s">
        <v>52</v>
      </c>
      <c r="B80" s="171" t="s">
        <v>365</v>
      </c>
      <c r="C80" s="116" t="s">
        <v>87</v>
      </c>
      <c r="D80" s="116" t="s">
        <v>96</v>
      </c>
      <c r="E80" s="116" t="s">
        <v>164</v>
      </c>
      <c r="F80" s="119" t="s">
        <v>158</v>
      </c>
      <c r="G80" s="43" t="str">
        <f t="shared" si="12"/>
        <v>Subdirector Administrativo</v>
      </c>
      <c r="H80" s="148">
        <v>44257</v>
      </c>
      <c r="I80" s="148">
        <v>44281</v>
      </c>
      <c r="J80" s="53"/>
      <c r="K80" s="53"/>
      <c r="L80" s="53"/>
      <c r="M80" s="53"/>
      <c r="N80" s="53"/>
      <c r="O80" s="53"/>
      <c r="P80" s="53"/>
      <c r="Q80" s="53"/>
      <c r="R80" s="53"/>
      <c r="S80" s="53"/>
      <c r="T80" s="53"/>
      <c r="U80" s="53"/>
      <c r="V80" s="116" t="s">
        <v>313</v>
      </c>
      <c r="W80" s="158">
        <v>2.5000000000000001E-3</v>
      </c>
      <c r="X80" s="111">
        <v>44427</v>
      </c>
      <c r="Y80" s="64" t="s">
        <v>552</v>
      </c>
      <c r="Z80" s="64" t="s">
        <v>551</v>
      </c>
      <c r="AA80" s="116" t="s">
        <v>168</v>
      </c>
      <c r="AB80" s="121">
        <f t="shared" ca="1" si="13"/>
        <v>2.5000000000000001E-3</v>
      </c>
      <c r="AC80" s="121">
        <f t="shared" ca="1" si="14"/>
        <v>0</v>
      </c>
      <c r="AD80" s="165"/>
      <c r="AE80" s="166"/>
      <c r="AF80" s="166"/>
      <c r="AG80" s="167"/>
      <c r="AH80" s="168"/>
      <c r="AI80" s="167"/>
      <c r="AJ80" s="150" t="s">
        <v>217</v>
      </c>
      <c r="AK80" s="221"/>
    </row>
    <row r="81" spans="1:37" ht="35.450000000000003" hidden="1" customHeight="1" x14ac:dyDescent="0.2">
      <c r="A81" s="116" t="s">
        <v>52</v>
      </c>
      <c r="B81" s="171" t="s">
        <v>364</v>
      </c>
      <c r="C81" s="116" t="s">
        <v>89</v>
      </c>
      <c r="D81" s="116" t="s">
        <v>96</v>
      </c>
      <c r="E81" s="116" t="s">
        <v>164</v>
      </c>
      <c r="F81" s="119" t="s">
        <v>158</v>
      </c>
      <c r="G81" s="43" t="str">
        <f t="shared" si="12"/>
        <v>Subdirector Financiero</v>
      </c>
      <c r="H81" s="148">
        <v>44257</v>
      </c>
      <c r="I81" s="148">
        <v>44295</v>
      </c>
      <c r="J81" s="53"/>
      <c r="K81" s="53"/>
      <c r="L81" s="53"/>
      <c r="M81" s="53"/>
      <c r="N81" s="53"/>
      <c r="O81" s="53"/>
      <c r="P81" s="53"/>
      <c r="Q81" s="53"/>
      <c r="R81" s="53"/>
      <c r="S81" s="53"/>
      <c r="T81" s="53"/>
      <c r="U81" s="53"/>
      <c r="V81" s="40" t="s">
        <v>313</v>
      </c>
      <c r="W81" s="158">
        <v>2.5000000000000001E-3</v>
      </c>
      <c r="X81" s="111">
        <v>44309</v>
      </c>
      <c r="Y81" s="64" t="s">
        <v>441</v>
      </c>
      <c r="Z81" s="64" t="s">
        <v>447</v>
      </c>
      <c r="AA81" s="40" t="s">
        <v>168</v>
      </c>
      <c r="AB81" s="121">
        <f t="shared" ca="1" si="13"/>
        <v>2.5000000000000001E-3</v>
      </c>
      <c r="AC81" s="121">
        <f t="shared" ca="1" si="14"/>
        <v>0</v>
      </c>
      <c r="AD81" s="165"/>
      <c r="AE81" s="166"/>
      <c r="AF81" s="166"/>
      <c r="AG81" s="167"/>
      <c r="AH81" s="168"/>
      <c r="AI81" s="167"/>
      <c r="AJ81" s="150" t="s">
        <v>217</v>
      </c>
      <c r="AK81" s="221"/>
    </row>
    <row r="82" spans="1:37" ht="35.450000000000003" hidden="1" customHeight="1" x14ac:dyDescent="0.2">
      <c r="A82" s="116" t="s">
        <v>51</v>
      </c>
      <c r="B82" s="117" t="s">
        <v>302</v>
      </c>
      <c r="C82" s="116" t="s">
        <v>98</v>
      </c>
      <c r="D82" s="116" t="s">
        <v>98</v>
      </c>
      <c r="E82" s="116" t="s">
        <v>164</v>
      </c>
      <c r="F82" s="42" t="s">
        <v>245</v>
      </c>
      <c r="G82" s="43" t="str">
        <f t="shared" si="12"/>
        <v>Líderes de Cada Proceso</v>
      </c>
      <c r="H82" s="148">
        <v>44257</v>
      </c>
      <c r="I82" s="111">
        <v>44301</v>
      </c>
      <c r="J82" s="53"/>
      <c r="K82" s="53"/>
      <c r="L82" s="53"/>
      <c r="M82" s="53"/>
      <c r="N82" s="53"/>
      <c r="O82" s="53"/>
      <c r="P82" s="53"/>
      <c r="Q82" s="53"/>
      <c r="R82" s="53"/>
      <c r="S82" s="53"/>
      <c r="T82" s="53"/>
      <c r="U82" s="53"/>
      <c r="V82" s="116" t="s">
        <v>123</v>
      </c>
      <c r="W82" s="158">
        <v>5.0000000000000001E-3</v>
      </c>
      <c r="X82" s="111">
        <v>44347</v>
      </c>
      <c r="Y82" s="117" t="s">
        <v>460</v>
      </c>
      <c r="Z82" s="117" t="s">
        <v>455</v>
      </c>
      <c r="AA82" s="40" t="s">
        <v>175</v>
      </c>
      <c r="AB82" s="121">
        <f t="shared" ca="1" si="13"/>
        <v>4.9999999999999992E-3</v>
      </c>
      <c r="AC82" s="121">
        <f t="shared" ca="1" si="14"/>
        <v>0</v>
      </c>
      <c r="AD82" s="165"/>
      <c r="AE82" s="166"/>
      <c r="AF82" s="166"/>
      <c r="AG82" s="167"/>
      <c r="AH82" s="168"/>
      <c r="AI82" s="167"/>
      <c r="AJ82" s="150" t="s">
        <v>217</v>
      </c>
      <c r="AK82" s="221"/>
    </row>
    <row r="83" spans="1:37" ht="35.450000000000003" hidden="1" customHeight="1" x14ac:dyDescent="0.2">
      <c r="A83" s="126" t="s">
        <v>44</v>
      </c>
      <c r="B83" s="171" t="s">
        <v>306</v>
      </c>
      <c r="C83" s="116" t="s">
        <v>73</v>
      </c>
      <c r="D83" s="116" t="s">
        <v>95</v>
      </c>
      <c r="E83" s="116" t="s">
        <v>164</v>
      </c>
      <c r="F83" s="42" t="s">
        <v>159</v>
      </c>
      <c r="G83" s="43" t="str">
        <f t="shared" si="12"/>
        <v xml:space="preserve">Jefe Oficina Asesora de Planeación </v>
      </c>
      <c r="H83" s="111">
        <v>44257</v>
      </c>
      <c r="I83" s="111">
        <v>44314</v>
      </c>
      <c r="J83" s="53"/>
      <c r="K83" s="53"/>
      <c r="L83" s="53"/>
      <c r="M83" s="53"/>
      <c r="N83" s="53"/>
      <c r="O83" s="53"/>
      <c r="P83" s="53"/>
      <c r="Q83" s="53"/>
      <c r="R83" s="53"/>
      <c r="S83" s="53"/>
      <c r="T83" s="53"/>
      <c r="U83" s="53"/>
      <c r="V83" s="116" t="s">
        <v>123</v>
      </c>
      <c r="W83" s="158">
        <v>0.01</v>
      </c>
      <c r="X83" s="111">
        <v>44314</v>
      </c>
      <c r="Y83" s="64" t="s">
        <v>426</v>
      </c>
      <c r="Z83" s="64" t="s">
        <v>437</v>
      </c>
      <c r="AA83" s="116" t="s">
        <v>175</v>
      </c>
      <c r="AB83" s="169">
        <f t="shared" ca="1" si="13"/>
        <v>9.9999999999999985E-3</v>
      </c>
      <c r="AC83" s="121">
        <f t="shared" ca="1" si="14"/>
        <v>0</v>
      </c>
      <c r="AD83" s="165"/>
      <c r="AE83" s="166"/>
      <c r="AF83" s="166"/>
      <c r="AG83" s="167"/>
      <c r="AH83" s="168"/>
      <c r="AI83" s="167"/>
      <c r="AJ83" s="150" t="s">
        <v>217</v>
      </c>
      <c r="AK83" s="221"/>
    </row>
    <row r="84" spans="1:37" ht="35.450000000000003" hidden="1" customHeight="1" x14ac:dyDescent="0.2">
      <c r="A84" s="126" t="s">
        <v>44</v>
      </c>
      <c r="B84" s="171" t="s">
        <v>203</v>
      </c>
      <c r="C84" s="116" t="s">
        <v>79</v>
      </c>
      <c r="D84" s="116" t="s">
        <v>95</v>
      </c>
      <c r="E84" s="116" t="s">
        <v>164</v>
      </c>
      <c r="F84" s="118" t="s">
        <v>159</v>
      </c>
      <c r="G84" s="43" t="str">
        <f t="shared" si="12"/>
        <v>Jefe Oficina de Tecnologías de la Información y las Comunicaciones</v>
      </c>
      <c r="H84" s="111">
        <v>44263</v>
      </c>
      <c r="I84" s="111">
        <v>44274</v>
      </c>
      <c r="J84" s="53"/>
      <c r="K84" s="53"/>
      <c r="L84" s="53"/>
      <c r="M84" s="53"/>
      <c r="N84" s="53"/>
      <c r="O84" s="53"/>
      <c r="P84" s="53"/>
      <c r="Q84" s="53"/>
      <c r="R84" s="53"/>
      <c r="S84" s="53"/>
      <c r="T84" s="53"/>
      <c r="U84" s="53"/>
      <c r="V84" s="40" t="s">
        <v>194</v>
      </c>
      <c r="W84" s="158">
        <v>5.0000000000000001E-3</v>
      </c>
      <c r="X84" s="111">
        <v>44270</v>
      </c>
      <c r="Y84" s="64" t="s">
        <v>417</v>
      </c>
      <c r="Z84" s="117" t="s">
        <v>420</v>
      </c>
      <c r="AA84" s="116" t="s">
        <v>175</v>
      </c>
      <c r="AB84" s="169">
        <f t="shared" ca="1" si="13"/>
        <v>4.9999999999999992E-3</v>
      </c>
      <c r="AC84" s="121">
        <f t="shared" ca="1" si="14"/>
        <v>0</v>
      </c>
      <c r="AD84" s="165"/>
      <c r="AE84" s="166"/>
      <c r="AF84" s="166"/>
      <c r="AG84" s="167"/>
      <c r="AH84" s="168"/>
      <c r="AI84" s="167"/>
      <c r="AJ84" s="150" t="s">
        <v>217</v>
      </c>
      <c r="AK84" s="221"/>
    </row>
    <row r="85" spans="1:37" ht="33.6" hidden="1" customHeight="1" x14ac:dyDescent="0.2">
      <c r="A85" s="116" t="s">
        <v>45</v>
      </c>
      <c r="B85" s="120" t="s">
        <v>202</v>
      </c>
      <c r="C85" s="116" t="s">
        <v>90</v>
      </c>
      <c r="D85" s="116" t="s">
        <v>97</v>
      </c>
      <c r="E85" s="116" t="s">
        <v>164</v>
      </c>
      <c r="F85" s="118" t="s">
        <v>221</v>
      </c>
      <c r="G85" s="43" t="str">
        <f t="shared" si="12"/>
        <v>Asesor de Control Interno</v>
      </c>
      <c r="H85" s="111">
        <v>44263</v>
      </c>
      <c r="I85" s="111">
        <v>44274</v>
      </c>
      <c r="J85" s="53"/>
      <c r="K85" s="53"/>
      <c r="L85" s="53"/>
      <c r="M85" s="53"/>
      <c r="N85" s="53"/>
      <c r="O85" s="53"/>
      <c r="P85" s="53"/>
      <c r="Q85" s="53"/>
      <c r="R85" s="53"/>
      <c r="S85" s="53"/>
      <c r="T85" s="53"/>
      <c r="U85" s="53"/>
      <c r="V85" s="116" t="s">
        <v>194</v>
      </c>
      <c r="W85" s="158">
        <v>5.0000000000000001E-3</v>
      </c>
      <c r="X85" s="111">
        <v>44308</v>
      </c>
      <c r="Y85" s="64" t="s">
        <v>436</v>
      </c>
      <c r="Z85" s="64" t="s">
        <v>445</v>
      </c>
      <c r="AA85" s="116" t="s">
        <v>57</v>
      </c>
      <c r="AB85" s="169">
        <f t="shared" ca="1" si="13"/>
        <v>5.0000000000000001E-3</v>
      </c>
      <c r="AC85" s="121">
        <f t="shared" ca="1" si="14"/>
        <v>0</v>
      </c>
      <c r="AD85" s="165"/>
      <c r="AE85" s="166"/>
      <c r="AF85" s="166"/>
      <c r="AG85" s="167"/>
      <c r="AH85" s="168"/>
      <c r="AI85" s="167"/>
      <c r="AJ85" s="150" t="s">
        <v>217</v>
      </c>
      <c r="AK85" s="221"/>
    </row>
    <row r="86" spans="1:37" ht="35.450000000000003" customHeight="1" x14ac:dyDescent="0.2">
      <c r="A86" s="116" t="s">
        <v>50</v>
      </c>
      <c r="B86" s="117" t="s">
        <v>298</v>
      </c>
      <c r="C86" s="116" t="s">
        <v>81</v>
      </c>
      <c r="D86" s="116" t="s">
        <v>100</v>
      </c>
      <c r="E86" s="116" t="s">
        <v>164</v>
      </c>
      <c r="F86" s="42" t="s">
        <v>245</v>
      </c>
      <c r="G86" s="43" t="str">
        <f t="shared" si="12"/>
        <v>Director de Urbanizaciones y Titulación</v>
      </c>
      <c r="H86" s="148">
        <v>44270</v>
      </c>
      <c r="I86" s="148">
        <v>44280</v>
      </c>
      <c r="J86" s="53"/>
      <c r="K86" s="53"/>
      <c r="L86" s="53"/>
      <c r="M86" s="53"/>
      <c r="N86" s="53"/>
      <c r="O86" s="53"/>
      <c r="P86" s="53"/>
      <c r="Q86" s="53"/>
      <c r="R86" s="53"/>
      <c r="S86" s="53"/>
      <c r="T86" s="53"/>
      <c r="U86" s="53"/>
      <c r="V86" s="116" t="s">
        <v>123</v>
      </c>
      <c r="W86" s="158">
        <v>3.7499999999999999E-3</v>
      </c>
      <c r="X86" s="111">
        <v>44428</v>
      </c>
      <c r="Y86" s="64" t="s">
        <v>553</v>
      </c>
      <c r="Z86" s="64" t="s">
        <v>554</v>
      </c>
      <c r="AA86" s="40" t="s">
        <v>176</v>
      </c>
      <c r="AB86" s="169">
        <f t="shared" ca="1" si="13"/>
        <v>3.7500000000000007E-3</v>
      </c>
      <c r="AC86" s="121">
        <f t="shared" ca="1" si="14"/>
        <v>0</v>
      </c>
      <c r="AD86" s="165"/>
      <c r="AE86" s="166"/>
      <c r="AF86" s="166"/>
      <c r="AG86" s="167"/>
      <c r="AH86" s="168"/>
      <c r="AI86" s="167"/>
      <c r="AJ86" s="150" t="s">
        <v>217</v>
      </c>
      <c r="AK86" s="221"/>
    </row>
    <row r="87" spans="1:37" ht="35.450000000000003" customHeight="1" x14ac:dyDescent="0.2">
      <c r="A87" s="44" t="s">
        <v>50</v>
      </c>
      <c r="B87" s="171" t="s">
        <v>210</v>
      </c>
      <c r="C87" s="59" t="s">
        <v>141</v>
      </c>
      <c r="D87" s="44" t="s">
        <v>96</v>
      </c>
      <c r="E87" s="116" t="s">
        <v>164</v>
      </c>
      <c r="F87" s="118" t="s">
        <v>159</v>
      </c>
      <c r="G87" s="43" t="str">
        <f t="shared" si="12"/>
        <v>Director de Gestión Corporativa y CID</v>
      </c>
      <c r="H87" s="148">
        <v>44270</v>
      </c>
      <c r="I87" s="148">
        <v>44291</v>
      </c>
      <c r="J87" s="53"/>
      <c r="K87" s="53"/>
      <c r="L87" s="53"/>
      <c r="M87" s="53"/>
      <c r="N87" s="53"/>
      <c r="O87" s="53"/>
      <c r="P87" s="53"/>
      <c r="Q87" s="53"/>
      <c r="R87" s="53"/>
      <c r="S87" s="53"/>
      <c r="T87" s="53"/>
      <c r="U87" s="53"/>
      <c r="V87" s="40" t="s">
        <v>123</v>
      </c>
      <c r="W87" s="158">
        <v>5.0000000000000001E-3</v>
      </c>
      <c r="X87" s="232">
        <v>44449</v>
      </c>
      <c r="Y87" s="112" t="s">
        <v>591</v>
      </c>
      <c r="Z87" s="112" t="s">
        <v>591</v>
      </c>
      <c r="AA87" s="40" t="s">
        <v>176</v>
      </c>
      <c r="AB87" s="121">
        <f t="shared" ca="1" si="13"/>
        <v>5.000000000000001E-3</v>
      </c>
      <c r="AC87" s="121">
        <f t="shared" ca="1" si="14"/>
        <v>0</v>
      </c>
      <c r="AD87" s="165"/>
      <c r="AE87" s="166"/>
      <c r="AF87" s="166"/>
      <c r="AG87" s="167"/>
      <c r="AH87" s="168"/>
      <c r="AI87" s="167"/>
      <c r="AJ87" s="150" t="s">
        <v>217</v>
      </c>
      <c r="AK87" s="221"/>
    </row>
    <row r="88" spans="1:37" ht="35.450000000000003" customHeight="1" x14ac:dyDescent="0.2">
      <c r="A88" s="116" t="s">
        <v>50</v>
      </c>
      <c r="B88" s="171" t="s">
        <v>223</v>
      </c>
      <c r="C88" s="116" t="s">
        <v>140</v>
      </c>
      <c r="D88" s="116" t="s">
        <v>100</v>
      </c>
      <c r="E88" s="116" t="s">
        <v>164</v>
      </c>
      <c r="F88" s="118" t="s">
        <v>158</v>
      </c>
      <c r="G88" s="43" t="str">
        <f t="shared" si="12"/>
        <v>Director de Gestión Corporativa y CID</v>
      </c>
      <c r="H88" s="148">
        <v>44270</v>
      </c>
      <c r="I88" s="111">
        <v>44294</v>
      </c>
      <c r="J88" s="53"/>
      <c r="K88" s="53"/>
      <c r="L88" s="53"/>
      <c r="M88" s="53"/>
      <c r="N88" s="53"/>
      <c r="O88" s="53"/>
      <c r="P88" s="53"/>
      <c r="Q88" s="53"/>
      <c r="R88" s="53"/>
      <c r="S88" s="53"/>
      <c r="T88" s="53"/>
      <c r="U88" s="53"/>
      <c r="V88" s="116" t="s">
        <v>123</v>
      </c>
      <c r="W88" s="158">
        <v>2.5000000000000001E-3</v>
      </c>
      <c r="X88" s="111">
        <v>44301</v>
      </c>
      <c r="Y88" s="117" t="s">
        <v>446</v>
      </c>
      <c r="Z88" s="64" t="s">
        <v>440</v>
      </c>
      <c r="AA88" s="116" t="s">
        <v>176</v>
      </c>
      <c r="AB88" s="169">
        <f t="shared" ca="1" si="13"/>
        <v>2.5000000000000005E-3</v>
      </c>
      <c r="AC88" s="121">
        <f t="shared" ca="1" si="14"/>
        <v>0</v>
      </c>
      <c r="AD88" s="165"/>
      <c r="AE88" s="166"/>
      <c r="AF88" s="166"/>
      <c r="AG88" s="167"/>
      <c r="AH88" s="168"/>
      <c r="AI88" s="167"/>
      <c r="AJ88" s="150" t="s">
        <v>217</v>
      </c>
      <c r="AK88" s="221"/>
    </row>
    <row r="89" spans="1:37" ht="35.450000000000003" customHeight="1" x14ac:dyDescent="0.2">
      <c r="A89" s="116" t="s">
        <v>50</v>
      </c>
      <c r="B89" s="171" t="s">
        <v>331</v>
      </c>
      <c r="C89" s="116" t="s">
        <v>81</v>
      </c>
      <c r="D89" s="116" t="s">
        <v>100</v>
      </c>
      <c r="E89" s="116" t="s">
        <v>164</v>
      </c>
      <c r="F89" s="119" t="s">
        <v>158</v>
      </c>
      <c r="G89" s="43" t="str">
        <f t="shared" si="12"/>
        <v>Director de Urbanizaciones y Titulación</v>
      </c>
      <c r="H89" s="148">
        <v>44270</v>
      </c>
      <c r="I89" s="111">
        <v>44294</v>
      </c>
      <c r="J89" s="53"/>
      <c r="K89" s="53"/>
      <c r="L89" s="53"/>
      <c r="M89" s="53"/>
      <c r="N89" s="53"/>
      <c r="O89" s="53"/>
      <c r="P89" s="53"/>
      <c r="Q89" s="53"/>
      <c r="R89" s="53"/>
      <c r="S89" s="53"/>
      <c r="T89" s="53"/>
      <c r="U89" s="53"/>
      <c r="V89" s="40" t="s">
        <v>123</v>
      </c>
      <c r="W89" s="158">
        <v>5.0000000000000001E-3</v>
      </c>
      <c r="X89" s="111">
        <v>44301</v>
      </c>
      <c r="Y89" s="117" t="s">
        <v>446</v>
      </c>
      <c r="Z89" s="64" t="s">
        <v>440</v>
      </c>
      <c r="AA89" s="40" t="s">
        <v>176</v>
      </c>
      <c r="AB89" s="169">
        <f t="shared" ca="1" si="13"/>
        <v>5.000000000000001E-3</v>
      </c>
      <c r="AC89" s="121">
        <f t="shared" ca="1" si="14"/>
        <v>0</v>
      </c>
      <c r="AD89" s="165"/>
      <c r="AE89" s="166"/>
      <c r="AF89" s="166"/>
      <c r="AG89" s="167"/>
      <c r="AH89" s="168"/>
      <c r="AI89" s="167"/>
      <c r="AJ89" s="150" t="s">
        <v>217</v>
      </c>
      <c r="AK89" s="221"/>
    </row>
    <row r="90" spans="1:37" ht="35.450000000000003" hidden="1" customHeight="1" x14ac:dyDescent="0.2">
      <c r="A90" s="116" t="s">
        <v>43</v>
      </c>
      <c r="B90" s="117" t="s">
        <v>284</v>
      </c>
      <c r="C90" s="116" t="s">
        <v>90</v>
      </c>
      <c r="D90" s="116" t="s">
        <v>97</v>
      </c>
      <c r="E90" s="116" t="s">
        <v>164</v>
      </c>
      <c r="F90" s="118" t="s">
        <v>221</v>
      </c>
      <c r="G90" s="43" t="str">
        <f t="shared" si="12"/>
        <v>Asesor de Control Interno</v>
      </c>
      <c r="H90" s="148">
        <v>44270</v>
      </c>
      <c r="I90" s="148">
        <v>44298</v>
      </c>
      <c r="J90" s="53"/>
      <c r="K90" s="53"/>
      <c r="L90" s="53"/>
      <c r="M90" s="53"/>
      <c r="N90" s="53"/>
      <c r="O90" s="53"/>
      <c r="P90" s="53"/>
      <c r="Q90" s="53"/>
      <c r="R90" s="53"/>
      <c r="S90" s="53"/>
      <c r="T90" s="53"/>
      <c r="U90" s="53"/>
      <c r="V90" s="40" t="s">
        <v>313</v>
      </c>
      <c r="W90" s="160">
        <v>5.0000000000000001E-3</v>
      </c>
      <c r="X90" s="111">
        <v>44319</v>
      </c>
      <c r="Y90" s="117" t="s">
        <v>427</v>
      </c>
      <c r="Z90" s="117" t="s">
        <v>430</v>
      </c>
      <c r="AA90" s="40" t="s">
        <v>181</v>
      </c>
      <c r="AB90" s="121">
        <f t="shared" ca="1" si="13"/>
        <v>5.0000000000000001E-3</v>
      </c>
      <c r="AC90" s="121">
        <f t="shared" ca="1" si="14"/>
        <v>0</v>
      </c>
      <c r="AD90" s="165"/>
      <c r="AE90" s="166"/>
      <c r="AF90" s="166"/>
      <c r="AG90" s="167"/>
      <c r="AH90" s="168"/>
      <c r="AI90" s="167"/>
      <c r="AJ90" s="150" t="s">
        <v>217</v>
      </c>
      <c r="AK90" s="221"/>
    </row>
    <row r="91" spans="1:37" ht="35.450000000000003" hidden="1" customHeight="1" x14ac:dyDescent="0.2">
      <c r="A91" s="116" t="s">
        <v>45</v>
      </c>
      <c r="B91" s="171" t="s">
        <v>308</v>
      </c>
      <c r="C91" s="116" t="s">
        <v>90</v>
      </c>
      <c r="D91" s="116" t="s">
        <v>97</v>
      </c>
      <c r="E91" s="116" t="s">
        <v>164</v>
      </c>
      <c r="F91" s="118" t="s">
        <v>159</v>
      </c>
      <c r="G91" s="43" t="str">
        <f t="shared" si="12"/>
        <v>Asesor de Control Interno</v>
      </c>
      <c r="H91" s="111">
        <v>44270</v>
      </c>
      <c r="I91" s="111">
        <v>44454</v>
      </c>
      <c r="J91" s="53"/>
      <c r="K91" s="53"/>
      <c r="L91" s="53"/>
      <c r="M91" s="53"/>
      <c r="N91" s="53"/>
      <c r="O91" s="53"/>
      <c r="P91" s="53"/>
      <c r="Q91" s="53"/>
      <c r="R91" s="53"/>
      <c r="S91" s="53"/>
      <c r="T91" s="53"/>
      <c r="U91" s="53"/>
      <c r="V91" s="116" t="s">
        <v>313</v>
      </c>
      <c r="W91" s="158">
        <v>3.0000000000000001E-3</v>
      </c>
      <c r="X91" s="232">
        <v>44449</v>
      </c>
      <c r="Y91" s="112" t="s">
        <v>507</v>
      </c>
      <c r="Z91" s="112" t="s">
        <v>611</v>
      </c>
      <c r="AA91" s="40" t="s">
        <v>57</v>
      </c>
      <c r="AB91" s="121">
        <f t="shared" ca="1" si="13"/>
        <v>3.0000000000000001E-3</v>
      </c>
      <c r="AC91" s="121">
        <f t="shared" ca="1" si="14"/>
        <v>0</v>
      </c>
      <c r="AD91" s="165">
        <f>MONTH(I91)</f>
        <v>9</v>
      </c>
      <c r="AE91" s="166">
        <f>+I91-H91</f>
        <v>184</v>
      </c>
      <c r="AF91" s="166">
        <f>+$AF$18-H91</f>
        <v>291</v>
      </c>
      <c r="AG91" s="167">
        <f>+AF91/AE91</f>
        <v>1.5815217391304348</v>
      </c>
      <c r="AH91" s="168">
        <f>+AG91*W91</f>
        <v>4.7445652173913047E-3</v>
      </c>
      <c r="AI91" s="167">
        <f ca="1">+AB91-AH91</f>
        <v>-1.7445652173913046E-3</v>
      </c>
      <c r="AJ91" s="150" t="s">
        <v>217</v>
      </c>
      <c r="AK91" s="221"/>
    </row>
    <row r="92" spans="1:37" ht="35.450000000000003" hidden="1" customHeight="1" x14ac:dyDescent="0.2">
      <c r="A92" s="230" t="s">
        <v>45</v>
      </c>
      <c r="B92" s="171" t="s">
        <v>308</v>
      </c>
      <c r="C92" s="116" t="s">
        <v>90</v>
      </c>
      <c r="D92" s="116" t="s">
        <v>97</v>
      </c>
      <c r="E92" s="116" t="s">
        <v>164</v>
      </c>
      <c r="F92" s="118" t="s">
        <v>222</v>
      </c>
      <c r="G92" s="43" t="str">
        <f t="shared" si="12"/>
        <v>Asesor de Control Interno</v>
      </c>
      <c r="H92" s="111">
        <v>44270</v>
      </c>
      <c r="I92" s="111">
        <v>44454</v>
      </c>
      <c r="J92" s="53"/>
      <c r="K92" s="53"/>
      <c r="L92" s="53"/>
      <c r="M92" s="53"/>
      <c r="N92" s="53"/>
      <c r="O92" s="53"/>
      <c r="P92" s="53"/>
      <c r="Q92" s="53"/>
      <c r="R92" s="53"/>
      <c r="S92" s="53"/>
      <c r="T92" s="53"/>
      <c r="U92" s="53"/>
      <c r="V92" s="116" t="s">
        <v>313</v>
      </c>
      <c r="W92" s="158">
        <v>3.0000000000000001E-3</v>
      </c>
      <c r="X92" s="159">
        <v>44461</v>
      </c>
      <c r="Y92" s="64" t="s">
        <v>459</v>
      </c>
      <c r="Z92" s="64" t="s">
        <v>517</v>
      </c>
      <c r="AA92" s="40" t="s">
        <v>57</v>
      </c>
      <c r="AB92" s="121">
        <f t="shared" ca="1" si="13"/>
        <v>3.0000000000000001E-3</v>
      </c>
      <c r="AC92" s="121">
        <f t="shared" ca="1" si="14"/>
        <v>0</v>
      </c>
      <c r="AD92" s="165">
        <f>MONTH(I92)</f>
        <v>9</v>
      </c>
      <c r="AE92" s="166">
        <f>+I92-H92</f>
        <v>184</v>
      </c>
      <c r="AF92" s="166">
        <f>+$AF$18-H92</f>
        <v>291</v>
      </c>
      <c r="AG92" s="167">
        <f>+AF92/AE92</f>
        <v>1.5815217391304348</v>
      </c>
      <c r="AH92" s="168">
        <f>+AG92*W92</f>
        <v>4.7445652173913047E-3</v>
      </c>
      <c r="AI92" s="167">
        <f ca="1">+AB92-AH92</f>
        <v>-1.7445652173913046E-3</v>
      </c>
      <c r="AJ92" s="150" t="s">
        <v>217</v>
      </c>
      <c r="AK92" s="221"/>
    </row>
    <row r="93" spans="1:37" ht="35.450000000000003" hidden="1" customHeight="1" x14ac:dyDescent="0.2">
      <c r="A93" s="116" t="s">
        <v>47</v>
      </c>
      <c r="B93" s="120" t="s">
        <v>191</v>
      </c>
      <c r="C93" s="116" t="s">
        <v>90</v>
      </c>
      <c r="D93" s="116" t="s">
        <v>97</v>
      </c>
      <c r="E93" s="116" t="s">
        <v>164</v>
      </c>
      <c r="F93" s="118" t="s">
        <v>245</v>
      </c>
      <c r="G93" s="43" t="str">
        <f t="shared" si="12"/>
        <v>Asesor de Control Interno</v>
      </c>
      <c r="H93" s="181">
        <v>44406</v>
      </c>
      <c r="I93" s="181">
        <v>44419</v>
      </c>
      <c r="J93" s="53"/>
      <c r="K93" s="53"/>
      <c r="L93" s="53"/>
      <c r="M93" s="53"/>
      <c r="N93" s="53"/>
      <c r="O93" s="53"/>
      <c r="P93" s="53"/>
      <c r="Q93" s="53"/>
      <c r="R93" s="53"/>
      <c r="S93" s="53"/>
      <c r="T93" s="53"/>
      <c r="U93" s="53"/>
      <c r="V93" s="116" t="s">
        <v>207</v>
      </c>
      <c r="W93" s="160">
        <v>5.0000000000000001E-3</v>
      </c>
      <c r="X93" s="159">
        <v>44428</v>
      </c>
      <c r="Y93" s="64" t="s">
        <v>548</v>
      </c>
      <c r="Z93" s="64" t="s">
        <v>568</v>
      </c>
      <c r="AA93" s="40" t="s">
        <v>175</v>
      </c>
      <c r="AB93" s="121">
        <f t="shared" ca="1" si="13"/>
        <v>4.9999999999999992E-3</v>
      </c>
      <c r="AC93" s="121">
        <f t="shared" ca="1" si="14"/>
        <v>0</v>
      </c>
      <c r="AD93" s="165"/>
      <c r="AE93" s="166"/>
      <c r="AF93" s="166"/>
      <c r="AG93" s="167"/>
      <c r="AH93" s="168"/>
      <c r="AI93" s="167"/>
      <c r="AJ93" s="150" t="s">
        <v>217</v>
      </c>
      <c r="AK93" s="221"/>
    </row>
    <row r="94" spans="1:37" ht="35.450000000000003" hidden="1" customHeight="1" x14ac:dyDescent="0.2">
      <c r="A94" s="116" t="s">
        <v>45</v>
      </c>
      <c r="B94" s="171" t="s">
        <v>308</v>
      </c>
      <c r="C94" s="116" t="s">
        <v>90</v>
      </c>
      <c r="D94" s="116" t="s">
        <v>97</v>
      </c>
      <c r="E94" s="116" t="s">
        <v>164</v>
      </c>
      <c r="F94" s="118" t="s">
        <v>159</v>
      </c>
      <c r="G94" s="43" t="str">
        <f t="shared" si="12"/>
        <v>Asesor de Control Interno</v>
      </c>
      <c r="H94" s="111">
        <v>44270</v>
      </c>
      <c r="I94" s="111">
        <v>44454</v>
      </c>
      <c r="J94" s="53"/>
      <c r="K94" s="53"/>
      <c r="L94" s="53"/>
      <c r="M94" s="53"/>
      <c r="N94" s="53"/>
      <c r="O94" s="53"/>
      <c r="P94" s="53"/>
      <c r="Q94" s="53"/>
      <c r="R94" s="53"/>
      <c r="S94" s="53"/>
      <c r="T94" s="53"/>
      <c r="U94" s="53"/>
      <c r="V94" s="116" t="s">
        <v>313</v>
      </c>
      <c r="W94" s="158">
        <v>3.0000000000000001E-3</v>
      </c>
      <c r="X94" s="159">
        <v>44466</v>
      </c>
      <c r="Y94" s="112" t="s">
        <v>592</v>
      </c>
      <c r="Z94" s="112" t="s">
        <v>618</v>
      </c>
      <c r="AA94" s="40" t="s">
        <v>57</v>
      </c>
      <c r="AB94" s="235">
        <f t="shared" ca="1" si="13"/>
        <v>3.0000000000000001E-3</v>
      </c>
      <c r="AC94" s="235">
        <f t="shared" ca="1" si="14"/>
        <v>0</v>
      </c>
      <c r="AD94" s="165">
        <f>MONTH(I94)</f>
        <v>9</v>
      </c>
      <c r="AE94" s="166">
        <f>+I94-H94</f>
        <v>184</v>
      </c>
      <c r="AF94" s="166">
        <f>+$AF$18-H94</f>
        <v>291</v>
      </c>
      <c r="AG94" s="167">
        <f>+AF94/AE94</f>
        <v>1.5815217391304348</v>
      </c>
      <c r="AH94" s="168">
        <f>+AG94*W94</f>
        <v>4.7445652173913047E-3</v>
      </c>
      <c r="AI94" s="167">
        <f ca="1">+AB94-AH94</f>
        <v>-1.7445652173913046E-3</v>
      </c>
      <c r="AJ94" s="150" t="s">
        <v>217</v>
      </c>
      <c r="AK94" s="221"/>
    </row>
    <row r="95" spans="1:37" ht="35.450000000000003" customHeight="1" x14ac:dyDescent="0.2">
      <c r="A95" s="116" t="s">
        <v>50</v>
      </c>
      <c r="B95" s="164" t="s">
        <v>410</v>
      </c>
      <c r="C95" s="116" t="s">
        <v>87</v>
      </c>
      <c r="D95" s="116" t="s">
        <v>96</v>
      </c>
      <c r="E95" s="116" t="s">
        <v>164</v>
      </c>
      <c r="F95" s="42" t="s">
        <v>222</v>
      </c>
      <c r="G95" s="43" t="str">
        <f t="shared" si="12"/>
        <v>Subdirector Administrativo</v>
      </c>
      <c r="H95" s="148">
        <v>44274</v>
      </c>
      <c r="I95" s="148">
        <v>44302</v>
      </c>
      <c r="J95" s="53"/>
      <c r="K95" s="53"/>
      <c r="L95" s="53"/>
      <c r="M95" s="53"/>
      <c r="N95" s="53"/>
      <c r="O95" s="53"/>
      <c r="P95" s="53"/>
      <c r="Q95" s="53"/>
      <c r="R95" s="53"/>
      <c r="S95" s="53"/>
      <c r="T95" s="53"/>
      <c r="U95" s="53"/>
      <c r="V95" s="116" t="s">
        <v>123</v>
      </c>
      <c r="W95" s="158">
        <v>5.0000000000000001E-3</v>
      </c>
      <c r="X95" s="111">
        <v>44347</v>
      </c>
      <c r="Y95" s="117" t="s">
        <v>509</v>
      </c>
      <c r="Z95" s="117" t="s">
        <v>461</v>
      </c>
      <c r="AA95" s="40" t="s">
        <v>176</v>
      </c>
      <c r="AB95" s="121">
        <f t="shared" ca="1" si="13"/>
        <v>5.000000000000001E-3</v>
      </c>
      <c r="AC95" s="121">
        <f t="shared" ca="1" si="14"/>
        <v>0</v>
      </c>
      <c r="AD95" s="165"/>
      <c r="AE95" s="166"/>
      <c r="AF95" s="166"/>
      <c r="AG95" s="167"/>
      <c r="AH95" s="168"/>
      <c r="AI95" s="167"/>
      <c r="AJ95" s="150" t="s">
        <v>217</v>
      </c>
      <c r="AK95" s="221"/>
    </row>
    <row r="96" spans="1:37" ht="35.450000000000003" hidden="1" customHeight="1" x14ac:dyDescent="0.2">
      <c r="A96" s="116" t="s">
        <v>46</v>
      </c>
      <c r="B96" s="117" t="s">
        <v>199</v>
      </c>
      <c r="C96" s="116" t="s">
        <v>90</v>
      </c>
      <c r="D96" s="116" t="s">
        <v>97</v>
      </c>
      <c r="E96" s="116" t="s">
        <v>164</v>
      </c>
      <c r="F96" s="118" t="s">
        <v>222</v>
      </c>
      <c r="G96" s="43" t="str">
        <f t="shared" si="12"/>
        <v>Asesor de Control Interno</v>
      </c>
      <c r="H96" s="111">
        <v>44278</v>
      </c>
      <c r="I96" s="111">
        <v>44285</v>
      </c>
      <c r="J96" s="53"/>
      <c r="K96" s="53"/>
      <c r="L96" s="53"/>
      <c r="M96" s="53"/>
      <c r="N96" s="53"/>
      <c r="O96" s="53"/>
      <c r="P96" s="53"/>
      <c r="Q96" s="53"/>
      <c r="R96" s="53"/>
      <c r="S96" s="53"/>
      <c r="T96" s="53"/>
      <c r="U96" s="53"/>
      <c r="V96" s="116" t="s">
        <v>311</v>
      </c>
      <c r="W96" s="158">
        <v>2E-3</v>
      </c>
      <c r="X96" s="159">
        <v>44285</v>
      </c>
      <c r="Y96" s="64"/>
      <c r="Z96" s="64" t="s">
        <v>423</v>
      </c>
      <c r="AA96" s="40" t="s">
        <v>151</v>
      </c>
      <c r="AB96" s="169">
        <f t="shared" ca="1" si="13"/>
        <v>2E-3</v>
      </c>
      <c r="AC96" s="121">
        <f t="shared" ca="1" si="14"/>
        <v>0</v>
      </c>
      <c r="AD96" s="165"/>
      <c r="AE96" s="166"/>
      <c r="AF96" s="166"/>
      <c r="AG96" s="167"/>
      <c r="AH96" s="168"/>
      <c r="AI96" s="167"/>
      <c r="AJ96" s="150" t="s">
        <v>217</v>
      </c>
      <c r="AK96" s="221"/>
    </row>
    <row r="97" spans="1:37" ht="35.450000000000003" customHeight="1" x14ac:dyDescent="0.2">
      <c r="A97" s="116" t="s">
        <v>50</v>
      </c>
      <c r="B97" s="117" t="s">
        <v>300</v>
      </c>
      <c r="C97" s="116" t="s">
        <v>82</v>
      </c>
      <c r="D97" s="116" t="s">
        <v>100</v>
      </c>
      <c r="E97" s="116" t="s">
        <v>164</v>
      </c>
      <c r="F97" s="118" t="s">
        <v>245</v>
      </c>
      <c r="G97" s="43" t="str">
        <f t="shared" ref="G97:G128" si="15">IF(LEN(C97)&gt;0,VLOOKUP(C97,PROCESO2,3,0),"")</f>
        <v>Director de Mejoramiento de Barrios</v>
      </c>
      <c r="H97" s="148">
        <v>44281</v>
      </c>
      <c r="I97" s="148">
        <v>44294</v>
      </c>
      <c r="J97" s="53"/>
      <c r="K97" s="53"/>
      <c r="L97" s="53"/>
      <c r="M97" s="53"/>
      <c r="N97" s="53"/>
      <c r="O97" s="53"/>
      <c r="P97" s="53"/>
      <c r="Q97" s="53"/>
      <c r="R97" s="53"/>
      <c r="S97" s="53"/>
      <c r="T97" s="53"/>
      <c r="U97" s="53"/>
      <c r="V97" s="40" t="s">
        <v>123</v>
      </c>
      <c r="W97" s="158">
        <v>0.01</v>
      </c>
      <c r="X97" s="111">
        <v>44426</v>
      </c>
      <c r="Y97" s="117" t="s">
        <v>510</v>
      </c>
      <c r="Z97" s="64" t="s">
        <v>558</v>
      </c>
      <c r="AA97" s="116" t="s">
        <v>176</v>
      </c>
      <c r="AB97" s="169">
        <f t="shared" ref="AB97:AB128" ca="1" si="16">IF(ISERROR(VLOOKUP(AA97,INDIRECT(VLOOKUP(A97,ACTA,2,0)&amp;"A"),2,0))=TRUE,0,W97*(VLOOKUP(AA97,INDIRECT(VLOOKUP(A97,ACTA,2,0)&amp;"A"),2,0)))</f>
        <v>1.0000000000000002E-2</v>
      </c>
      <c r="AC97" s="121">
        <f t="shared" ref="AC97:AC128" ca="1" si="17">+W97-AB97</f>
        <v>0</v>
      </c>
      <c r="AD97" s="165"/>
      <c r="AE97" s="166"/>
      <c r="AF97" s="166"/>
      <c r="AG97" s="167"/>
      <c r="AH97" s="168"/>
      <c r="AI97" s="167"/>
      <c r="AJ97" s="150" t="s">
        <v>217</v>
      </c>
      <c r="AK97" s="221"/>
    </row>
    <row r="98" spans="1:37" ht="35.450000000000003" customHeight="1" x14ac:dyDescent="0.2">
      <c r="A98" s="116" t="s">
        <v>50</v>
      </c>
      <c r="B98" s="171" t="s">
        <v>297</v>
      </c>
      <c r="C98" s="116" t="s">
        <v>127</v>
      </c>
      <c r="D98" s="116" t="s">
        <v>95</v>
      </c>
      <c r="E98" s="116" t="s">
        <v>164</v>
      </c>
      <c r="F98" s="118" t="s">
        <v>159</v>
      </c>
      <c r="G98" s="43" t="str">
        <f t="shared" si="15"/>
        <v xml:space="preserve">Director Jurídico </v>
      </c>
      <c r="H98" s="148">
        <v>44281</v>
      </c>
      <c r="I98" s="148">
        <v>44319</v>
      </c>
      <c r="J98" s="53"/>
      <c r="K98" s="53"/>
      <c r="L98" s="72"/>
      <c r="M98" s="53"/>
      <c r="N98" s="53"/>
      <c r="O98" s="53"/>
      <c r="P98" s="53"/>
      <c r="Q98" s="53"/>
      <c r="R98" s="53"/>
      <c r="S98" s="53"/>
      <c r="T98" s="53"/>
      <c r="U98" s="53"/>
      <c r="V98" s="116" t="s">
        <v>123</v>
      </c>
      <c r="W98" s="160">
        <v>5.0000000000000001E-3</v>
      </c>
      <c r="X98" s="111">
        <v>44335</v>
      </c>
      <c r="Y98" s="186" t="s">
        <v>462</v>
      </c>
      <c r="Z98" s="64" t="s">
        <v>462</v>
      </c>
      <c r="AA98" s="40" t="s">
        <v>176</v>
      </c>
      <c r="AB98" s="121">
        <f t="shared" ca="1" si="16"/>
        <v>5.000000000000001E-3</v>
      </c>
      <c r="AC98" s="121">
        <f t="shared" ca="1" si="17"/>
        <v>0</v>
      </c>
      <c r="AD98" s="165"/>
      <c r="AE98" s="166"/>
      <c r="AF98" s="166"/>
      <c r="AG98" s="167"/>
      <c r="AH98" s="168"/>
      <c r="AI98" s="167"/>
      <c r="AJ98" s="150" t="s">
        <v>217</v>
      </c>
      <c r="AK98" s="221"/>
    </row>
    <row r="99" spans="1:37" ht="35.450000000000003" hidden="1" customHeight="1" x14ac:dyDescent="0.2">
      <c r="A99" s="116" t="s">
        <v>45</v>
      </c>
      <c r="B99" s="117" t="s">
        <v>271</v>
      </c>
      <c r="C99" s="116" t="s">
        <v>90</v>
      </c>
      <c r="D99" s="116" t="s">
        <v>97</v>
      </c>
      <c r="E99" s="116" t="s">
        <v>164</v>
      </c>
      <c r="F99" s="119" t="s">
        <v>221</v>
      </c>
      <c r="G99" s="43" t="str">
        <f t="shared" si="15"/>
        <v>Asesor de Control Interno</v>
      </c>
      <c r="H99" s="111">
        <v>44284</v>
      </c>
      <c r="I99" s="111">
        <v>44292</v>
      </c>
      <c r="J99" s="53"/>
      <c r="K99" s="53"/>
      <c r="L99" s="53"/>
      <c r="M99" s="53"/>
      <c r="N99" s="53"/>
      <c r="O99" s="53"/>
      <c r="P99" s="53"/>
      <c r="Q99" s="53"/>
      <c r="R99" s="53"/>
      <c r="S99" s="53"/>
      <c r="T99" s="53"/>
      <c r="U99" s="53"/>
      <c r="V99" s="116" t="s">
        <v>207</v>
      </c>
      <c r="W99" s="158">
        <v>3.0000000000000001E-3</v>
      </c>
      <c r="X99" s="111">
        <v>44292</v>
      </c>
      <c r="Y99" s="64" t="s">
        <v>425</v>
      </c>
      <c r="Z99" s="64" t="s">
        <v>431</v>
      </c>
      <c r="AA99" s="40" t="s">
        <v>57</v>
      </c>
      <c r="AB99" s="169">
        <f t="shared" ca="1" si="16"/>
        <v>3.0000000000000001E-3</v>
      </c>
      <c r="AC99" s="121">
        <f t="shared" ca="1" si="17"/>
        <v>0</v>
      </c>
      <c r="AD99" s="165"/>
      <c r="AE99" s="166"/>
      <c r="AF99" s="166"/>
      <c r="AG99" s="167"/>
      <c r="AH99" s="168"/>
      <c r="AI99" s="167"/>
      <c r="AJ99" s="150" t="s">
        <v>217</v>
      </c>
      <c r="AK99" s="221"/>
    </row>
    <row r="100" spans="1:37" ht="35.450000000000003" hidden="1" customHeight="1" x14ac:dyDescent="0.25">
      <c r="A100" s="126" t="s">
        <v>46</v>
      </c>
      <c r="B100" s="117" t="s">
        <v>293</v>
      </c>
      <c r="C100" s="116" t="s">
        <v>82</v>
      </c>
      <c r="D100" s="116" t="s">
        <v>100</v>
      </c>
      <c r="E100" s="116" t="s">
        <v>164</v>
      </c>
      <c r="F100" s="119" t="s">
        <v>221</v>
      </c>
      <c r="G100" s="43" t="str">
        <f t="shared" si="15"/>
        <v>Director de Mejoramiento de Barrios</v>
      </c>
      <c r="H100" s="111">
        <v>44285</v>
      </c>
      <c r="I100" s="111">
        <v>44292</v>
      </c>
      <c r="J100" s="53"/>
      <c r="K100" s="53"/>
      <c r="L100" s="53"/>
      <c r="M100" s="53"/>
      <c r="N100" s="53"/>
      <c r="O100" s="53"/>
      <c r="P100" s="53"/>
      <c r="Q100" s="53"/>
      <c r="R100" s="53"/>
      <c r="S100" s="53"/>
      <c r="T100" s="53"/>
      <c r="U100" s="53"/>
      <c r="V100" s="114" t="s">
        <v>296</v>
      </c>
      <c r="W100" s="158">
        <v>1E-3</v>
      </c>
      <c r="X100" s="111">
        <v>44292</v>
      </c>
      <c r="Y100" s="185" t="s">
        <v>434</v>
      </c>
      <c r="Z100" s="64" t="s">
        <v>432</v>
      </c>
      <c r="AA100" s="40" t="s">
        <v>151</v>
      </c>
      <c r="AB100" s="169">
        <f t="shared" ca="1" si="16"/>
        <v>1E-3</v>
      </c>
      <c r="AC100" s="121">
        <f t="shared" ca="1" si="17"/>
        <v>0</v>
      </c>
      <c r="AD100" s="165"/>
      <c r="AE100" s="166"/>
      <c r="AF100" s="166"/>
      <c r="AG100" s="167"/>
      <c r="AH100" s="168"/>
      <c r="AI100" s="167"/>
      <c r="AJ100" s="150" t="s">
        <v>217</v>
      </c>
      <c r="AK100" s="221"/>
    </row>
    <row r="101" spans="1:37" ht="35.450000000000003" hidden="1" customHeight="1" x14ac:dyDescent="0.2">
      <c r="A101" s="230" t="s">
        <v>46</v>
      </c>
      <c r="B101" s="171" t="s">
        <v>448</v>
      </c>
      <c r="C101" s="116" t="s">
        <v>98</v>
      </c>
      <c r="D101" s="116" t="s">
        <v>98</v>
      </c>
      <c r="E101" s="116" t="s">
        <v>164</v>
      </c>
      <c r="F101" s="118" t="s">
        <v>222</v>
      </c>
      <c r="G101" s="43" t="str">
        <f t="shared" si="15"/>
        <v>Líderes de Cada Proceso</v>
      </c>
      <c r="H101" s="148">
        <v>44286</v>
      </c>
      <c r="I101" s="148">
        <v>44406</v>
      </c>
      <c r="J101" s="53"/>
      <c r="K101" s="53"/>
      <c r="L101" s="53"/>
      <c r="M101" s="53"/>
      <c r="N101" s="53"/>
      <c r="O101" s="53"/>
      <c r="P101" s="53"/>
      <c r="Q101" s="53"/>
      <c r="R101" s="53"/>
      <c r="S101" s="53"/>
      <c r="T101" s="53"/>
      <c r="U101" s="53"/>
      <c r="V101" s="114" t="s">
        <v>316</v>
      </c>
      <c r="W101" s="160">
        <v>0.02</v>
      </c>
      <c r="X101" s="159">
        <v>44406</v>
      </c>
      <c r="Y101" s="64" t="s">
        <v>540</v>
      </c>
      <c r="Z101" s="64" t="s">
        <v>540</v>
      </c>
      <c r="AA101" s="116" t="s">
        <v>151</v>
      </c>
      <c r="AB101" s="121">
        <f t="shared" ca="1" si="16"/>
        <v>0.02</v>
      </c>
      <c r="AC101" s="121">
        <f t="shared" ca="1" si="17"/>
        <v>0</v>
      </c>
      <c r="AD101" s="165"/>
      <c r="AE101" s="166"/>
      <c r="AF101" s="166"/>
      <c r="AG101" s="167"/>
      <c r="AH101" s="168"/>
      <c r="AI101" s="167"/>
      <c r="AJ101" s="150" t="s">
        <v>217</v>
      </c>
      <c r="AK101" s="221"/>
    </row>
    <row r="102" spans="1:37" ht="35.450000000000003" hidden="1" customHeight="1" x14ac:dyDescent="0.2">
      <c r="A102" s="116" t="s">
        <v>45</v>
      </c>
      <c r="B102" s="117" t="s">
        <v>114</v>
      </c>
      <c r="C102" s="116" t="s">
        <v>90</v>
      </c>
      <c r="D102" s="116" t="s">
        <v>97</v>
      </c>
      <c r="E102" s="116" t="s">
        <v>164</v>
      </c>
      <c r="F102" s="119" t="s">
        <v>221</v>
      </c>
      <c r="G102" s="43" t="str">
        <f t="shared" si="15"/>
        <v>Asesor de Control Interno</v>
      </c>
      <c r="H102" s="111">
        <v>44291</v>
      </c>
      <c r="I102" s="111">
        <v>44294</v>
      </c>
      <c r="J102" s="53"/>
      <c r="K102" s="53"/>
      <c r="L102" s="53"/>
      <c r="M102" s="53"/>
      <c r="N102" s="53"/>
      <c r="O102" s="53"/>
      <c r="P102" s="53"/>
      <c r="Q102" s="53"/>
      <c r="R102" s="53"/>
      <c r="S102" s="53"/>
      <c r="T102" s="53"/>
      <c r="U102" s="53"/>
      <c r="V102" s="116" t="s">
        <v>194</v>
      </c>
      <c r="W102" s="158">
        <v>3.0000000000000001E-3</v>
      </c>
      <c r="X102" s="111">
        <v>44294</v>
      </c>
      <c r="Y102" s="64" t="s">
        <v>435</v>
      </c>
      <c r="Z102" s="64" t="s">
        <v>433</v>
      </c>
      <c r="AA102" s="40" t="s">
        <v>57</v>
      </c>
      <c r="AB102" s="169">
        <f t="shared" ca="1" si="16"/>
        <v>3.0000000000000001E-3</v>
      </c>
      <c r="AC102" s="121">
        <f t="shared" ca="1" si="17"/>
        <v>0</v>
      </c>
      <c r="AD102" s="165"/>
      <c r="AE102" s="166"/>
      <c r="AF102" s="166"/>
      <c r="AG102" s="167"/>
      <c r="AH102" s="168"/>
      <c r="AI102" s="167"/>
      <c r="AJ102" s="150" t="s">
        <v>217</v>
      </c>
      <c r="AK102" s="221"/>
    </row>
    <row r="103" spans="1:37" ht="35.450000000000003" hidden="1" customHeight="1" x14ac:dyDescent="0.2">
      <c r="A103" s="116" t="s">
        <v>45</v>
      </c>
      <c r="B103" s="171" t="s">
        <v>236</v>
      </c>
      <c r="C103" s="116" t="s">
        <v>90</v>
      </c>
      <c r="D103" s="116" t="s">
        <v>97</v>
      </c>
      <c r="E103" s="116" t="s">
        <v>164</v>
      </c>
      <c r="F103" s="118" t="s">
        <v>159</v>
      </c>
      <c r="G103" s="43" t="str">
        <f t="shared" si="15"/>
        <v>Asesor de Control Interno</v>
      </c>
      <c r="H103" s="111">
        <v>44291</v>
      </c>
      <c r="I103" s="111">
        <v>44295</v>
      </c>
      <c r="J103" s="53"/>
      <c r="K103" s="53"/>
      <c r="L103" s="53"/>
      <c r="M103" s="53"/>
      <c r="N103" s="53"/>
      <c r="O103" s="53"/>
      <c r="P103" s="53"/>
      <c r="Q103" s="53"/>
      <c r="R103" s="53"/>
      <c r="S103" s="53"/>
      <c r="T103" s="53"/>
      <c r="U103" s="53"/>
      <c r="V103" s="116" t="s">
        <v>207</v>
      </c>
      <c r="W103" s="158">
        <v>3.0000000000000001E-3</v>
      </c>
      <c r="X103" s="111">
        <v>44295</v>
      </c>
      <c r="Y103" s="64" t="s">
        <v>438</v>
      </c>
      <c r="Z103" s="117" t="s">
        <v>439</v>
      </c>
      <c r="AA103" s="40" t="s">
        <v>57</v>
      </c>
      <c r="AB103" s="169">
        <f t="shared" ca="1" si="16"/>
        <v>3.0000000000000001E-3</v>
      </c>
      <c r="AC103" s="121">
        <f t="shared" ca="1" si="17"/>
        <v>0</v>
      </c>
      <c r="AD103" s="165"/>
      <c r="AE103" s="166"/>
      <c r="AF103" s="166"/>
      <c r="AG103" s="167"/>
      <c r="AH103" s="168"/>
      <c r="AI103" s="167"/>
      <c r="AJ103" s="150" t="s">
        <v>217</v>
      </c>
      <c r="AK103" s="221"/>
    </row>
    <row r="104" spans="1:37" ht="35.450000000000003" hidden="1" customHeight="1" x14ac:dyDescent="0.2">
      <c r="A104" s="126" t="s">
        <v>46</v>
      </c>
      <c r="B104" s="117" t="s">
        <v>93</v>
      </c>
      <c r="C104" s="116" t="s">
        <v>141</v>
      </c>
      <c r="D104" s="116" t="s">
        <v>96</v>
      </c>
      <c r="E104" s="116" t="s">
        <v>164</v>
      </c>
      <c r="F104" s="118" t="s">
        <v>222</v>
      </c>
      <c r="G104" s="43" t="str">
        <f t="shared" si="15"/>
        <v>Director de Gestión Corporativa y CID</v>
      </c>
      <c r="H104" s="111">
        <v>44291</v>
      </c>
      <c r="I104" s="111">
        <v>44299</v>
      </c>
      <c r="J104" s="53"/>
      <c r="K104" s="53"/>
      <c r="L104" s="53"/>
      <c r="M104" s="53"/>
      <c r="N104" s="53"/>
      <c r="O104" s="53"/>
      <c r="P104" s="53"/>
      <c r="Q104" s="53"/>
      <c r="R104" s="53"/>
      <c r="S104" s="53"/>
      <c r="T104" s="53"/>
      <c r="U104" s="53"/>
      <c r="V104" s="116" t="s">
        <v>311</v>
      </c>
      <c r="W104" s="158">
        <v>1E-3</v>
      </c>
      <c r="X104" s="111">
        <v>44299</v>
      </c>
      <c r="Y104" s="112" t="s">
        <v>442</v>
      </c>
      <c r="Z104" s="64" t="s">
        <v>422</v>
      </c>
      <c r="AA104" s="40" t="s">
        <v>151</v>
      </c>
      <c r="AB104" s="121">
        <f t="shared" ca="1" si="16"/>
        <v>1E-3</v>
      </c>
      <c r="AC104" s="121">
        <f t="shared" ca="1" si="17"/>
        <v>0</v>
      </c>
      <c r="AD104" s="165"/>
      <c r="AE104" s="166"/>
      <c r="AF104" s="166"/>
      <c r="AG104" s="167"/>
      <c r="AH104" s="168"/>
      <c r="AI104" s="167"/>
      <c r="AJ104" s="150" t="s">
        <v>217</v>
      </c>
      <c r="AK104" s="221"/>
    </row>
    <row r="105" spans="1:37" ht="35.450000000000003" hidden="1" customHeight="1" x14ac:dyDescent="0.2">
      <c r="A105" s="126" t="s">
        <v>44</v>
      </c>
      <c r="B105" s="117" t="s">
        <v>92</v>
      </c>
      <c r="C105" s="116" t="s">
        <v>89</v>
      </c>
      <c r="D105" s="116" t="s">
        <v>96</v>
      </c>
      <c r="E105" s="116" t="s">
        <v>164</v>
      </c>
      <c r="F105" s="118" t="s">
        <v>195</v>
      </c>
      <c r="G105" s="43" t="str">
        <f t="shared" si="15"/>
        <v>Subdirector Financiero</v>
      </c>
      <c r="H105" s="111">
        <v>44291</v>
      </c>
      <c r="I105" s="111">
        <v>44299</v>
      </c>
      <c r="J105" s="53"/>
      <c r="K105" s="53"/>
      <c r="L105" s="53"/>
      <c r="M105" s="53"/>
      <c r="N105" s="53"/>
      <c r="O105" s="53"/>
      <c r="P105" s="53"/>
      <c r="Q105" s="53"/>
      <c r="R105" s="53"/>
      <c r="S105" s="53"/>
      <c r="T105" s="53"/>
      <c r="U105" s="53"/>
      <c r="V105" s="116" t="s">
        <v>123</v>
      </c>
      <c r="W105" s="158">
        <v>1E-3</v>
      </c>
      <c r="X105" s="111">
        <v>44299</v>
      </c>
      <c r="Y105" s="117" t="s">
        <v>579</v>
      </c>
      <c r="Z105" s="64" t="s">
        <v>258</v>
      </c>
      <c r="AA105" s="40" t="s">
        <v>175</v>
      </c>
      <c r="AB105" s="169">
        <f t="shared" ca="1" si="16"/>
        <v>9.999999999999998E-4</v>
      </c>
      <c r="AC105" s="121">
        <f t="shared" ca="1" si="17"/>
        <v>0</v>
      </c>
      <c r="AD105" s="165"/>
      <c r="AE105" s="166"/>
      <c r="AF105" s="166"/>
      <c r="AG105" s="167"/>
      <c r="AH105" s="168"/>
      <c r="AI105" s="167"/>
      <c r="AJ105" s="150" t="s">
        <v>217</v>
      </c>
      <c r="AK105" s="221"/>
    </row>
    <row r="106" spans="1:37" ht="35.450000000000003" hidden="1" customHeight="1" x14ac:dyDescent="0.2">
      <c r="A106" s="126" t="s">
        <v>44</v>
      </c>
      <c r="B106" s="41" t="s">
        <v>201</v>
      </c>
      <c r="C106" s="116" t="s">
        <v>87</v>
      </c>
      <c r="D106" s="116" t="s">
        <v>96</v>
      </c>
      <c r="E106" s="116" t="s">
        <v>164</v>
      </c>
      <c r="F106" s="118" t="s">
        <v>222</v>
      </c>
      <c r="G106" s="43" t="str">
        <f t="shared" si="15"/>
        <v>Subdirector Administrativo</v>
      </c>
      <c r="H106" s="111">
        <v>44291</v>
      </c>
      <c r="I106" s="111">
        <v>44309</v>
      </c>
      <c r="J106" s="53"/>
      <c r="K106" s="53"/>
      <c r="L106" s="53"/>
      <c r="M106" s="53"/>
      <c r="N106" s="53"/>
      <c r="O106" s="53"/>
      <c r="P106" s="53"/>
      <c r="Q106" s="53"/>
      <c r="R106" s="53"/>
      <c r="S106" s="53"/>
      <c r="T106" s="53"/>
      <c r="U106" s="53"/>
      <c r="V106" s="116" t="s">
        <v>123</v>
      </c>
      <c r="W106" s="158">
        <v>7.4999999999999997E-3</v>
      </c>
      <c r="X106" s="159">
        <v>44326</v>
      </c>
      <c r="Y106" s="64" t="s">
        <v>443</v>
      </c>
      <c r="Z106" s="64" t="s">
        <v>457</v>
      </c>
      <c r="AA106" s="116" t="s">
        <v>175</v>
      </c>
      <c r="AB106" s="121">
        <f t="shared" ca="1" si="16"/>
        <v>7.4999999999999989E-3</v>
      </c>
      <c r="AC106" s="121">
        <f t="shared" ca="1" si="17"/>
        <v>0</v>
      </c>
      <c r="AD106" s="165"/>
      <c r="AE106" s="166"/>
      <c r="AF106" s="166"/>
      <c r="AG106" s="167"/>
      <c r="AH106" s="168"/>
      <c r="AI106" s="167"/>
      <c r="AJ106" s="150" t="s">
        <v>217</v>
      </c>
      <c r="AK106" s="221"/>
    </row>
    <row r="107" spans="1:37" ht="35.450000000000003" hidden="1" customHeight="1" x14ac:dyDescent="0.2">
      <c r="A107" s="126" t="s">
        <v>44</v>
      </c>
      <c r="B107" s="171" t="s">
        <v>262</v>
      </c>
      <c r="C107" s="116" t="s">
        <v>89</v>
      </c>
      <c r="D107" s="116" t="s">
        <v>96</v>
      </c>
      <c r="E107" s="116" t="s">
        <v>164</v>
      </c>
      <c r="F107" s="118" t="s">
        <v>158</v>
      </c>
      <c r="G107" s="43" t="str">
        <f t="shared" si="15"/>
        <v>Subdirector Financiero</v>
      </c>
      <c r="H107" s="111">
        <v>44291</v>
      </c>
      <c r="I107" s="111">
        <v>44316</v>
      </c>
      <c r="J107" s="53"/>
      <c r="K107" s="53"/>
      <c r="L107" s="53"/>
      <c r="M107" s="53"/>
      <c r="N107" s="53"/>
      <c r="O107" s="53"/>
      <c r="P107" s="53"/>
      <c r="Q107" s="53"/>
      <c r="R107" s="53"/>
      <c r="S107" s="53"/>
      <c r="T107" s="53"/>
      <c r="U107" s="53"/>
      <c r="V107" s="40" t="s">
        <v>123</v>
      </c>
      <c r="W107" s="158">
        <v>3.0000000000000001E-3</v>
      </c>
      <c r="X107" s="111">
        <v>44356</v>
      </c>
      <c r="Y107" s="64" t="s">
        <v>503</v>
      </c>
      <c r="Z107" s="64" t="s">
        <v>504</v>
      </c>
      <c r="AA107" s="116" t="s">
        <v>175</v>
      </c>
      <c r="AB107" s="169">
        <f t="shared" ca="1" si="16"/>
        <v>2.9999999999999996E-3</v>
      </c>
      <c r="AC107" s="121">
        <f t="shared" ca="1" si="17"/>
        <v>0</v>
      </c>
      <c r="AD107" s="165"/>
      <c r="AE107" s="166"/>
      <c r="AF107" s="166"/>
      <c r="AG107" s="167"/>
      <c r="AH107" s="168"/>
      <c r="AI107" s="167"/>
      <c r="AJ107" s="150" t="s">
        <v>217</v>
      </c>
      <c r="AK107" s="221"/>
    </row>
    <row r="108" spans="1:37" ht="35.450000000000003" customHeight="1" x14ac:dyDescent="0.2">
      <c r="A108" s="116" t="s">
        <v>50</v>
      </c>
      <c r="B108" s="117" t="s">
        <v>299</v>
      </c>
      <c r="C108" s="116" t="s">
        <v>83</v>
      </c>
      <c r="D108" s="116" t="s">
        <v>100</v>
      </c>
      <c r="E108" s="116" t="s">
        <v>164</v>
      </c>
      <c r="F108" s="118" t="s">
        <v>245</v>
      </c>
      <c r="G108" s="43" t="str">
        <f t="shared" si="15"/>
        <v>Director de Mejoramiento de Vivienda</v>
      </c>
      <c r="H108" s="148">
        <v>44295</v>
      </c>
      <c r="I108" s="148">
        <v>44306</v>
      </c>
      <c r="J108" s="53"/>
      <c r="K108" s="53"/>
      <c r="L108" s="53"/>
      <c r="M108" s="53"/>
      <c r="N108" s="53"/>
      <c r="O108" s="53"/>
      <c r="P108" s="53"/>
      <c r="Q108" s="53"/>
      <c r="R108" s="53"/>
      <c r="S108" s="53"/>
      <c r="T108" s="53"/>
      <c r="U108" s="53"/>
      <c r="V108" s="116" t="s">
        <v>123</v>
      </c>
      <c r="W108" s="158">
        <v>0.01</v>
      </c>
      <c r="X108" s="232">
        <v>44448</v>
      </c>
      <c r="Y108" s="110" t="s">
        <v>614</v>
      </c>
      <c r="Z108" s="110" t="s">
        <v>615</v>
      </c>
      <c r="AA108" s="40" t="s">
        <v>176</v>
      </c>
      <c r="AB108" s="121">
        <f t="shared" ca="1" si="16"/>
        <v>1.0000000000000002E-2</v>
      </c>
      <c r="AC108" s="121">
        <f t="shared" ca="1" si="17"/>
        <v>0</v>
      </c>
      <c r="AD108" s="165"/>
      <c r="AE108" s="166"/>
      <c r="AF108" s="166"/>
      <c r="AG108" s="167"/>
      <c r="AH108" s="168"/>
      <c r="AI108" s="167"/>
      <c r="AJ108" s="150" t="s">
        <v>217</v>
      </c>
      <c r="AK108" s="221"/>
    </row>
    <row r="109" spans="1:37" ht="35.450000000000003" hidden="1" customHeight="1" x14ac:dyDescent="0.2">
      <c r="A109" s="126" t="s">
        <v>44</v>
      </c>
      <c r="B109" s="231" t="s">
        <v>94</v>
      </c>
      <c r="C109" s="116" t="s">
        <v>87</v>
      </c>
      <c r="D109" s="116" t="s">
        <v>96</v>
      </c>
      <c r="E109" s="116" t="s">
        <v>164</v>
      </c>
      <c r="F109" s="118" t="s">
        <v>158</v>
      </c>
      <c r="G109" s="43" t="str">
        <f t="shared" si="15"/>
        <v>Subdirector Administrativo</v>
      </c>
      <c r="H109" s="111">
        <v>44299</v>
      </c>
      <c r="I109" s="111">
        <v>44329</v>
      </c>
      <c r="J109" s="53"/>
      <c r="K109" s="53"/>
      <c r="L109" s="53"/>
      <c r="M109" s="53"/>
      <c r="N109" s="53"/>
      <c r="O109" s="53"/>
      <c r="P109" s="53"/>
      <c r="Q109" s="53"/>
      <c r="R109" s="53"/>
      <c r="S109" s="53"/>
      <c r="T109" s="53"/>
      <c r="U109" s="53"/>
      <c r="V109" s="116" t="s">
        <v>123</v>
      </c>
      <c r="W109" s="158">
        <v>0.01</v>
      </c>
      <c r="X109" s="111">
        <v>44342</v>
      </c>
      <c r="Y109" s="117" t="s">
        <v>463</v>
      </c>
      <c r="Z109" s="64" t="s">
        <v>449</v>
      </c>
      <c r="AA109" s="40" t="s">
        <v>175</v>
      </c>
      <c r="AB109" s="121">
        <f t="shared" ca="1" si="16"/>
        <v>9.9999999999999985E-3</v>
      </c>
      <c r="AC109" s="121">
        <f t="shared" ca="1" si="17"/>
        <v>0</v>
      </c>
      <c r="AD109" s="165"/>
      <c r="AE109" s="166"/>
      <c r="AF109" s="166"/>
      <c r="AG109" s="167"/>
      <c r="AH109" s="168"/>
      <c r="AI109" s="167"/>
      <c r="AJ109" s="150" t="s">
        <v>217</v>
      </c>
      <c r="AK109" s="221"/>
    </row>
    <row r="110" spans="1:37" ht="35.450000000000003" hidden="1" customHeight="1" x14ac:dyDescent="0.2">
      <c r="A110" s="126" t="s">
        <v>51</v>
      </c>
      <c r="B110" s="231" t="s">
        <v>336</v>
      </c>
      <c r="C110" s="116" t="s">
        <v>98</v>
      </c>
      <c r="D110" s="116" t="s">
        <v>98</v>
      </c>
      <c r="E110" s="116" t="s">
        <v>164</v>
      </c>
      <c r="F110" s="118" t="s">
        <v>245</v>
      </c>
      <c r="G110" s="43" t="str">
        <f t="shared" si="15"/>
        <v>Líderes de Cada Proceso</v>
      </c>
      <c r="H110" s="111">
        <v>44312</v>
      </c>
      <c r="I110" s="111">
        <v>44330</v>
      </c>
      <c r="J110" s="53"/>
      <c r="K110" s="53"/>
      <c r="L110" s="53"/>
      <c r="M110" s="53"/>
      <c r="N110" s="53"/>
      <c r="O110" s="53"/>
      <c r="P110" s="53"/>
      <c r="Q110" s="53"/>
      <c r="R110" s="53"/>
      <c r="S110" s="53"/>
      <c r="T110" s="53"/>
      <c r="U110" s="53"/>
      <c r="V110" s="116" t="s">
        <v>123</v>
      </c>
      <c r="W110" s="158">
        <v>1.6E-2</v>
      </c>
      <c r="X110" s="111">
        <v>44347</v>
      </c>
      <c r="Y110" s="117" t="s">
        <v>464</v>
      </c>
      <c r="Z110" s="117" t="s">
        <v>456</v>
      </c>
      <c r="AA110" s="40" t="s">
        <v>175</v>
      </c>
      <c r="AB110" s="121">
        <f t="shared" ca="1" si="16"/>
        <v>1.5999999999999997E-2</v>
      </c>
      <c r="AC110" s="121">
        <f t="shared" ca="1" si="17"/>
        <v>0</v>
      </c>
      <c r="AD110" s="165"/>
      <c r="AE110" s="166"/>
      <c r="AF110" s="166"/>
      <c r="AG110" s="167"/>
      <c r="AH110" s="168"/>
      <c r="AI110" s="167"/>
      <c r="AJ110" s="150" t="s">
        <v>217</v>
      </c>
      <c r="AK110" s="221"/>
    </row>
    <row r="111" spans="1:37" ht="35.450000000000003" hidden="1" customHeight="1" x14ac:dyDescent="0.2">
      <c r="A111" s="126" t="s">
        <v>51</v>
      </c>
      <c r="B111" s="231" t="s">
        <v>337</v>
      </c>
      <c r="C111" s="116" t="s">
        <v>98</v>
      </c>
      <c r="D111" s="116" t="s">
        <v>98</v>
      </c>
      <c r="E111" s="116" t="s">
        <v>164</v>
      </c>
      <c r="F111" s="118" t="s">
        <v>245</v>
      </c>
      <c r="G111" s="43" t="str">
        <f t="shared" si="15"/>
        <v>Líderes de Cada Proceso</v>
      </c>
      <c r="H111" s="111">
        <v>44312</v>
      </c>
      <c r="I111" s="111">
        <v>44330</v>
      </c>
      <c r="J111" s="53"/>
      <c r="K111" s="53"/>
      <c r="L111" s="53"/>
      <c r="M111" s="53"/>
      <c r="N111" s="53"/>
      <c r="O111" s="53"/>
      <c r="P111" s="53"/>
      <c r="Q111" s="53"/>
      <c r="R111" s="53"/>
      <c r="S111" s="53"/>
      <c r="T111" s="53"/>
      <c r="U111" s="53"/>
      <c r="V111" s="116" t="s">
        <v>123</v>
      </c>
      <c r="W111" s="158">
        <v>1.6E-2</v>
      </c>
      <c r="X111" s="111">
        <v>44347</v>
      </c>
      <c r="Y111" s="117" t="s">
        <v>464</v>
      </c>
      <c r="Z111" s="117" t="s">
        <v>456</v>
      </c>
      <c r="AA111" s="116" t="s">
        <v>175</v>
      </c>
      <c r="AB111" s="121">
        <f t="shared" ca="1" si="16"/>
        <v>1.5999999999999997E-2</v>
      </c>
      <c r="AC111" s="121">
        <f t="shared" ca="1" si="17"/>
        <v>0</v>
      </c>
      <c r="AD111" s="165"/>
      <c r="AE111" s="166"/>
      <c r="AF111" s="166"/>
      <c r="AG111" s="167"/>
      <c r="AH111" s="168"/>
      <c r="AI111" s="167"/>
      <c r="AJ111" s="150" t="s">
        <v>217</v>
      </c>
      <c r="AK111" s="221"/>
    </row>
    <row r="112" spans="1:37" ht="35.450000000000003" hidden="1" customHeight="1" x14ac:dyDescent="0.2">
      <c r="A112" s="116" t="s">
        <v>45</v>
      </c>
      <c r="B112" s="117" t="s">
        <v>271</v>
      </c>
      <c r="C112" s="116" t="s">
        <v>90</v>
      </c>
      <c r="D112" s="116" t="s">
        <v>97</v>
      </c>
      <c r="E112" s="116" t="s">
        <v>164</v>
      </c>
      <c r="F112" s="119" t="s">
        <v>221</v>
      </c>
      <c r="G112" s="43" t="str">
        <f t="shared" si="15"/>
        <v>Asesor de Control Interno</v>
      </c>
      <c r="H112" s="111">
        <v>44314</v>
      </c>
      <c r="I112" s="111">
        <v>44320</v>
      </c>
      <c r="J112" s="53"/>
      <c r="K112" s="53"/>
      <c r="L112" s="53"/>
      <c r="M112" s="53"/>
      <c r="N112" s="53"/>
      <c r="O112" s="53"/>
      <c r="P112" s="53"/>
      <c r="Q112" s="53"/>
      <c r="R112" s="53"/>
      <c r="S112" s="53"/>
      <c r="T112" s="53"/>
      <c r="U112" s="53"/>
      <c r="V112" s="116" t="s">
        <v>207</v>
      </c>
      <c r="W112" s="158">
        <v>3.0000000000000001E-3</v>
      </c>
      <c r="X112" s="111">
        <v>44321</v>
      </c>
      <c r="Y112" s="117" t="s">
        <v>368</v>
      </c>
      <c r="Z112" s="64" t="s">
        <v>451</v>
      </c>
      <c r="AA112" s="40" t="s">
        <v>57</v>
      </c>
      <c r="AB112" s="121">
        <f t="shared" ca="1" si="16"/>
        <v>3.0000000000000001E-3</v>
      </c>
      <c r="AC112" s="121">
        <f t="shared" ca="1" si="17"/>
        <v>0</v>
      </c>
      <c r="AD112" s="165"/>
      <c r="AE112" s="166"/>
      <c r="AF112" s="166"/>
      <c r="AG112" s="167"/>
      <c r="AH112" s="168"/>
      <c r="AI112" s="167"/>
      <c r="AJ112" s="150" t="s">
        <v>217</v>
      </c>
      <c r="AK112" s="221"/>
    </row>
    <row r="113" spans="1:37" ht="35.450000000000003" hidden="1" customHeight="1" x14ac:dyDescent="0.2">
      <c r="A113" s="126" t="s">
        <v>46</v>
      </c>
      <c r="B113" s="231" t="s">
        <v>293</v>
      </c>
      <c r="C113" s="116" t="s">
        <v>82</v>
      </c>
      <c r="D113" s="116" t="s">
        <v>100</v>
      </c>
      <c r="E113" s="116" t="s">
        <v>164</v>
      </c>
      <c r="F113" s="119" t="s">
        <v>221</v>
      </c>
      <c r="G113" s="43" t="str">
        <f t="shared" si="15"/>
        <v>Director de Mejoramiento de Barrios</v>
      </c>
      <c r="H113" s="111">
        <v>44315</v>
      </c>
      <c r="I113" s="111">
        <v>44320</v>
      </c>
      <c r="J113" s="53"/>
      <c r="K113" s="53"/>
      <c r="L113" s="53"/>
      <c r="M113" s="53"/>
      <c r="N113" s="53"/>
      <c r="O113" s="53"/>
      <c r="P113" s="53"/>
      <c r="Q113" s="53"/>
      <c r="R113" s="53"/>
      <c r="S113" s="53"/>
      <c r="T113" s="53"/>
      <c r="U113" s="53"/>
      <c r="V113" s="114" t="s">
        <v>296</v>
      </c>
      <c r="W113" s="158">
        <v>1E-3</v>
      </c>
      <c r="X113" s="111">
        <v>44320</v>
      </c>
      <c r="Y113" s="64" t="s">
        <v>454</v>
      </c>
      <c r="Z113" s="64" t="s">
        <v>452</v>
      </c>
      <c r="AA113" s="40" t="s">
        <v>151</v>
      </c>
      <c r="AB113" s="121">
        <f t="shared" ca="1" si="16"/>
        <v>1E-3</v>
      </c>
      <c r="AC113" s="121">
        <f t="shared" ca="1" si="17"/>
        <v>0</v>
      </c>
      <c r="AD113" s="165"/>
      <c r="AE113" s="166"/>
      <c r="AF113" s="166"/>
      <c r="AG113" s="167"/>
      <c r="AH113" s="168"/>
      <c r="AI113" s="167"/>
      <c r="AJ113" s="150" t="s">
        <v>217</v>
      </c>
      <c r="AK113" s="221"/>
    </row>
    <row r="114" spans="1:37" ht="35.450000000000003" hidden="1" customHeight="1" x14ac:dyDescent="0.2">
      <c r="A114" s="116" t="s">
        <v>45</v>
      </c>
      <c r="B114" s="117" t="s">
        <v>114</v>
      </c>
      <c r="C114" s="116" t="s">
        <v>90</v>
      </c>
      <c r="D114" s="116" t="s">
        <v>97</v>
      </c>
      <c r="E114" s="116" t="s">
        <v>164</v>
      </c>
      <c r="F114" s="119" t="s">
        <v>221</v>
      </c>
      <c r="G114" s="43" t="str">
        <f t="shared" si="15"/>
        <v>Asesor de Control Interno</v>
      </c>
      <c r="H114" s="111">
        <v>44319</v>
      </c>
      <c r="I114" s="111">
        <v>44322</v>
      </c>
      <c r="J114" s="53"/>
      <c r="K114" s="53"/>
      <c r="L114" s="53"/>
      <c r="M114" s="53"/>
      <c r="N114" s="53"/>
      <c r="O114" s="53"/>
      <c r="P114" s="53"/>
      <c r="Q114" s="53"/>
      <c r="R114" s="53"/>
      <c r="S114" s="53"/>
      <c r="T114" s="53"/>
      <c r="U114" s="53"/>
      <c r="V114" s="40" t="s">
        <v>194</v>
      </c>
      <c r="W114" s="158">
        <v>3.0000000000000001E-3</v>
      </c>
      <c r="X114" s="111">
        <v>44322</v>
      </c>
      <c r="Y114" s="64" t="s">
        <v>435</v>
      </c>
      <c r="Z114" s="64" t="s">
        <v>453</v>
      </c>
      <c r="AA114" s="40" t="s">
        <v>57</v>
      </c>
      <c r="AB114" s="121">
        <f t="shared" ca="1" si="16"/>
        <v>3.0000000000000001E-3</v>
      </c>
      <c r="AC114" s="121">
        <f t="shared" ca="1" si="17"/>
        <v>0</v>
      </c>
      <c r="AD114" s="165"/>
      <c r="AE114" s="166"/>
      <c r="AF114" s="166"/>
      <c r="AG114" s="167"/>
      <c r="AH114" s="168"/>
      <c r="AI114" s="167"/>
      <c r="AJ114" s="150" t="s">
        <v>217</v>
      </c>
      <c r="AK114" s="221"/>
    </row>
    <row r="115" spans="1:37" ht="35.450000000000003" hidden="1" customHeight="1" x14ac:dyDescent="0.2">
      <c r="A115" s="126" t="s">
        <v>46</v>
      </c>
      <c r="B115" s="231" t="s">
        <v>93</v>
      </c>
      <c r="C115" s="116" t="s">
        <v>89</v>
      </c>
      <c r="D115" s="116" t="s">
        <v>96</v>
      </c>
      <c r="E115" s="116" t="s">
        <v>164</v>
      </c>
      <c r="F115" s="118" t="s">
        <v>222</v>
      </c>
      <c r="G115" s="43" t="str">
        <f t="shared" si="15"/>
        <v>Subdirector Financiero</v>
      </c>
      <c r="H115" s="111">
        <v>44319</v>
      </c>
      <c r="I115" s="111">
        <v>44327</v>
      </c>
      <c r="J115" s="53"/>
      <c r="K115" s="53"/>
      <c r="L115" s="53"/>
      <c r="M115" s="53"/>
      <c r="N115" s="53"/>
      <c r="O115" s="53"/>
      <c r="P115" s="53"/>
      <c r="Q115" s="53"/>
      <c r="R115" s="53"/>
      <c r="S115" s="53"/>
      <c r="T115" s="53"/>
      <c r="U115" s="53"/>
      <c r="V115" s="116" t="s">
        <v>311</v>
      </c>
      <c r="W115" s="158">
        <v>1E-3</v>
      </c>
      <c r="X115" s="111">
        <v>44327</v>
      </c>
      <c r="Y115" s="64" t="s">
        <v>458</v>
      </c>
      <c r="Z115" s="64" t="s">
        <v>422</v>
      </c>
      <c r="AA115" s="40" t="s">
        <v>151</v>
      </c>
      <c r="AB115" s="121">
        <f t="shared" ca="1" si="16"/>
        <v>1E-3</v>
      </c>
      <c r="AC115" s="121">
        <f t="shared" ca="1" si="17"/>
        <v>0</v>
      </c>
      <c r="AD115" s="165"/>
      <c r="AE115" s="166"/>
      <c r="AF115" s="166"/>
      <c r="AG115" s="167"/>
      <c r="AH115" s="168"/>
      <c r="AI115" s="167"/>
      <c r="AJ115" s="150" t="s">
        <v>217</v>
      </c>
      <c r="AK115" s="221"/>
    </row>
    <row r="116" spans="1:37" ht="35.450000000000003" hidden="1" customHeight="1" x14ac:dyDescent="0.2">
      <c r="A116" s="126" t="s">
        <v>44</v>
      </c>
      <c r="B116" s="231" t="s">
        <v>92</v>
      </c>
      <c r="C116" s="116" t="s">
        <v>89</v>
      </c>
      <c r="D116" s="116" t="s">
        <v>96</v>
      </c>
      <c r="E116" s="116" t="s">
        <v>164</v>
      </c>
      <c r="F116" s="118" t="s">
        <v>195</v>
      </c>
      <c r="G116" s="43" t="str">
        <f t="shared" si="15"/>
        <v>Subdirector Financiero</v>
      </c>
      <c r="H116" s="111">
        <v>44319</v>
      </c>
      <c r="I116" s="111">
        <v>44327</v>
      </c>
      <c r="J116" s="53"/>
      <c r="K116" s="53"/>
      <c r="L116" s="53"/>
      <c r="M116" s="53"/>
      <c r="N116" s="53"/>
      <c r="O116" s="53"/>
      <c r="P116" s="53"/>
      <c r="Q116" s="53"/>
      <c r="R116" s="53"/>
      <c r="S116" s="53"/>
      <c r="T116" s="53"/>
      <c r="U116" s="53"/>
      <c r="V116" s="116" t="s">
        <v>123</v>
      </c>
      <c r="W116" s="158">
        <v>1E-3</v>
      </c>
      <c r="X116" s="111">
        <v>44327</v>
      </c>
      <c r="Y116" s="117" t="s">
        <v>576</v>
      </c>
      <c r="Z116" s="64" t="s">
        <v>258</v>
      </c>
      <c r="AA116" s="40" t="s">
        <v>175</v>
      </c>
      <c r="AB116" s="169">
        <f t="shared" ca="1" si="16"/>
        <v>9.999999999999998E-4</v>
      </c>
      <c r="AC116" s="121">
        <f t="shared" ca="1" si="17"/>
        <v>0</v>
      </c>
      <c r="AD116" s="165"/>
      <c r="AE116" s="166"/>
      <c r="AF116" s="166"/>
      <c r="AG116" s="167"/>
      <c r="AH116" s="168"/>
      <c r="AI116" s="167"/>
      <c r="AJ116" s="150" t="s">
        <v>217</v>
      </c>
      <c r="AK116" s="221"/>
    </row>
    <row r="117" spans="1:37" ht="35.450000000000003" customHeight="1" x14ac:dyDescent="0.2">
      <c r="A117" s="230" t="s">
        <v>50</v>
      </c>
      <c r="B117" s="183" t="s">
        <v>471</v>
      </c>
      <c r="C117" s="116" t="s">
        <v>76</v>
      </c>
      <c r="D117" s="116" t="s">
        <v>96</v>
      </c>
      <c r="E117" s="116" t="s">
        <v>164</v>
      </c>
      <c r="F117" s="118" t="s">
        <v>222</v>
      </c>
      <c r="G117" s="43" t="str">
        <f t="shared" si="15"/>
        <v>Subdirector Administrativo</v>
      </c>
      <c r="H117" s="111">
        <v>44319</v>
      </c>
      <c r="I117" s="181">
        <v>44390</v>
      </c>
      <c r="J117" s="53"/>
      <c r="K117" s="53"/>
      <c r="L117" s="53"/>
      <c r="M117" s="53"/>
      <c r="N117" s="53"/>
      <c r="O117" s="53"/>
      <c r="P117" s="53"/>
      <c r="Q117" s="53"/>
      <c r="R117" s="53"/>
      <c r="S117" s="53"/>
      <c r="T117" s="53"/>
      <c r="U117" s="53"/>
      <c r="V117" s="116" t="s">
        <v>123</v>
      </c>
      <c r="W117" s="158">
        <v>3.8E-3</v>
      </c>
      <c r="X117" s="232">
        <v>44461</v>
      </c>
      <c r="Y117" s="112" t="s">
        <v>541</v>
      </c>
      <c r="Z117" s="112" t="s">
        <v>620</v>
      </c>
      <c r="AA117" s="40" t="s">
        <v>176</v>
      </c>
      <c r="AB117" s="121">
        <f t="shared" ca="1" si="16"/>
        <v>3.8000000000000009E-3</v>
      </c>
      <c r="AC117" s="121">
        <f t="shared" ca="1" si="17"/>
        <v>0</v>
      </c>
      <c r="AD117" s="165"/>
      <c r="AE117" s="166"/>
      <c r="AF117" s="166"/>
      <c r="AG117" s="167"/>
      <c r="AH117" s="168"/>
      <c r="AI117" s="167"/>
      <c r="AJ117" s="150" t="s">
        <v>217</v>
      </c>
      <c r="AK117" s="221"/>
    </row>
    <row r="118" spans="1:37" ht="35.450000000000003" customHeight="1" x14ac:dyDescent="0.2">
      <c r="A118" s="230" t="s">
        <v>50</v>
      </c>
      <c r="B118" s="183" t="s">
        <v>469</v>
      </c>
      <c r="C118" s="116" t="s">
        <v>89</v>
      </c>
      <c r="D118" s="116" t="s">
        <v>96</v>
      </c>
      <c r="E118" s="116" t="s">
        <v>164</v>
      </c>
      <c r="F118" s="118" t="s">
        <v>222</v>
      </c>
      <c r="G118" s="43" t="str">
        <f t="shared" si="15"/>
        <v>Subdirector Financiero</v>
      </c>
      <c r="H118" s="111">
        <v>44319</v>
      </c>
      <c r="I118" s="181">
        <v>44390</v>
      </c>
      <c r="J118" s="53"/>
      <c r="K118" s="53"/>
      <c r="L118" s="53"/>
      <c r="M118" s="53"/>
      <c r="N118" s="53"/>
      <c r="O118" s="53"/>
      <c r="P118" s="53"/>
      <c r="Q118" s="53"/>
      <c r="R118" s="53"/>
      <c r="S118" s="53"/>
      <c r="T118" s="53"/>
      <c r="U118" s="53"/>
      <c r="V118" s="116" t="s">
        <v>123</v>
      </c>
      <c r="W118" s="158">
        <v>3.8E-3</v>
      </c>
      <c r="X118" s="232">
        <v>44461</v>
      </c>
      <c r="Y118" s="112" t="s">
        <v>541</v>
      </c>
      <c r="Z118" s="112" t="s">
        <v>621</v>
      </c>
      <c r="AA118" s="116" t="s">
        <v>176</v>
      </c>
      <c r="AB118" s="121">
        <f t="shared" ca="1" si="16"/>
        <v>3.8000000000000009E-3</v>
      </c>
      <c r="AC118" s="121">
        <f t="shared" ca="1" si="17"/>
        <v>0</v>
      </c>
      <c r="AD118" s="165"/>
      <c r="AE118" s="166"/>
      <c r="AF118" s="166"/>
      <c r="AG118" s="167"/>
      <c r="AH118" s="168"/>
      <c r="AI118" s="167"/>
      <c r="AJ118" s="150" t="s">
        <v>217</v>
      </c>
      <c r="AK118" s="221"/>
    </row>
    <row r="119" spans="1:37" ht="35.450000000000003" customHeight="1" x14ac:dyDescent="0.2">
      <c r="A119" s="230" t="s">
        <v>50</v>
      </c>
      <c r="B119" s="183" t="s">
        <v>470</v>
      </c>
      <c r="C119" s="116" t="s">
        <v>81</v>
      </c>
      <c r="D119" s="116" t="s">
        <v>100</v>
      </c>
      <c r="E119" s="116" t="s">
        <v>164</v>
      </c>
      <c r="F119" s="118" t="s">
        <v>222</v>
      </c>
      <c r="G119" s="43" t="str">
        <f t="shared" si="15"/>
        <v>Director de Urbanizaciones y Titulación</v>
      </c>
      <c r="H119" s="111">
        <v>44319</v>
      </c>
      <c r="I119" s="181">
        <v>44390</v>
      </c>
      <c r="J119" s="53"/>
      <c r="K119" s="53"/>
      <c r="L119" s="53"/>
      <c r="M119" s="53"/>
      <c r="N119" s="53"/>
      <c r="O119" s="53"/>
      <c r="P119" s="53"/>
      <c r="Q119" s="53"/>
      <c r="R119" s="53"/>
      <c r="S119" s="53"/>
      <c r="T119" s="53"/>
      <c r="U119" s="53"/>
      <c r="V119" s="116" t="s">
        <v>123</v>
      </c>
      <c r="W119" s="158">
        <v>3.8E-3</v>
      </c>
      <c r="X119" s="232">
        <v>44461</v>
      </c>
      <c r="Y119" s="112" t="s">
        <v>541</v>
      </c>
      <c r="Z119" s="112" t="s">
        <v>621</v>
      </c>
      <c r="AA119" s="116" t="s">
        <v>176</v>
      </c>
      <c r="AB119" s="121">
        <f t="shared" ca="1" si="16"/>
        <v>3.8000000000000009E-3</v>
      </c>
      <c r="AC119" s="121">
        <f t="shared" ca="1" si="17"/>
        <v>0</v>
      </c>
      <c r="AD119" s="165"/>
      <c r="AE119" s="166"/>
      <c r="AF119" s="166"/>
      <c r="AG119" s="167"/>
      <c r="AH119" s="168"/>
      <c r="AI119" s="167"/>
      <c r="AJ119" s="150" t="s">
        <v>217</v>
      </c>
      <c r="AK119" s="221"/>
    </row>
    <row r="120" spans="1:37" ht="35.450000000000003" hidden="1" customHeight="1" x14ac:dyDescent="0.2">
      <c r="A120" s="116" t="s">
        <v>51</v>
      </c>
      <c r="B120" s="117" t="s">
        <v>260</v>
      </c>
      <c r="C120" s="116" t="s">
        <v>98</v>
      </c>
      <c r="D120" s="116" t="s">
        <v>98</v>
      </c>
      <c r="E120" s="116" t="s">
        <v>164</v>
      </c>
      <c r="F120" s="119" t="s">
        <v>221</v>
      </c>
      <c r="G120" s="43" t="str">
        <f t="shared" si="15"/>
        <v>Líderes de Cada Proceso</v>
      </c>
      <c r="H120" s="111">
        <v>44327</v>
      </c>
      <c r="I120" s="111">
        <v>44331</v>
      </c>
      <c r="J120" s="53"/>
      <c r="K120" s="53"/>
      <c r="L120" s="53"/>
      <c r="M120" s="53"/>
      <c r="N120" s="53"/>
      <c r="O120" s="53"/>
      <c r="P120" s="53"/>
      <c r="Q120" s="53"/>
      <c r="R120" s="53"/>
      <c r="S120" s="53"/>
      <c r="T120" s="53"/>
      <c r="U120" s="53"/>
      <c r="V120" s="116" t="s">
        <v>194</v>
      </c>
      <c r="W120" s="160">
        <v>5.0000000000000001E-3</v>
      </c>
      <c r="X120" s="111">
        <v>44407</v>
      </c>
      <c r="Y120" s="64" t="s">
        <v>518</v>
      </c>
      <c r="Z120" s="64" t="s">
        <v>545</v>
      </c>
      <c r="AA120" s="40" t="s">
        <v>175</v>
      </c>
      <c r="AB120" s="121">
        <f t="shared" ca="1" si="16"/>
        <v>4.9999999999999992E-3</v>
      </c>
      <c r="AC120" s="121">
        <f t="shared" ca="1" si="17"/>
        <v>0</v>
      </c>
      <c r="AD120" s="165"/>
      <c r="AE120" s="166"/>
      <c r="AF120" s="166"/>
      <c r="AG120" s="167"/>
      <c r="AH120" s="168"/>
      <c r="AI120" s="167"/>
      <c r="AJ120" s="150" t="s">
        <v>217</v>
      </c>
      <c r="AK120" s="221"/>
    </row>
    <row r="121" spans="1:37" ht="35.450000000000003" hidden="1" customHeight="1" x14ac:dyDescent="0.2">
      <c r="A121" s="116" t="s">
        <v>45</v>
      </c>
      <c r="B121" s="171" t="s">
        <v>308</v>
      </c>
      <c r="C121" s="116" t="s">
        <v>90</v>
      </c>
      <c r="D121" s="116" t="s">
        <v>97</v>
      </c>
      <c r="E121" s="116" t="s">
        <v>164</v>
      </c>
      <c r="F121" s="118" t="s">
        <v>245</v>
      </c>
      <c r="G121" s="43" t="str">
        <f t="shared" si="15"/>
        <v>Asesor de Control Interno</v>
      </c>
      <c r="H121" s="111">
        <v>44270</v>
      </c>
      <c r="I121" s="111">
        <v>44454</v>
      </c>
      <c r="J121" s="53"/>
      <c r="K121" s="53"/>
      <c r="L121" s="53"/>
      <c r="M121" s="53"/>
      <c r="N121" s="53"/>
      <c r="O121" s="53"/>
      <c r="P121" s="53"/>
      <c r="Q121" s="53"/>
      <c r="R121" s="53"/>
      <c r="S121" s="53"/>
      <c r="T121" s="53"/>
      <c r="U121" s="53"/>
      <c r="V121" s="116" t="s">
        <v>313</v>
      </c>
      <c r="W121" s="158">
        <v>3.0000000000000001E-3</v>
      </c>
      <c r="X121" s="111">
        <v>44454</v>
      </c>
      <c r="Y121" s="117" t="s">
        <v>538</v>
      </c>
      <c r="Z121" s="64" t="s">
        <v>594</v>
      </c>
      <c r="AA121" s="119" t="s">
        <v>57</v>
      </c>
      <c r="AB121" s="121">
        <f t="shared" ca="1" si="16"/>
        <v>3.0000000000000001E-3</v>
      </c>
      <c r="AC121" s="121">
        <f t="shared" ca="1" si="17"/>
        <v>0</v>
      </c>
      <c r="AD121" s="165">
        <f>MONTH(I121)</f>
        <v>9</v>
      </c>
      <c r="AE121" s="166">
        <f>+I121-H121</f>
        <v>184</v>
      </c>
      <c r="AF121" s="166">
        <f>+$AF$18-H121</f>
        <v>291</v>
      </c>
      <c r="AG121" s="167">
        <f>+AF121/AE121</f>
        <v>1.5815217391304348</v>
      </c>
      <c r="AH121" s="168">
        <f>+AG121*W121</f>
        <v>4.7445652173913047E-3</v>
      </c>
      <c r="AI121" s="167">
        <f ca="1">+AB121-AH121</f>
        <v>-1.7445652173913046E-3</v>
      </c>
      <c r="AJ121" s="150" t="s">
        <v>217</v>
      </c>
      <c r="AK121" s="221"/>
    </row>
    <row r="122" spans="1:37" ht="35.450000000000003" hidden="1" customHeight="1" x14ac:dyDescent="0.2">
      <c r="A122" s="116" t="s">
        <v>45</v>
      </c>
      <c r="B122" s="117" t="s">
        <v>271</v>
      </c>
      <c r="C122" s="116" t="s">
        <v>90</v>
      </c>
      <c r="D122" s="116" t="s">
        <v>97</v>
      </c>
      <c r="E122" s="116" t="s">
        <v>164</v>
      </c>
      <c r="F122" s="119" t="s">
        <v>221</v>
      </c>
      <c r="G122" s="43" t="str">
        <f t="shared" si="15"/>
        <v>Asesor de Control Interno</v>
      </c>
      <c r="H122" s="111">
        <v>44342</v>
      </c>
      <c r="I122" s="111">
        <v>44349</v>
      </c>
      <c r="J122" s="53"/>
      <c r="K122" s="53"/>
      <c r="L122" s="53"/>
      <c r="M122" s="53"/>
      <c r="N122" s="53"/>
      <c r="O122" s="53"/>
      <c r="P122" s="53"/>
      <c r="Q122" s="53"/>
      <c r="R122" s="53"/>
      <c r="S122" s="53"/>
      <c r="T122" s="53"/>
      <c r="U122" s="53"/>
      <c r="V122" s="116" t="s">
        <v>207</v>
      </c>
      <c r="W122" s="158">
        <v>3.0000000000000001E-3</v>
      </c>
      <c r="X122" s="111">
        <v>44349</v>
      </c>
      <c r="Y122" s="117" t="s">
        <v>499</v>
      </c>
      <c r="Z122" s="64" t="s">
        <v>511</v>
      </c>
      <c r="AA122" s="116" t="s">
        <v>57</v>
      </c>
      <c r="AB122" s="121">
        <f t="shared" ca="1" si="16"/>
        <v>3.0000000000000001E-3</v>
      </c>
      <c r="AC122" s="121">
        <f t="shared" ca="1" si="17"/>
        <v>0</v>
      </c>
      <c r="AD122" s="165"/>
      <c r="AE122" s="166"/>
      <c r="AF122" s="166"/>
      <c r="AG122" s="167"/>
      <c r="AH122" s="168"/>
      <c r="AI122" s="167"/>
      <c r="AJ122" s="150" t="s">
        <v>217</v>
      </c>
      <c r="AK122" s="221"/>
    </row>
    <row r="123" spans="1:37" ht="35.450000000000003" hidden="1" customHeight="1" x14ac:dyDescent="0.2">
      <c r="A123" s="126" t="s">
        <v>46</v>
      </c>
      <c r="B123" s="117" t="s">
        <v>293</v>
      </c>
      <c r="C123" s="116" t="s">
        <v>82</v>
      </c>
      <c r="D123" s="116" t="s">
        <v>100</v>
      </c>
      <c r="E123" s="116" t="s">
        <v>164</v>
      </c>
      <c r="F123" s="119" t="s">
        <v>221</v>
      </c>
      <c r="G123" s="43" t="str">
        <f t="shared" si="15"/>
        <v>Director de Mejoramiento de Barrios</v>
      </c>
      <c r="H123" s="111">
        <v>44344</v>
      </c>
      <c r="I123" s="111">
        <v>44349</v>
      </c>
      <c r="J123" s="53"/>
      <c r="K123" s="53"/>
      <c r="L123" s="53"/>
      <c r="M123" s="53"/>
      <c r="N123" s="53"/>
      <c r="O123" s="53"/>
      <c r="P123" s="53"/>
      <c r="Q123" s="53"/>
      <c r="R123" s="53"/>
      <c r="S123" s="53"/>
      <c r="T123" s="53"/>
      <c r="U123" s="53"/>
      <c r="V123" s="114" t="s">
        <v>296</v>
      </c>
      <c r="W123" s="158">
        <v>1E-3</v>
      </c>
      <c r="X123" s="111">
        <v>44349</v>
      </c>
      <c r="Y123" s="64" t="s">
        <v>500</v>
      </c>
      <c r="Z123" s="64" t="s">
        <v>512</v>
      </c>
      <c r="AA123" s="116" t="s">
        <v>151</v>
      </c>
      <c r="AB123" s="121">
        <f t="shared" ca="1" si="16"/>
        <v>1E-3</v>
      </c>
      <c r="AC123" s="121">
        <f t="shared" ca="1" si="17"/>
        <v>0</v>
      </c>
      <c r="AD123" s="165"/>
      <c r="AE123" s="166"/>
      <c r="AF123" s="166"/>
      <c r="AG123" s="167"/>
      <c r="AH123" s="168"/>
      <c r="AI123" s="167"/>
      <c r="AJ123" s="150" t="s">
        <v>217</v>
      </c>
      <c r="AK123" s="221"/>
    </row>
    <row r="124" spans="1:37" ht="35.450000000000003" hidden="1" customHeight="1" x14ac:dyDescent="0.2">
      <c r="A124" s="116" t="s">
        <v>45</v>
      </c>
      <c r="B124" s="117" t="s">
        <v>114</v>
      </c>
      <c r="C124" s="116" t="s">
        <v>90</v>
      </c>
      <c r="D124" s="116" t="s">
        <v>97</v>
      </c>
      <c r="E124" s="116" t="s">
        <v>164</v>
      </c>
      <c r="F124" s="119" t="s">
        <v>221</v>
      </c>
      <c r="G124" s="43" t="str">
        <f t="shared" si="15"/>
        <v>Asesor de Control Interno</v>
      </c>
      <c r="H124" s="111">
        <v>44348</v>
      </c>
      <c r="I124" s="111">
        <v>44351</v>
      </c>
      <c r="J124" s="53"/>
      <c r="K124" s="53"/>
      <c r="L124" s="53"/>
      <c r="M124" s="53"/>
      <c r="N124" s="53"/>
      <c r="O124" s="53"/>
      <c r="P124" s="53"/>
      <c r="Q124" s="53"/>
      <c r="R124" s="53"/>
      <c r="S124" s="53"/>
      <c r="T124" s="53"/>
      <c r="U124" s="53"/>
      <c r="V124" s="116" t="s">
        <v>194</v>
      </c>
      <c r="W124" s="158">
        <v>3.0000000000000001E-3</v>
      </c>
      <c r="X124" s="111">
        <v>44351</v>
      </c>
      <c r="Y124" s="117" t="s">
        <v>569</v>
      </c>
      <c r="Z124" s="64" t="s">
        <v>570</v>
      </c>
      <c r="AA124" s="116" t="s">
        <v>57</v>
      </c>
      <c r="AB124" s="121">
        <f t="shared" ca="1" si="16"/>
        <v>3.0000000000000001E-3</v>
      </c>
      <c r="AC124" s="121">
        <f t="shared" ca="1" si="17"/>
        <v>0</v>
      </c>
      <c r="AD124" s="165"/>
      <c r="AE124" s="166"/>
      <c r="AF124" s="166"/>
      <c r="AG124" s="167"/>
      <c r="AH124" s="168"/>
      <c r="AI124" s="167"/>
      <c r="AJ124" s="150" t="s">
        <v>217</v>
      </c>
      <c r="AK124" s="221"/>
    </row>
    <row r="125" spans="1:37" ht="35.450000000000003" hidden="1" customHeight="1" x14ac:dyDescent="0.2">
      <c r="A125" s="126" t="s">
        <v>46</v>
      </c>
      <c r="B125" s="117" t="s">
        <v>93</v>
      </c>
      <c r="C125" s="116" t="s">
        <v>141</v>
      </c>
      <c r="D125" s="116" t="s">
        <v>96</v>
      </c>
      <c r="E125" s="116" t="s">
        <v>164</v>
      </c>
      <c r="F125" s="118" t="s">
        <v>222</v>
      </c>
      <c r="G125" s="43" t="str">
        <f t="shared" si="15"/>
        <v>Director de Gestión Corporativa y CID</v>
      </c>
      <c r="H125" s="111">
        <v>44348</v>
      </c>
      <c r="I125" s="111">
        <v>44357</v>
      </c>
      <c r="J125" s="53"/>
      <c r="K125" s="53"/>
      <c r="L125" s="53"/>
      <c r="M125" s="53"/>
      <c r="N125" s="53"/>
      <c r="O125" s="53"/>
      <c r="P125" s="53"/>
      <c r="Q125" s="53"/>
      <c r="R125" s="53"/>
      <c r="S125" s="53"/>
      <c r="T125" s="53"/>
      <c r="U125" s="53"/>
      <c r="V125" s="116" t="s">
        <v>311</v>
      </c>
      <c r="W125" s="158">
        <v>1E-3</v>
      </c>
      <c r="X125" s="111">
        <v>44357</v>
      </c>
      <c r="Y125" s="64" t="s">
        <v>516</v>
      </c>
      <c r="Z125" s="117" t="s">
        <v>422</v>
      </c>
      <c r="AA125" s="116" t="s">
        <v>151</v>
      </c>
      <c r="AB125" s="121">
        <f t="shared" ca="1" si="16"/>
        <v>1E-3</v>
      </c>
      <c r="AC125" s="121">
        <f t="shared" ca="1" si="17"/>
        <v>0</v>
      </c>
      <c r="AD125" s="165"/>
      <c r="AE125" s="166"/>
      <c r="AF125" s="166"/>
      <c r="AG125" s="167"/>
      <c r="AH125" s="168"/>
      <c r="AI125" s="167"/>
      <c r="AJ125" s="150" t="s">
        <v>217</v>
      </c>
      <c r="AK125" s="221"/>
    </row>
    <row r="126" spans="1:37" ht="35.450000000000003" hidden="1" customHeight="1" x14ac:dyDescent="0.2">
      <c r="A126" s="230" t="s">
        <v>45</v>
      </c>
      <c r="B126" s="171" t="s">
        <v>307</v>
      </c>
      <c r="C126" s="116" t="s">
        <v>90</v>
      </c>
      <c r="D126" s="116" t="s">
        <v>97</v>
      </c>
      <c r="E126" s="116" t="s">
        <v>164</v>
      </c>
      <c r="F126" s="118" t="s">
        <v>221</v>
      </c>
      <c r="G126" s="43" t="str">
        <f t="shared" si="15"/>
        <v>Asesor de Control Interno</v>
      </c>
      <c r="H126" s="111">
        <v>44348</v>
      </c>
      <c r="I126" s="181">
        <v>44392</v>
      </c>
      <c r="J126" s="53"/>
      <c r="K126" s="53"/>
      <c r="L126" s="53"/>
      <c r="M126" s="53"/>
      <c r="N126" s="53"/>
      <c r="O126" s="53"/>
      <c r="P126" s="53"/>
      <c r="Q126" s="53"/>
      <c r="R126" s="53"/>
      <c r="S126" s="53"/>
      <c r="T126" s="53"/>
      <c r="U126" s="53"/>
      <c r="V126" s="116" t="s">
        <v>315</v>
      </c>
      <c r="W126" s="158">
        <v>1.0999999999999999E-2</v>
      </c>
      <c r="X126" s="111">
        <v>44376</v>
      </c>
      <c r="Y126" s="64" t="s">
        <v>502</v>
      </c>
      <c r="Z126" s="64" t="s">
        <v>501</v>
      </c>
      <c r="AA126" s="40" t="s">
        <v>57</v>
      </c>
      <c r="AB126" s="121">
        <f t="shared" ca="1" si="16"/>
        <v>1.0999999999999999E-2</v>
      </c>
      <c r="AC126" s="121">
        <f t="shared" ca="1" si="17"/>
        <v>0</v>
      </c>
      <c r="AD126" s="165"/>
      <c r="AE126" s="166"/>
      <c r="AF126" s="166"/>
      <c r="AG126" s="167"/>
      <c r="AH126" s="168"/>
      <c r="AI126" s="167"/>
      <c r="AJ126" s="150" t="s">
        <v>217</v>
      </c>
      <c r="AK126" s="221"/>
    </row>
    <row r="127" spans="1:37" ht="35.450000000000003" hidden="1" customHeight="1" x14ac:dyDescent="0.2">
      <c r="A127" s="126" t="s">
        <v>44</v>
      </c>
      <c r="B127" s="117" t="s">
        <v>92</v>
      </c>
      <c r="C127" s="116" t="s">
        <v>89</v>
      </c>
      <c r="D127" s="116" t="s">
        <v>96</v>
      </c>
      <c r="E127" s="116" t="s">
        <v>164</v>
      </c>
      <c r="F127" s="118" t="s">
        <v>195</v>
      </c>
      <c r="G127" s="43" t="str">
        <f t="shared" si="15"/>
        <v>Subdirector Financiero</v>
      </c>
      <c r="H127" s="111">
        <v>44351</v>
      </c>
      <c r="I127" s="111">
        <v>44357</v>
      </c>
      <c r="J127" s="53"/>
      <c r="K127" s="53"/>
      <c r="L127" s="53"/>
      <c r="M127" s="53"/>
      <c r="N127" s="53"/>
      <c r="O127" s="53"/>
      <c r="P127" s="53"/>
      <c r="Q127" s="53"/>
      <c r="R127" s="53"/>
      <c r="S127" s="53"/>
      <c r="T127" s="53"/>
      <c r="U127" s="53"/>
      <c r="V127" s="116" t="s">
        <v>123</v>
      </c>
      <c r="W127" s="158">
        <v>1E-3</v>
      </c>
      <c r="X127" s="111">
        <v>44357</v>
      </c>
      <c r="Y127" s="117" t="s">
        <v>577</v>
      </c>
      <c r="Z127" s="64" t="s">
        <v>258</v>
      </c>
      <c r="AA127" s="116" t="s">
        <v>175</v>
      </c>
      <c r="AB127" s="121">
        <f t="shared" ca="1" si="16"/>
        <v>9.999999999999998E-4</v>
      </c>
      <c r="AC127" s="121">
        <f t="shared" ca="1" si="17"/>
        <v>0</v>
      </c>
      <c r="AD127" s="165"/>
      <c r="AE127" s="166"/>
      <c r="AF127" s="166"/>
      <c r="AG127" s="167"/>
      <c r="AH127" s="168"/>
      <c r="AI127" s="167"/>
      <c r="AJ127" s="150" t="s">
        <v>217</v>
      </c>
      <c r="AK127" s="221"/>
    </row>
    <row r="128" spans="1:37" ht="35.450000000000003" hidden="1" customHeight="1" x14ac:dyDescent="0.2">
      <c r="A128" s="116" t="s">
        <v>43</v>
      </c>
      <c r="B128" s="171" t="s">
        <v>468</v>
      </c>
      <c r="C128" s="116" t="s">
        <v>90</v>
      </c>
      <c r="D128" s="116" t="s">
        <v>97</v>
      </c>
      <c r="E128" s="116" t="s">
        <v>164</v>
      </c>
      <c r="F128" s="119" t="s">
        <v>221</v>
      </c>
      <c r="G128" s="43" t="str">
        <f t="shared" si="15"/>
        <v>Asesor de Control Interno</v>
      </c>
      <c r="H128" s="181">
        <v>44355</v>
      </c>
      <c r="I128" s="181">
        <v>44390</v>
      </c>
      <c r="J128" s="53"/>
      <c r="K128" s="53"/>
      <c r="L128" s="53"/>
      <c r="M128" s="53"/>
      <c r="N128" s="53"/>
      <c r="O128" s="53"/>
      <c r="P128" s="53"/>
      <c r="Q128" s="53"/>
      <c r="R128" s="53"/>
      <c r="S128" s="53"/>
      <c r="T128" s="53"/>
      <c r="U128" s="53"/>
      <c r="V128" s="116" t="s">
        <v>313</v>
      </c>
      <c r="W128" s="160">
        <v>4.0000000000000001E-3</v>
      </c>
      <c r="X128" s="111">
        <v>44390</v>
      </c>
      <c r="Y128" s="64" t="s">
        <v>519</v>
      </c>
      <c r="Z128" s="64" t="s">
        <v>544</v>
      </c>
      <c r="AA128" s="116" t="s">
        <v>181</v>
      </c>
      <c r="AB128" s="121">
        <f t="shared" ca="1" si="16"/>
        <v>4.0000000000000001E-3</v>
      </c>
      <c r="AC128" s="121">
        <f t="shared" ca="1" si="17"/>
        <v>0</v>
      </c>
      <c r="AD128" s="165"/>
      <c r="AE128" s="166"/>
      <c r="AF128" s="166"/>
      <c r="AG128" s="167"/>
      <c r="AH128" s="168"/>
      <c r="AI128" s="167"/>
      <c r="AJ128" s="150" t="s">
        <v>217</v>
      </c>
      <c r="AK128" s="221"/>
    </row>
    <row r="129" spans="1:171" ht="35.450000000000003" customHeight="1" x14ac:dyDescent="0.2">
      <c r="A129" s="116" t="s">
        <v>50</v>
      </c>
      <c r="B129" s="117" t="s">
        <v>318</v>
      </c>
      <c r="C129" s="116" t="s">
        <v>140</v>
      </c>
      <c r="D129" s="116" t="s">
        <v>100</v>
      </c>
      <c r="E129" s="116" t="s">
        <v>164</v>
      </c>
      <c r="F129" s="119" t="s">
        <v>158</v>
      </c>
      <c r="G129" s="43" t="str">
        <f t="shared" ref="G129:G160" si="18">IF(LEN(C129)&gt;0,VLOOKUP(C129,PROCESO2,3,0),"")</f>
        <v>Director de Gestión Corporativa y CID</v>
      </c>
      <c r="H129" s="181">
        <v>44356</v>
      </c>
      <c r="I129" s="181">
        <v>44372</v>
      </c>
      <c r="J129" s="53"/>
      <c r="K129" s="53"/>
      <c r="L129" s="53"/>
      <c r="M129" s="53"/>
      <c r="N129" s="53"/>
      <c r="O129" s="53"/>
      <c r="P129" s="53"/>
      <c r="Q129" s="53"/>
      <c r="R129" s="53"/>
      <c r="S129" s="53"/>
      <c r="T129" s="53"/>
      <c r="U129" s="53"/>
      <c r="V129" s="116" t="s">
        <v>123</v>
      </c>
      <c r="W129" s="158">
        <v>0.01</v>
      </c>
      <c r="X129" s="111">
        <v>44370</v>
      </c>
      <c r="Y129" s="217" t="s">
        <v>505</v>
      </c>
      <c r="Z129" s="64" t="s">
        <v>506</v>
      </c>
      <c r="AA129" s="40" t="s">
        <v>176</v>
      </c>
      <c r="AB129" s="169">
        <f t="shared" ref="AB129:AB160" ca="1" si="19">IF(ISERROR(VLOOKUP(AA129,INDIRECT(VLOOKUP(A129,ACTA,2,0)&amp;"A"),2,0))=TRUE,0,W129*(VLOOKUP(AA129,INDIRECT(VLOOKUP(A129,ACTA,2,0)&amp;"A"),2,0)))</f>
        <v>1.0000000000000002E-2</v>
      </c>
      <c r="AC129" s="121">
        <f t="shared" ref="AC129:AC160" ca="1" si="20">+W129-AB129</f>
        <v>0</v>
      </c>
      <c r="AD129" s="165"/>
      <c r="AE129" s="166"/>
      <c r="AF129" s="166"/>
      <c r="AG129" s="167"/>
      <c r="AH129" s="168"/>
      <c r="AI129" s="167"/>
      <c r="AJ129" s="150" t="s">
        <v>217</v>
      </c>
      <c r="AK129" s="221"/>
    </row>
    <row r="130" spans="1:171" ht="35.25" customHeight="1" x14ac:dyDescent="0.2">
      <c r="A130" s="230" t="s">
        <v>50</v>
      </c>
      <c r="B130" s="171" t="s">
        <v>208</v>
      </c>
      <c r="C130" s="59" t="s">
        <v>141</v>
      </c>
      <c r="D130" s="44" t="s">
        <v>96</v>
      </c>
      <c r="E130" s="116" t="s">
        <v>164</v>
      </c>
      <c r="F130" s="118" t="s">
        <v>159</v>
      </c>
      <c r="G130" s="43" t="str">
        <f t="shared" si="18"/>
        <v>Director de Gestión Corporativa y CID</v>
      </c>
      <c r="H130" s="181">
        <v>44356</v>
      </c>
      <c r="I130" s="181">
        <v>44393</v>
      </c>
      <c r="J130" s="53"/>
      <c r="K130" s="53"/>
      <c r="L130" s="53"/>
      <c r="M130" s="53"/>
      <c r="N130" s="53"/>
      <c r="O130" s="53"/>
      <c r="P130" s="53"/>
      <c r="Q130" s="53"/>
      <c r="R130" s="53"/>
      <c r="S130" s="53"/>
      <c r="T130" s="53"/>
      <c r="U130" s="53"/>
      <c r="V130" s="40" t="s">
        <v>123</v>
      </c>
      <c r="W130" s="158">
        <v>0.01</v>
      </c>
      <c r="X130" s="232">
        <v>44449</v>
      </c>
      <c r="Y130" s="112" t="s">
        <v>581</v>
      </c>
      <c r="Z130" s="112" t="s">
        <v>612</v>
      </c>
      <c r="AA130" s="40" t="s">
        <v>176</v>
      </c>
      <c r="AB130" s="121">
        <f t="shared" ca="1" si="19"/>
        <v>1.0000000000000002E-2</v>
      </c>
      <c r="AC130" s="121">
        <f t="shared" ca="1" si="20"/>
        <v>0</v>
      </c>
      <c r="AD130" s="165"/>
      <c r="AE130" s="166"/>
      <c r="AF130" s="166"/>
      <c r="AG130" s="167"/>
      <c r="AH130" s="168"/>
      <c r="AI130" s="167"/>
      <c r="AJ130" s="150" t="s">
        <v>217</v>
      </c>
      <c r="AK130" s="221"/>
    </row>
    <row r="131" spans="1:171" ht="35.450000000000003" customHeight="1" x14ac:dyDescent="0.2">
      <c r="A131" s="230" t="s">
        <v>50</v>
      </c>
      <c r="B131" s="171" t="s">
        <v>304</v>
      </c>
      <c r="C131" s="59" t="s">
        <v>141</v>
      </c>
      <c r="D131" s="44" t="s">
        <v>96</v>
      </c>
      <c r="E131" s="116" t="s">
        <v>164</v>
      </c>
      <c r="F131" s="118" t="s">
        <v>159</v>
      </c>
      <c r="G131" s="43" t="str">
        <f t="shared" si="18"/>
        <v>Director de Gestión Corporativa y CID</v>
      </c>
      <c r="H131" s="148">
        <v>44357</v>
      </c>
      <c r="I131" s="148">
        <v>44407</v>
      </c>
      <c r="J131" s="53"/>
      <c r="K131" s="53"/>
      <c r="L131" s="53"/>
      <c r="M131" s="53"/>
      <c r="N131" s="53"/>
      <c r="O131" s="53"/>
      <c r="P131" s="53"/>
      <c r="Q131" s="53"/>
      <c r="R131" s="53"/>
      <c r="S131" s="53"/>
      <c r="T131" s="53"/>
      <c r="U131" s="53"/>
      <c r="V131" s="116" t="s">
        <v>123</v>
      </c>
      <c r="W131" s="158">
        <v>0.01</v>
      </c>
      <c r="X131" s="111">
        <v>44429</v>
      </c>
      <c r="Y131" s="64" t="s">
        <v>508</v>
      </c>
      <c r="Z131" s="219" t="s">
        <v>590</v>
      </c>
      <c r="AA131" s="40" t="s">
        <v>176</v>
      </c>
      <c r="AB131" s="121">
        <f t="shared" ca="1" si="19"/>
        <v>1.0000000000000002E-2</v>
      </c>
      <c r="AC131" s="121">
        <f t="shared" ca="1" si="20"/>
        <v>0</v>
      </c>
      <c r="AD131" s="165"/>
      <c r="AE131" s="166"/>
      <c r="AF131" s="166"/>
      <c r="AG131" s="167"/>
      <c r="AH131" s="168"/>
      <c r="AI131" s="167"/>
      <c r="AJ131" s="150" t="s">
        <v>217</v>
      </c>
      <c r="AK131" s="221"/>
    </row>
    <row r="132" spans="1:171" ht="35.450000000000003" hidden="1" customHeight="1" x14ac:dyDescent="0.2">
      <c r="A132" s="116" t="s">
        <v>47</v>
      </c>
      <c r="B132" s="120" t="s">
        <v>287</v>
      </c>
      <c r="C132" s="116" t="s">
        <v>98</v>
      </c>
      <c r="D132" s="116" t="s">
        <v>98</v>
      </c>
      <c r="E132" s="116" t="s">
        <v>164</v>
      </c>
      <c r="F132" s="118" t="s">
        <v>245</v>
      </c>
      <c r="G132" s="43" t="str">
        <f t="shared" si="18"/>
        <v>Líderes de Cada Proceso</v>
      </c>
      <c r="H132" s="111">
        <v>44362</v>
      </c>
      <c r="I132" s="181">
        <v>44386</v>
      </c>
      <c r="J132" s="53"/>
      <c r="K132" s="53"/>
      <c r="L132" s="53"/>
      <c r="M132" s="53"/>
      <c r="N132" s="53"/>
      <c r="O132" s="53"/>
      <c r="P132" s="53"/>
      <c r="Q132" s="53"/>
      <c r="R132" s="53"/>
      <c r="S132" s="53"/>
      <c r="T132" s="53"/>
      <c r="U132" s="53"/>
      <c r="V132" s="116" t="s">
        <v>207</v>
      </c>
      <c r="W132" s="160">
        <v>0.02</v>
      </c>
      <c r="X132" s="111">
        <v>44407</v>
      </c>
      <c r="Y132" s="65" t="s">
        <v>513</v>
      </c>
      <c r="Z132" s="64" t="s">
        <v>546</v>
      </c>
      <c r="AA132" s="40" t="s">
        <v>175</v>
      </c>
      <c r="AB132" s="169">
        <f t="shared" ca="1" si="19"/>
        <v>1.9999999999999997E-2</v>
      </c>
      <c r="AC132" s="121">
        <f t="shared" ca="1" si="20"/>
        <v>0</v>
      </c>
      <c r="AD132" s="165"/>
      <c r="AE132" s="166"/>
      <c r="AF132" s="166"/>
      <c r="AG132" s="167"/>
      <c r="AH132" s="168"/>
      <c r="AI132" s="167"/>
      <c r="AJ132" s="150" t="s">
        <v>217</v>
      </c>
      <c r="AK132" s="221"/>
    </row>
    <row r="133" spans="1:171" ht="35.450000000000003" hidden="1" customHeight="1" x14ac:dyDescent="0.2">
      <c r="A133" s="116" t="s">
        <v>47</v>
      </c>
      <c r="B133" s="120" t="s">
        <v>288</v>
      </c>
      <c r="C133" s="116" t="s">
        <v>98</v>
      </c>
      <c r="D133" s="116" t="s">
        <v>98</v>
      </c>
      <c r="E133" s="116" t="s">
        <v>164</v>
      </c>
      <c r="F133" s="118" t="s">
        <v>245</v>
      </c>
      <c r="G133" s="43" t="str">
        <f t="shared" si="18"/>
        <v>Líderes de Cada Proceso</v>
      </c>
      <c r="H133" s="111">
        <v>44362</v>
      </c>
      <c r="I133" s="181">
        <v>44386</v>
      </c>
      <c r="J133" s="53"/>
      <c r="K133" s="53"/>
      <c r="L133" s="53"/>
      <c r="M133" s="53"/>
      <c r="N133" s="53"/>
      <c r="O133" s="53"/>
      <c r="P133" s="53"/>
      <c r="Q133" s="53"/>
      <c r="R133" s="53"/>
      <c r="S133" s="53"/>
      <c r="T133" s="53"/>
      <c r="U133" s="53"/>
      <c r="V133" s="116" t="s">
        <v>207</v>
      </c>
      <c r="W133" s="160">
        <v>0.02</v>
      </c>
      <c r="X133" s="111">
        <v>44389</v>
      </c>
      <c r="Y133" s="65" t="s">
        <v>514</v>
      </c>
      <c r="Z133" s="64" t="s">
        <v>539</v>
      </c>
      <c r="AA133" s="40" t="s">
        <v>175</v>
      </c>
      <c r="AB133" s="121">
        <f t="shared" ca="1" si="19"/>
        <v>1.9999999999999997E-2</v>
      </c>
      <c r="AC133" s="121">
        <f t="shared" ca="1" si="20"/>
        <v>0</v>
      </c>
      <c r="AD133" s="165"/>
      <c r="AE133" s="166"/>
      <c r="AF133" s="166"/>
      <c r="AG133" s="167"/>
      <c r="AH133" s="168"/>
      <c r="AI133" s="167"/>
      <c r="AJ133" s="150" t="s">
        <v>217</v>
      </c>
      <c r="AK133" s="221"/>
    </row>
    <row r="134" spans="1:171" ht="35.450000000000003" hidden="1" customHeight="1" x14ac:dyDescent="0.2">
      <c r="A134" s="230" t="s">
        <v>45</v>
      </c>
      <c r="B134" s="171" t="s">
        <v>205</v>
      </c>
      <c r="C134" s="116" t="s">
        <v>98</v>
      </c>
      <c r="D134" s="116" t="s">
        <v>98</v>
      </c>
      <c r="E134" s="116" t="s">
        <v>164</v>
      </c>
      <c r="F134" s="119" t="s">
        <v>221</v>
      </c>
      <c r="G134" s="43" t="str">
        <f t="shared" si="18"/>
        <v>Líderes de Cada Proceso</v>
      </c>
      <c r="H134" s="111">
        <v>44362</v>
      </c>
      <c r="I134" s="111">
        <v>44392</v>
      </c>
      <c r="J134" s="53"/>
      <c r="K134" s="53"/>
      <c r="L134" s="53"/>
      <c r="M134" s="53"/>
      <c r="N134" s="53"/>
      <c r="O134" s="53"/>
      <c r="P134" s="53"/>
      <c r="Q134" s="53"/>
      <c r="R134" s="53"/>
      <c r="S134" s="53"/>
      <c r="T134" s="53"/>
      <c r="U134" s="53"/>
      <c r="V134" s="116" t="s">
        <v>123</v>
      </c>
      <c r="W134" s="158">
        <v>7.0000000000000001E-3</v>
      </c>
      <c r="X134" s="111">
        <v>44417</v>
      </c>
      <c r="Y134" s="117" t="s">
        <v>520</v>
      </c>
      <c r="Z134" s="64" t="s">
        <v>555</v>
      </c>
      <c r="AA134" s="40" t="s">
        <v>57</v>
      </c>
      <c r="AB134" s="121">
        <f t="shared" ca="1" si="19"/>
        <v>7.0000000000000001E-3</v>
      </c>
      <c r="AC134" s="121">
        <f t="shared" ca="1" si="20"/>
        <v>0</v>
      </c>
      <c r="AD134" s="165"/>
      <c r="AE134" s="166"/>
      <c r="AF134" s="166"/>
      <c r="AG134" s="167"/>
      <c r="AH134" s="168"/>
      <c r="AI134" s="167"/>
      <c r="AJ134" s="150" t="s">
        <v>217</v>
      </c>
      <c r="AK134" s="221"/>
    </row>
    <row r="135" spans="1:171" ht="35.450000000000003" customHeight="1" x14ac:dyDescent="0.2">
      <c r="A135" s="230" t="s">
        <v>50</v>
      </c>
      <c r="B135" s="171" t="s">
        <v>320</v>
      </c>
      <c r="C135" s="116" t="s">
        <v>140</v>
      </c>
      <c r="D135" s="116" t="s">
        <v>100</v>
      </c>
      <c r="E135" s="116" t="s">
        <v>164</v>
      </c>
      <c r="F135" s="119" t="s">
        <v>158</v>
      </c>
      <c r="G135" s="43" t="str">
        <f t="shared" si="18"/>
        <v>Director de Gestión Corporativa y CID</v>
      </c>
      <c r="H135" s="111">
        <v>44363</v>
      </c>
      <c r="I135" s="111">
        <v>44393</v>
      </c>
      <c r="J135" s="53"/>
      <c r="K135" s="53"/>
      <c r="L135" s="53"/>
      <c r="M135" s="53"/>
      <c r="N135" s="53"/>
      <c r="O135" s="53"/>
      <c r="P135" s="53"/>
      <c r="Q135" s="53"/>
      <c r="R135" s="53"/>
      <c r="S135" s="53"/>
      <c r="T135" s="53"/>
      <c r="U135" s="53"/>
      <c r="V135" s="116" t="s">
        <v>123</v>
      </c>
      <c r="W135" s="158">
        <v>0.01</v>
      </c>
      <c r="X135" s="111">
        <v>44428</v>
      </c>
      <c r="Y135" s="217" t="s">
        <v>515</v>
      </c>
      <c r="Z135" s="64" t="s">
        <v>528</v>
      </c>
      <c r="AA135" s="40" t="s">
        <v>176</v>
      </c>
      <c r="AB135" s="121">
        <f t="shared" ca="1" si="19"/>
        <v>1.0000000000000002E-2</v>
      </c>
      <c r="AC135" s="121">
        <f t="shared" ca="1" si="20"/>
        <v>0</v>
      </c>
      <c r="AD135" s="165"/>
      <c r="AE135" s="166"/>
      <c r="AF135" s="166"/>
      <c r="AG135" s="167"/>
      <c r="AH135" s="168"/>
      <c r="AI135" s="167"/>
      <c r="AJ135" s="150" t="s">
        <v>217</v>
      </c>
      <c r="AK135" s="221"/>
    </row>
    <row r="136" spans="1:171" ht="35.450000000000003" customHeight="1" x14ac:dyDescent="0.2">
      <c r="A136" s="230" t="s">
        <v>50</v>
      </c>
      <c r="B136" s="171" t="s">
        <v>332</v>
      </c>
      <c r="C136" s="116" t="s">
        <v>83</v>
      </c>
      <c r="D136" s="116" t="s">
        <v>100</v>
      </c>
      <c r="E136" s="116" t="s">
        <v>164</v>
      </c>
      <c r="F136" s="119" t="s">
        <v>158</v>
      </c>
      <c r="G136" s="43" t="str">
        <f t="shared" si="18"/>
        <v>Director de Mejoramiento de Vivienda</v>
      </c>
      <c r="H136" s="111">
        <v>44363</v>
      </c>
      <c r="I136" s="111">
        <v>44393</v>
      </c>
      <c r="J136" s="53"/>
      <c r="K136" s="53"/>
      <c r="L136" s="53"/>
      <c r="M136" s="53"/>
      <c r="N136" s="53"/>
      <c r="O136" s="53"/>
      <c r="P136" s="53"/>
      <c r="Q136" s="53"/>
      <c r="R136" s="53"/>
      <c r="S136" s="53"/>
      <c r="T136" s="53"/>
      <c r="U136" s="53"/>
      <c r="V136" s="116" t="s">
        <v>123</v>
      </c>
      <c r="W136" s="158">
        <v>0.01</v>
      </c>
      <c r="X136" s="111">
        <v>44426</v>
      </c>
      <c r="Y136" s="217" t="s">
        <v>556</v>
      </c>
      <c r="Z136" s="64" t="s">
        <v>557</v>
      </c>
      <c r="AA136" s="40" t="s">
        <v>176</v>
      </c>
      <c r="AB136" s="121">
        <f t="shared" ca="1" si="19"/>
        <v>1.0000000000000002E-2</v>
      </c>
      <c r="AC136" s="121">
        <f t="shared" ca="1" si="20"/>
        <v>0</v>
      </c>
      <c r="AD136" s="165"/>
      <c r="AE136" s="166"/>
      <c r="AF136" s="166"/>
      <c r="AG136" s="167"/>
      <c r="AH136" s="168"/>
      <c r="AI136" s="167"/>
      <c r="AJ136" s="150" t="s">
        <v>217</v>
      </c>
      <c r="AK136" s="221"/>
    </row>
    <row r="137" spans="1:171" ht="35.450000000000003" hidden="1" customHeight="1" x14ac:dyDescent="0.2">
      <c r="A137" s="116" t="s">
        <v>43</v>
      </c>
      <c r="B137" s="171" t="s">
        <v>521</v>
      </c>
      <c r="C137" s="116" t="s">
        <v>90</v>
      </c>
      <c r="D137" s="116" t="s">
        <v>97</v>
      </c>
      <c r="E137" s="116" t="s">
        <v>164</v>
      </c>
      <c r="F137" s="119" t="s">
        <v>221</v>
      </c>
      <c r="G137" s="43" t="str">
        <f t="shared" si="18"/>
        <v>Asesor de Control Interno</v>
      </c>
      <c r="H137" s="181">
        <v>44372</v>
      </c>
      <c r="I137" s="181">
        <v>44405</v>
      </c>
      <c r="J137" s="53"/>
      <c r="K137" s="53"/>
      <c r="L137" s="53"/>
      <c r="M137" s="53"/>
      <c r="N137" s="53"/>
      <c r="O137" s="53"/>
      <c r="P137" s="53"/>
      <c r="Q137" s="53"/>
      <c r="R137" s="53"/>
      <c r="S137" s="53"/>
      <c r="T137" s="53"/>
      <c r="U137" s="53"/>
      <c r="V137" s="116" t="s">
        <v>313</v>
      </c>
      <c r="W137" s="160">
        <v>4.0000000000000001E-3</v>
      </c>
      <c r="X137" s="111">
        <v>44413</v>
      </c>
      <c r="Y137" s="117" t="s">
        <v>586</v>
      </c>
      <c r="Z137" s="64" t="s">
        <v>585</v>
      </c>
      <c r="AA137" s="40" t="s">
        <v>181</v>
      </c>
      <c r="AB137" s="121">
        <f t="shared" ca="1" si="19"/>
        <v>4.0000000000000001E-3</v>
      </c>
      <c r="AC137" s="121">
        <f t="shared" ca="1" si="20"/>
        <v>0</v>
      </c>
      <c r="AD137" s="165"/>
      <c r="AE137" s="166"/>
      <c r="AF137" s="166"/>
      <c r="AG137" s="167"/>
      <c r="AH137" s="168"/>
      <c r="AI137" s="167"/>
      <c r="AJ137" s="150" t="s">
        <v>217</v>
      </c>
      <c r="AK137" s="221"/>
    </row>
    <row r="138" spans="1:171" ht="35.450000000000003" hidden="1" customHeight="1" x14ac:dyDescent="0.2">
      <c r="A138" s="126" t="s">
        <v>43</v>
      </c>
      <c r="B138" s="171" t="s">
        <v>259</v>
      </c>
      <c r="C138" s="116" t="s">
        <v>98</v>
      </c>
      <c r="D138" s="116" t="s">
        <v>98</v>
      </c>
      <c r="E138" s="116" t="s">
        <v>164</v>
      </c>
      <c r="F138" s="118" t="s">
        <v>245</v>
      </c>
      <c r="G138" s="43" t="str">
        <f t="shared" si="18"/>
        <v>Líderes de Cada Proceso</v>
      </c>
      <c r="H138" s="111">
        <v>44375</v>
      </c>
      <c r="I138" s="111">
        <v>44405</v>
      </c>
      <c r="J138" s="53"/>
      <c r="K138" s="53"/>
      <c r="L138" s="53"/>
      <c r="M138" s="53"/>
      <c r="N138" s="53"/>
      <c r="O138" s="53"/>
      <c r="P138" s="53"/>
      <c r="Q138" s="53"/>
      <c r="R138" s="53"/>
      <c r="S138" s="53"/>
      <c r="T138" s="53"/>
      <c r="U138" s="53"/>
      <c r="V138" s="40" t="s">
        <v>207</v>
      </c>
      <c r="W138" s="158">
        <v>1.4999999999999999E-2</v>
      </c>
      <c r="X138" s="111">
        <v>44417</v>
      </c>
      <c r="Y138" s="64" t="s">
        <v>559</v>
      </c>
      <c r="Z138" s="64" t="s">
        <v>561</v>
      </c>
      <c r="AA138" s="40" t="s">
        <v>181</v>
      </c>
      <c r="AB138" s="169">
        <f t="shared" ca="1" si="19"/>
        <v>1.4999999999999999E-2</v>
      </c>
      <c r="AC138" s="121">
        <f t="shared" ca="1" si="20"/>
        <v>0</v>
      </c>
      <c r="AD138" s="165"/>
      <c r="AE138" s="166"/>
      <c r="AF138" s="166"/>
      <c r="AG138" s="167"/>
      <c r="AH138" s="168"/>
      <c r="AI138" s="167"/>
      <c r="AJ138" s="150" t="s">
        <v>217</v>
      </c>
      <c r="AK138" s="221"/>
    </row>
    <row r="139" spans="1:171" ht="35.450000000000003" hidden="1" customHeight="1" x14ac:dyDescent="0.2">
      <c r="A139" s="126" t="s">
        <v>46</v>
      </c>
      <c r="B139" s="231" t="s">
        <v>293</v>
      </c>
      <c r="C139" s="116" t="s">
        <v>127</v>
      </c>
      <c r="D139" s="116" t="s">
        <v>95</v>
      </c>
      <c r="E139" s="116" t="s">
        <v>164</v>
      </c>
      <c r="F139" s="119" t="s">
        <v>221</v>
      </c>
      <c r="G139" s="43" t="str">
        <f t="shared" si="18"/>
        <v xml:space="preserve">Director Jurídico </v>
      </c>
      <c r="H139" s="111">
        <v>44376</v>
      </c>
      <c r="I139" s="111">
        <v>44379</v>
      </c>
      <c r="J139" s="53"/>
      <c r="K139" s="53"/>
      <c r="L139" s="53"/>
      <c r="M139" s="53"/>
      <c r="N139" s="53"/>
      <c r="O139" s="53"/>
      <c r="P139" s="53"/>
      <c r="Q139" s="53"/>
      <c r="R139" s="53"/>
      <c r="S139" s="53"/>
      <c r="T139" s="53"/>
      <c r="U139" s="53"/>
      <c r="V139" s="114" t="s">
        <v>296</v>
      </c>
      <c r="W139" s="158">
        <v>1E-3</v>
      </c>
      <c r="X139" s="111">
        <v>44379</v>
      </c>
      <c r="Y139" s="64" t="s">
        <v>522</v>
      </c>
      <c r="Z139" s="64" t="s">
        <v>523</v>
      </c>
      <c r="AA139" s="40" t="s">
        <v>151</v>
      </c>
      <c r="AB139" s="121">
        <f t="shared" ca="1" si="19"/>
        <v>1E-3</v>
      </c>
      <c r="AC139" s="121">
        <f t="shared" ca="1" si="20"/>
        <v>0</v>
      </c>
      <c r="AD139" s="165"/>
      <c r="AE139" s="166"/>
      <c r="AF139" s="166"/>
      <c r="AG139" s="167"/>
      <c r="AH139" s="168"/>
      <c r="AI139" s="167"/>
      <c r="AJ139" s="150" t="s">
        <v>217</v>
      </c>
      <c r="AK139" s="221"/>
    </row>
    <row r="140" spans="1:171" ht="35.450000000000003" hidden="1" customHeight="1" x14ac:dyDescent="0.2">
      <c r="A140" s="230" t="s">
        <v>45</v>
      </c>
      <c r="B140" s="171" t="s">
        <v>271</v>
      </c>
      <c r="C140" s="116" t="s">
        <v>90</v>
      </c>
      <c r="D140" s="116" t="s">
        <v>97</v>
      </c>
      <c r="E140" s="116" t="s">
        <v>164</v>
      </c>
      <c r="F140" s="119" t="s">
        <v>221</v>
      </c>
      <c r="G140" s="43" t="str">
        <f t="shared" si="18"/>
        <v>Asesor de Control Interno</v>
      </c>
      <c r="H140" s="111">
        <v>44376</v>
      </c>
      <c r="I140" s="111">
        <v>44379</v>
      </c>
      <c r="J140" s="53"/>
      <c r="K140" s="53"/>
      <c r="L140" s="53"/>
      <c r="M140" s="53"/>
      <c r="N140" s="53"/>
      <c r="O140" s="53"/>
      <c r="P140" s="53"/>
      <c r="Q140" s="53"/>
      <c r="R140" s="53"/>
      <c r="S140" s="53"/>
      <c r="T140" s="53"/>
      <c r="U140" s="53"/>
      <c r="V140" s="116" t="s">
        <v>207</v>
      </c>
      <c r="W140" s="158">
        <v>3.0000000000000001E-3</v>
      </c>
      <c r="X140" s="111">
        <v>44379</v>
      </c>
      <c r="Y140" s="117" t="s">
        <v>525</v>
      </c>
      <c r="Z140" s="64" t="s">
        <v>524</v>
      </c>
      <c r="AA140" s="40" t="s">
        <v>57</v>
      </c>
      <c r="AB140" s="121">
        <f t="shared" ca="1" si="19"/>
        <v>3.0000000000000001E-3</v>
      </c>
      <c r="AC140" s="121">
        <f t="shared" ca="1" si="20"/>
        <v>0</v>
      </c>
      <c r="AD140" s="165"/>
      <c r="AE140" s="166"/>
      <c r="AF140" s="166"/>
      <c r="AG140" s="167"/>
      <c r="AH140" s="168"/>
      <c r="AI140" s="167"/>
      <c r="AJ140" s="150" t="s">
        <v>217</v>
      </c>
      <c r="AK140" s="221"/>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row>
    <row r="141" spans="1:171" ht="35.450000000000003" hidden="1" customHeight="1" x14ac:dyDescent="0.2">
      <c r="A141" s="230" t="s">
        <v>45</v>
      </c>
      <c r="B141" s="171" t="s">
        <v>114</v>
      </c>
      <c r="C141" s="116" t="s">
        <v>90</v>
      </c>
      <c r="D141" s="116" t="s">
        <v>97</v>
      </c>
      <c r="E141" s="116" t="s">
        <v>164</v>
      </c>
      <c r="F141" s="119" t="s">
        <v>221</v>
      </c>
      <c r="G141" s="43" t="str">
        <f t="shared" si="18"/>
        <v>Asesor de Control Interno</v>
      </c>
      <c r="H141" s="111">
        <v>44378</v>
      </c>
      <c r="I141" s="111">
        <v>44384</v>
      </c>
      <c r="J141" s="53"/>
      <c r="K141" s="53"/>
      <c r="L141" s="53"/>
      <c r="M141" s="53"/>
      <c r="N141" s="53"/>
      <c r="O141" s="53"/>
      <c r="P141" s="53"/>
      <c r="Q141" s="53"/>
      <c r="R141" s="53"/>
      <c r="S141" s="53"/>
      <c r="T141" s="53"/>
      <c r="U141" s="53"/>
      <c r="V141" s="116" t="s">
        <v>194</v>
      </c>
      <c r="W141" s="158">
        <v>3.0000000000000001E-3</v>
      </c>
      <c r="X141" s="111">
        <v>44384</v>
      </c>
      <c r="Y141" s="117" t="s">
        <v>527</v>
      </c>
      <c r="Z141" s="64" t="s">
        <v>526</v>
      </c>
      <c r="AA141" s="40" t="s">
        <v>57</v>
      </c>
      <c r="AB141" s="121">
        <f t="shared" ca="1" si="19"/>
        <v>3.0000000000000001E-3</v>
      </c>
      <c r="AC141" s="121">
        <f t="shared" ca="1" si="20"/>
        <v>0</v>
      </c>
      <c r="AD141" s="165"/>
      <c r="AE141" s="166"/>
      <c r="AF141" s="166"/>
      <c r="AG141" s="167"/>
      <c r="AH141" s="168"/>
      <c r="AI141" s="167"/>
      <c r="AJ141" s="150" t="s">
        <v>217</v>
      </c>
      <c r="AK141" s="221"/>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row>
    <row r="142" spans="1:171" ht="35.450000000000003" hidden="1" customHeight="1" x14ac:dyDescent="0.2">
      <c r="A142" s="230" t="s">
        <v>45</v>
      </c>
      <c r="B142" s="171" t="s">
        <v>236</v>
      </c>
      <c r="C142" s="116" t="s">
        <v>90</v>
      </c>
      <c r="D142" s="116" t="s">
        <v>97</v>
      </c>
      <c r="E142" s="116" t="s">
        <v>164</v>
      </c>
      <c r="F142" s="118" t="s">
        <v>159</v>
      </c>
      <c r="G142" s="43" t="str">
        <f t="shared" si="18"/>
        <v>Asesor de Control Interno</v>
      </c>
      <c r="H142" s="111">
        <v>44378</v>
      </c>
      <c r="I142" s="111">
        <v>44385</v>
      </c>
      <c r="J142" s="53"/>
      <c r="K142" s="53"/>
      <c r="L142" s="53"/>
      <c r="M142" s="53"/>
      <c r="N142" s="53"/>
      <c r="O142" s="53"/>
      <c r="P142" s="53"/>
      <c r="Q142" s="53"/>
      <c r="R142" s="53"/>
      <c r="S142" s="53"/>
      <c r="T142" s="53"/>
      <c r="U142" s="53"/>
      <c r="V142" s="116" t="s">
        <v>207</v>
      </c>
      <c r="W142" s="158">
        <v>4.0000000000000001E-3</v>
      </c>
      <c r="X142" s="111">
        <v>44385</v>
      </c>
      <c r="Y142" s="117" t="s">
        <v>531</v>
      </c>
      <c r="Z142" s="64" t="s">
        <v>532</v>
      </c>
      <c r="AA142" s="40" t="s">
        <v>57</v>
      </c>
      <c r="AB142" s="121">
        <f t="shared" ca="1" si="19"/>
        <v>4.0000000000000001E-3</v>
      </c>
      <c r="AC142" s="121">
        <f t="shared" ca="1" si="20"/>
        <v>0</v>
      </c>
      <c r="AD142" s="165"/>
      <c r="AE142" s="166"/>
      <c r="AF142" s="166"/>
      <c r="AG142" s="167"/>
      <c r="AH142" s="168"/>
      <c r="AI142" s="167"/>
      <c r="AJ142" s="150" t="s">
        <v>217</v>
      </c>
      <c r="AK142" s="221"/>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row>
    <row r="143" spans="1:171" s="23" customFormat="1" ht="35.450000000000003" hidden="1" customHeight="1" x14ac:dyDescent="0.2">
      <c r="A143" s="126" t="s">
        <v>44</v>
      </c>
      <c r="B143" s="231" t="s">
        <v>309</v>
      </c>
      <c r="C143" s="116" t="s">
        <v>127</v>
      </c>
      <c r="D143" s="116" t="s">
        <v>95</v>
      </c>
      <c r="E143" s="116" t="s">
        <v>164</v>
      </c>
      <c r="F143" s="119" t="s">
        <v>159</v>
      </c>
      <c r="G143" s="43" t="str">
        <f t="shared" si="18"/>
        <v xml:space="preserve">Director Jurídico </v>
      </c>
      <c r="H143" s="111">
        <v>44378</v>
      </c>
      <c r="I143" s="111">
        <v>44386</v>
      </c>
      <c r="J143" s="53"/>
      <c r="K143" s="53"/>
      <c r="L143" s="53"/>
      <c r="M143" s="53"/>
      <c r="N143" s="53"/>
      <c r="O143" s="53"/>
      <c r="P143" s="53"/>
      <c r="Q143" s="53"/>
      <c r="R143" s="53"/>
      <c r="S143" s="53"/>
      <c r="T143" s="53"/>
      <c r="U143" s="53"/>
      <c r="V143" s="116" t="s">
        <v>123</v>
      </c>
      <c r="W143" s="158">
        <v>2.5000000000000001E-3</v>
      </c>
      <c r="X143" s="111">
        <v>44385</v>
      </c>
      <c r="Y143" s="71" t="s">
        <v>533</v>
      </c>
      <c r="Z143" s="64" t="s">
        <v>534</v>
      </c>
      <c r="AA143" s="40" t="s">
        <v>175</v>
      </c>
      <c r="AB143" s="121">
        <f t="shared" ca="1" si="19"/>
        <v>2.4999999999999996E-3</v>
      </c>
      <c r="AC143" s="121">
        <f t="shared" ca="1" si="20"/>
        <v>0</v>
      </c>
      <c r="AD143" s="165"/>
      <c r="AE143" s="166"/>
      <c r="AF143" s="166"/>
      <c r="AG143" s="167"/>
      <c r="AH143" s="168"/>
      <c r="AI143" s="167"/>
      <c r="AJ143" s="150" t="s">
        <v>217</v>
      </c>
      <c r="AK143" s="221"/>
    </row>
    <row r="144" spans="1:171" s="23" customFormat="1" ht="35.450000000000003" hidden="1" customHeight="1" x14ac:dyDescent="0.2">
      <c r="A144" s="126" t="s">
        <v>46</v>
      </c>
      <c r="B144" s="231" t="s">
        <v>93</v>
      </c>
      <c r="C144" s="116" t="s">
        <v>89</v>
      </c>
      <c r="D144" s="116" t="s">
        <v>96</v>
      </c>
      <c r="E144" s="116" t="s">
        <v>164</v>
      </c>
      <c r="F144" s="118" t="s">
        <v>222</v>
      </c>
      <c r="G144" s="43" t="str">
        <f t="shared" si="18"/>
        <v>Subdirector Financiero</v>
      </c>
      <c r="H144" s="111">
        <v>44378</v>
      </c>
      <c r="I144" s="111">
        <v>44389</v>
      </c>
      <c r="J144" s="53"/>
      <c r="K144" s="53"/>
      <c r="L144" s="53"/>
      <c r="M144" s="53"/>
      <c r="N144" s="53"/>
      <c r="O144" s="53"/>
      <c r="P144" s="53"/>
      <c r="Q144" s="53"/>
      <c r="R144" s="53"/>
      <c r="S144" s="53"/>
      <c r="T144" s="53"/>
      <c r="U144" s="53"/>
      <c r="V144" s="116" t="s">
        <v>311</v>
      </c>
      <c r="W144" s="158">
        <v>1E-3</v>
      </c>
      <c r="X144" s="111">
        <v>44389</v>
      </c>
      <c r="Y144" s="64" t="s">
        <v>542</v>
      </c>
      <c r="Z144" s="64" t="s">
        <v>422</v>
      </c>
      <c r="AA144" s="40" t="s">
        <v>151</v>
      </c>
      <c r="AB144" s="121">
        <f t="shared" ca="1" si="19"/>
        <v>1E-3</v>
      </c>
      <c r="AC144" s="121">
        <f t="shared" ca="1" si="20"/>
        <v>0</v>
      </c>
      <c r="AD144" s="165"/>
      <c r="AE144" s="166"/>
      <c r="AF144" s="166"/>
      <c r="AG144" s="167"/>
      <c r="AH144" s="168"/>
      <c r="AI144" s="167"/>
      <c r="AJ144" s="150" t="s">
        <v>217</v>
      </c>
      <c r="AK144" s="221"/>
    </row>
    <row r="145" spans="1:37" s="23" customFormat="1" ht="35.450000000000003" hidden="1" customHeight="1" x14ac:dyDescent="0.2">
      <c r="A145" s="126" t="s">
        <v>44</v>
      </c>
      <c r="B145" s="231" t="s">
        <v>92</v>
      </c>
      <c r="C145" s="116" t="s">
        <v>89</v>
      </c>
      <c r="D145" s="116" t="s">
        <v>96</v>
      </c>
      <c r="E145" s="116" t="s">
        <v>164</v>
      </c>
      <c r="F145" s="118" t="s">
        <v>195</v>
      </c>
      <c r="G145" s="43" t="str">
        <f t="shared" si="18"/>
        <v>Subdirector Financiero</v>
      </c>
      <c r="H145" s="111">
        <v>44378</v>
      </c>
      <c r="I145" s="111">
        <v>44389</v>
      </c>
      <c r="J145" s="53"/>
      <c r="K145" s="53"/>
      <c r="L145" s="53"/>
      <c r="M145" s="53"/>
      <c r="N145" s="53"/>
      <c r="O145" s="53"/>
      <c r="P145" s="53"/>
      <c r="Q145" s="53"/>
      <c r="R145" s="53"/>
      <c r="S145" s="53"/>
      <c r="T145" s="53"/>
      <c r="U145" s="53"/>
      <c r="V145" s="116" t="s">
        <v>123</v>
      </c>
      <c r="W145" s="158">
        <v>1E-3</v>
      </c>
      <c r="X145" s="111">
        <v>44389</v>
      </c>
      <c r="Y145" s="117" t="s">
        <v>578</v>
      </c>
      <c r="Z145" s="64" t="s">
        <v>258</v>
      </c>
      <c r="AA145" s="40" t="s">
        <v>175</v>
      </c>
      <c r="AB145" s="121">
        <f t="shared" ca="1" si="19"/>
        <v>9.999999999999998E-4</v>
      </c>
      <c r="AC145" s="121">
        <f t="shared" ca="1" si="20"/>
        <v>0</v>
      </c>
      <c r="AD145" s="165"/>
      <c r="AE145" s="166"/>
      <c r="AF145" s="166"/>
      <c r="AG145" s="167"/>
      <c r="AH145" s="168"/>
      <c r="AI145" s="167"/>
      <c r="AJ145" s="150" t="s">
        <v>217</v>
      </c>
      <c r="AK145" s="221"/>
    </row>
    <row r="146" spans="1:37" s="23" customFormat="1" ht="35.450000000000003" hidden="1" customHeight="1" x14ac:dyDescent="0.2">
      <c r="A146" s="126" t="s">
        <v>44</v>
      </c>
      <c r="B146" s="171" t="s">
        <v>201</v>
      </c>
      <c r="C146" s="116" t="s">
        <v>87</v>
      </c>
      <c r="D146" s="116" t="s">
        <v>96</v>
      </c>
      <c r="E146" s="116" t="s">
        <v>164</v>
      </c>
      <c r="F146" s="118" t="s">
        <v>222</v>
      </c>
      <c r="G146" s="43" t="str">
        <f t="shared" si="18"/>
        <v>Subdirector Administrativo</v>
      </c>
      <c r="H146" s="111">
        <v>44378</v>
      </c>
      <c r="I146" s="111">
        <v>44400</v>
      </c>
      <c r="J146" s="53"/>
      <c r="K146" s="53"/>
      <c r="L146" s="53"/>
      <c r="M146" s="53"/>
      <c r="N146" s="53"/>
      <c r="O146" s="53"/>
      <c r="P146" s="53"/>
      <c r="Q146" s="53"/>
      <c r="R146" s="53"/>
      <c r="S146" s="53"/>
      <c r="T146" s="53"/>
      <c r="U146" s="53"/>
      <c r="V146" s="116" t="s">
        <v>123</v>
      </c>
      <c r="W146" s="158">
        <v>7.4999999999999997E-3</v>
      </c>
      <c r="X146" s="111">
        <v>44419</v>
      </c>
      <c r="Y146" s="117" t="s">
        <v>543</v>
      </c>
      <c r="Z146" s="64" t="s">
        <v>560</v>
      </c>
      <c r="AA146" s="40" t="s">
        <v>175</v>
      </c>
      <c r="AB146" s="121">
        <f t="shared" ca="1" si="19"/>
        <v>7.4999999999999989E-3</v>
      </c>
      <c r="AC146" s="121">
        <f t="shared" ca="1" si="20"/>
        <v>0</v>
      </c>
      <c r="AD146" s="165"/>
      <c r="AE146" s="166"/>
      <c r="AF146" s="166"/>
      <c r="AG146" s="167"/>
      <c r="AH146" s="168"/>
      <c r="AI146" s="167"/>
      <c r="AJ146" s="150" t="s">
        <v>217</v>
      </c>
      <c r="AK146" s="221"/>
    </row>
    <row r="147" spans="1:37" s="23" customFormat="1" ht="35.450000000000003" customHeight="1" x14ac:dyDescent="0.2">
      <c r="A147" s="126" t="s">
        <v>50</v>
      </c>
      <c r="B147" s="231" t="s">
        <v>115</v>
      </c>
      <c r="C147" s="116" t="s">
        <v>140</v>
      </c>
      <c r="D147" s="116" t="s">
        <v>100</v>
      </c>
      <c r="E147" s="116" t="s">
        <v>164</v>
      </c>
      <c r="F147" s="118" t="s">
        <v>158</v>
      </c>
      <c r="G147" s="43" t="str">
        <f t="shared" si="18"/>
        <v>Director de Gestión Corporativa y CID</v>
      </c>
      <c r="H147" s="111">
        <v>44378</v>
      </c>
      <c r="I147" s="111">
        <v>44405</v>
      </c>
      <c r="J147" s="53"/>
      <c r="K147" s="53"/>
      <c r="L147" s="53"/>
      <c r="M147" s="53"/>
      <c r="N147" s="53"/>
      <c r="O147" s="53"/>
      <c r="P147" s="53"/>
      <c r="Q147" s="53"/>
      <c r="R147" s="53"/>
      <c r="S147" s="53"/>
      <c r="T147" s="53"/>
      <c r="U147" s="53"/>
      <c r="V147" s="116" t="s">
        <v>123</v>
      </c>
      <c r="W147" s="158">
        <v>4.8500000000000001E-3</v>
      </c>
      <c r="X147" s="111">
        <v>44408</v>
      </c>
      <c r="Y147" s="64" t="s">
        <v>547</v>
      </c>
      <c r="Z147" s="64" t="s">
        <v>529</v>
      </c>
      <c r="AA147" s="40" t="s">
        <v>176</v>
      </c>
      <c r="AB147" s="121">
        <f t="shared" ca="1" si="19"/>
        <v>4.850000000000001E-3</v>
      </c>
      <c r="AC147" s="121">
        <f t="shared" ca="1" si="20"/>
        <v>0</v>
      </c>
      <c r="AD147" s="165"/>
      <c r="AE147" s="166"/>
      <c r="AF147" s="166"/>
      <c r="AG147" s="167"/>
      <c r="AH147" s="168"/>
      <c r="AI147" s="167"/>
      <c r="AJ147" s="150" t="s">
        <v>217</v>
      </c>
      <c r="AK147" s="221"/>
    </row>
    <row r="148" spans="1:37" s="23" customFormat="1" ht="35.450000000000003" hidden="1" customHeight="1" x14ac:dyDescent="0.2">
      <c r="A148" s="116" t="s">
        <v>44</v>
      </c>
      <c r="B148" s="171" t="s">
        <v>204</v>
      </c>
      <c r="C148" s="116" t="s">
        <v>73</v>
      </c>
      <c r="D148" s="116" t="s">
        <v>95</v>
      </c>
      <c r="E148" s="116" t="s">
        <v>164</v>
      </c>
      <c r="F148" s="119" t="s">
        <v>221</v>
      </c>
      <c r="G148" s="43" t="str">
        <f t="shared" si="18"/>
        <v xml:space="preserve">Jefe Oficina Asesora de Planeación </v>
      </c>
      <c r="H148" s="181">
        <v>44389</v>
      </c>
      <c r="I148" s="181">
        <v>44403</v>
      </c>
      <c r="J148" s="53"/>
      <c r="K148" s="53"/>
      <c r="L148" s="53"/>
      <c r="M148" s="53"/>
      <c r="N148" s="53"/>
      <c r="O148" s="53"/>
      <c r="P148" s="53"/>
      <c r="Q148" s="53"/>
      <c r="R148" s="53"/>
      <c r="S148" s="53"/>
      <c r="T148" s="53"/>
      <c r="U148" s="53"/>
      <c r="V148" s="40" t="s">
        <v>123</v>
      </c>
      <c r="W148" s="158">
        <v>0.01</v>
      </c>
      <c r="X148" s="111">
        <v>44418</v>
      </c>
      <c r="Y148" s="64" t="s">
        <v>587</v>
      </c>
      <c r="Z148" s="64" t="s">
        <v>562</v>
      </c>
      <c r="AA148" s="40" t="s">
        <v>175</v>
      </c>
      <c r="AB148" s="121">
        <f t="shared" ca="1" si="19"/>
        <v>9.9999999999999985E-3</v>
      </c>
      <c r="AC148" s="121">
        <f t="shared" ca="1" si="20"/>
        <v>0</v>
      </c>
      <c r="AD148" s="165"/>
      <c r="AE148" s="166"/>
      <c r="AF148" s="166"/>
      <c r="AG148" s="167"/>
      <c r="AH148" s="168"/>
      <c r="AI148" s="167"/>
      <c r="AJ148" s="150" t="s">
        <v>217</v>
      </c>
      <c r="AK148" s="221"/>
    </row>
    <row r="149" spans="1:37" s="23" customFormat="1" ht="35.450000000000003" hidden="1" customHeight="1" x14ac:dyDescent="0.2">
      <c r="A149" s="116" t="s">
        <v>52</v>
      </c>
      <c r="B149" s="171" t="s">
        <v>282</v>
      </c>
      <c r="C149" s="116" t="s">
        <v>90</v>
      </c>
      <c r="D149" s="116" t="s">
        <v>97</v>
      </c>
      <c r="E149" s="116" t="s">
        <v>164</v>
      </c>
      <c r="F149" s="118" t="s">
        <v>159</v>
      </c>
      <c r="G149" s="43" t="str">
        <f t="shared" si="18"/>
        <v>Asesor de Control Interno</v>
      </c>
      <c r="H149" s="111">
        <v>44396</v>
      </c>
      <c r="I149" s="111">
        <v>44421</v>
      </c>
      <c r="J149" s="53"/>
      <c r="K149" s="53"/>
      <c r="L149" s="53"/>
      <c r="M149" s="53"/>
      <c r="N149" s="53"/>
      <c r="O149" s="53"/>
      <c r="P149" s="53"/>
      <c r="Q149" s="53"/>
      <c r="R149" s="53"/>
      <c r="S149" s="53"/>
      <c r="T149" s="53"/>
      <c r="U149" s="53"/>
      <c r="V149" s="116" t="s">
        <v>313</v>
      </c>
      <c r="W149" s="160">
        <v>1.4999999999999999E-2</v>
      </c>
      <c r="X149" s="232">
        <v>44449</v>
      </c>
      <c r="Y149" s="112" t="s">
        <v>535</v>
      </c>
      <c r="Z149" s="112" t="s">
        <v>613</v>
      </c>
      <c r="AA149" s="40" t="s">
        <v>168</v>
      </c>
      <c r="AB149" s="121">
        <f t="shared" ca="1" si="19"/>
        <v>1.4999999999999999E-2</v>
      </c>
      <c r="AC149" s="121">
        <f t="shared" ca="1" si="20"/>
        <v>0</v>
      </c>
      <c r="AD149" s="165"/>
      <c r="AE149" s="166"/>
      <c r="AF149" s="166"/>
      <c r="AG149" s="167"/>
      <c r="AH149" s="168"/>
      <c r="AI149" s="167"/>
      <c r="AJ149" s="150" t="s">
        <v>217</v>
      </c>
      <c r="AK149" s="221"/>
    </row>
    <row r="150" spans="1:37" s="23" customFormat="1" ht="35.450000000000003" hidden="1" customHeight="1" x14ac:dyDescent="0.2">
      <c r="A150" s="116" t="s">
        <v>43</v>
      </c>
      <c r="B150" s="171" t="s">
        <v>467</v>
      </c>
      <c r="C150" s="116" t="s">
        <v>90</v>
      </c>
      <c r="D150" s="116" t="s">
        <v>97</v>
      </c>
      <c r="E150" s="116" t="s">
        <v>164</v>
      </c>
      <c r="F150" s="119" t="s">
        <v>221</v>
      </c>
      <c r="G150" s="43" t="str">
        <f t="shared" si="18"/>
        <v>Asesor de Control Interno</v>
      </c>
      <c r="H150" s="181">
        <v>44403</v>
      </c>
      <c r="I150" s="181">
        <v>44428</v>
      </c>
      <c r="J150" s="53"/>
      <c r="K150" s="53"/>
      <c r="L150" s="53"/>
      <c r="M150" s="53"/>
      <c r="N150" s="53"/>
      <c r="O150" s="53"/>
      <c r="P150" s="53"/>
      <c r="Q150" s="53"/>
      <c r="R150" s="53"/>
      <c r="S150" s="53"/>
      <c r="T150" s="53"/>
      <c r="U150" s="53"/>
      <c r="V150" s="116" t="s">
        <v>313</v>
      </c>
      <c r="W150" s="160">
        <v>4.0000000000000001E-3</v>
      </c>
      <c r="X150" s="111">
        <v>44426</v>
      </c>
      <c r="Y150" s="117" t="s">
        <v>563</v>
      </c>
      <c r="Z150" s="64" t="s">
        <v>564</v>
      </c>
      <c r="AA150" s="40" t="s">
        <v>181</v>
      </c>
      <c r="AB150" s="121">
        <f t="shared" ca="1" si="19"/>
        <v>4.0000000000000001E-3</v>
      </c>
      <c r="AC150" s="121">
        <f t="shared" ca="1" si="20"/>
        <v>0</v>
      </c>
      <c r="AD150" s="165"/>
      <c r="AE150" s="166"/>
      <c r="AF150" s="166"/>
      <c r="AG150" s="167"/>
      <c r="AH150" s="168"/>
      <c r="AI150" s="167"/>
      <c r="AJ150" s="150" t="s">
        <v>217</v>
      </c>
      <c r="AK150" s="221"/>
    </row>
    <row r="151" spans="1:37" s="23" customFormat="1" ht="35.450000000000003" hidden="1" customHeight="1" x14ac:dyDescent="0.2">
      <c r="A151" s="230" t="s">
        <v>45</v>
      </c>
      <c r="B151" s="171" t="s">
        <v>271</v>
      </c>
      <c r="C151" s="116" t="s">
        <v>90</v>
      </c>
      <c r="D151" s="116" t="s">
        <v>97</v>
      </c>
      <c r="E151" s="116" t="s">
        <v>164</v>
      </c>
      <c r="F151" s="119" t="s">
        <v>221</v>
      </c>
      <c r="G151" s="43" t="str">
        <f t="shared" si="18"/>
        <v>Asesor de Control Interno</v>
      </c>
      <c r="H151" s="111">
        <v>44405</v>
      </c>
      <c r="I151" s="111">
        <v>44411</v>
      </c>
      <c r="J151" s="53"/>
      <c r="K151" s="53"/>
      <c r="L151" s="53"/>
      <c r="M151" s="53"/>
      <c r="N151" s="53"/>
      <c r="O151" s="53"/>
      <c r="P151" s="53"/>
      <c r="Q151" s="53"/>
      <c r="R151" s="53"/>
      <c r="S151" s="53"/>
      <c r="T151" s="53"/>
      <c r="U151" s="53"/>
      <c r="V151" s="116" t="s">
        <v>207</v>
      </c>
      <c r="W151" s="158">
        <v>3.0000000000000001E-3</v>
      </c>
      <c r="X151" s="111">
        <v>44411</v>
      </c>
      <c r="Y151" s="117" t="s">
        <v>565</v>
      </c>
      <c r="Z151" s="64" t="s">
        <v>566</v>
      </c>
      <c r="AA151" s="40" t="s">
        <v>57</v>
      </c>
      <c r="AB151" s="121">
        <f t="shared" ca="1" si="19"/>
        <v>3.0000000000000001E-3</v>
      </c>
      <c r="AC151" s="121">
        <f t="shared" ca="1" si="20"/>
        <v>0</v>
      </c>
      <c r="AD151" s="165"/>
      <c r="AE151" s="166"/>
      <c r="AF151" s="166"/>
      <c r="AG151" s="167"/>
      <c r="AH151" s="168"/>
      <c r="AI151" s="167"/>
      <c r="AJ151" s="150" t="s">
        <v>217</v>
      </c>
      <c r="AK151" s="221"/>
    </row>
    <row r="152" spans="1:37" s="23" customFormat="1" ht="35.450000000000003" hidden="1" customHeight="1" x14ac:dyDescent="0.2">
      <c r="A152" s="126" t="s">
        <v>46</v>
      </c>
      <c r="B152" s="171" t="s">
        <v>293</v>
      </c>
      <c r="C152" s="116" t="s">
        <v>82</v>
      </c>
      <c r="D152" s="116" t="s">
        <v>100</v>
      </c>
      <c r="E152" s="116" t="s">
        <v>164</v>
      </c>
      <c r="F152" s="119" t="s">
        <v>221</v>
      </c>
      <c r="G152" s="43" t="str">
        <f t="shared" si="18"/>
        <v>Director de Mejoramiento de Barrios</v>
      </c>
      <c r="H152" s="111">
        <v>44406</v>
      </c>
      <c r="I152" s="111">
        <v>44411</v>
      </c>
      <c r="J152" s="53"/>
      <c r="K152" s="53"/>
      <c r="L152" s="53"/>
      <c r="M152" s="53"/>
      <c r="N152" s="53"/>
      <c r="O152" s="53"/>
      <c r="P152" s="53"/>
      <c r="Q152" s="53"/>
      <c r="R152" s="53"/>
      <c r="S152" s="53"/>
      <c r="T152" s="53"/>
      <c r="U152" s="53"/>
      <c r="V152" s="114" t="s">
        <v>296</v>
      </c>
      <c r="W152" s="158">
        <v>1E-3</v>
      </c>
      <c r="X152" s="111">
        <v>44411</v>
      </c>
      <c r="Y152" s="64" t="s">
        <v>588</v>
      </c>
      <c r="Z152" s="64" t="s">
        <v>567</v>
      </c>
      <c r="AA152" s="40" t="s">
        <v>151</v>
      </c>
      <c r="AB152" s="121">
        <f t="shared" ca="1" si="19"/>
        <v>1E-3</v>
      </c>
      <c r="AC152" s="121">
        <f t="shared" ca="1" si="20"/>
        <v>0</v>
      </c>
      <c r="AD152" s="165"/>
      <c r="AE152" s="166"/>
      <c r="AF152" s="166"/>
      <c r="AG152" s="167"/>
      <c r="AH152" s="168"/>
      <c r="AI152" s="167"/>
      <c r="AJ152" s="150" t="s">
        <v>217</v>
      </c>
      <c r="AK152" s="221"/>
    </row>
    <row r="153" spans="1:37" s="23" customFormat="1" ht="35.450000000000003" hidden="1" customHeight="1" x14ac:dyDescent="0.2">
      <c r="A153" s="116" t="s">
        <v>45</v>
      </c>
      <c r="B153" s="171" t="s">
        <v>124</v>
      </c>
      <c r="C153" s="116" t="s">
        <v>98</v>
      </c>
      <c r="D153" s="116" t="s">
        <v>98</v>
      </c>
      <c r="E153" s="116" t="s">
        <v>164</v>
      </c>
      <c r="F153" s="118" t="s">
        <v>245</v>
      </c>
      <c r="G153" s="43" t="str">
        <f t="shared" si="18"/>
        <v>Líderes de Cada Proceso</v>
      </c>
      <c r="H153" s="111">
        <v>44334</v>
      </c>
      <c r="I153" s="111">
        <v>44469</v>
      </c>
      <c r="J153" s="53"/>
      <c r="K153" s="53"/>
      <c r="L153" s="53"/>
      <c r="M153" s="53"/>
      <c r="N153" s="53"/>
      <c r="O153" s="53"/>
      <c r="P153" s="53"/>
      <c r="Q153" s="53"/>
      <c r="R153" s="53"/>
      <c r="S153" s="53"/>
      <c r="T153" s="53"/>
      <c r="U153" s="53"/>
      <c r="V153" s="116" t="s">
        <v>314</v>
      </c>
      <c r="W153" s="158">
        <v>1.2E-2</v>
      </c>
      <c r="X153" s="111">
        <v>44469</v>
      </c>
      <c r="Y153" s="110" t="s">
        <v>596</v>
      </c>
      <c r="Z153" s="112" t="s">
        <v>595</v>
      </c>
      <c r="AA153" s="119" t="s">
        <v>57</v>
      </c>
      <c r="AB153" s="121">
        <f t="shared" ca="1" si="19"/>
        <v>1.2E-2</v>
      </c>
      <c r="AC153" s="121">
        <f t="shared" ca="1" si="20"/>
        <v>0</v>
      </c>
      <c r="AD153" s="165">
        <f>MONTH(I153)</f>
        <v>9</v>
      </c>
      <c r="AE153" s="166">
        <f>+I153-H153</f>
        <v>135</v>
      </c>
      <c r="AF153" s="166">
        <f>+$AF$18-H153</f>
        <v>227</v>
      </c>
      <c r="AG153" s="167">
        <f>+AF153/AE153</f>
        <v>1.6814814814814816</v>
      </c>
      <c r="AH153" s="168">
        <f>+AG153*W153</f>
        <v>2.0177777777777781E-2</v>
      </c>
      <c r="AI153" s="167">
        <f ca="1">+AB153-AH153</f>
        <v>-8.1777777777777803E-3</v>
      </c>
      <c r="AJ153" s="121" t="s">
        <v>217</v>
      </c>
      <c r="AK153" s="221"/>
    </row>
    <row r="154" spans="1:37" s="23" customFormat="1" ht="35.450000000000003" hidden="1" customHeight="1" x14ac:dyDescent="0.2">
      <c r="A154" s="230" t="s">
        <v>46</v>
      </c>
      <c r="B154" s="110" t="s">
        <v>294</v>
      </c>
      <c r="C154" s="116" t="s">
        <v>81</v>
      </c>
      <c r="D154" s="116" t="s">
        <v>100</v>
      </c>
      <c r="E154" s="116" t="s">
        <v>164</v>
      </c>
      <c r="F154" s="118" t="s">
        <v>222</v>
      </c>
      <c r="G154" s="43" t="str">
        <f t="shared" si="18"/>
        <v>Director de Urbanizaciones y Titulación</v>
      </c>
      <c r="H154" s="111">
        <v>44407</v>
      </c>
      <c r="I154" s="111">
        <v>44495</v>
      </c>
      <c r="J154" s="53"/>
      <c r="K154" s="53"/>
      <c r="L154" s="53"/>
      <c r="M154" s="53"/>
      <c r="N154" s="53"/>
      <c r="O154" s="53"/>
      <c r="P154" s="53"/>
      <c r="Q154" s="53"/>
      <c r="R154" s="53"/>
      <c r="S154" s="53"/>
      <c r="T154" s="53"/>
      <c r="U154" s="53"/>
      <c r="V154" s="114" t="s">
        <v>316</v>
      </c>
      <c r="W154" s="160">
        <v>0.01</v>
      </c>
      <c r="X154" s="232">
        <v>44490</v>
      </c>
      <c r="Y154" s="112" t="s">
        <v>582</v>
      </c>
      <c r="Z154" s="112" t="s">
        <v>644</v>
      </c>
      <c r="AA154" s="40" t="s">
        <v>151</v>
      </c>
      <c r="AB154" s="121">
        <f t="shared" ca="1" si="19"/>
        <v>0.01</v>
      </c>
      <c r="AC154" s="121">
        <f t="shared" ca="1" si="20"/>
        <v>0</v>
      </c>
      <c r="AD154" s="165">
        <f>MONTH(I154)</f>
        <v>10</v>
      </c>
      <c r="AE154" s="166">
        <f>+I154-H154</f>
        <v>88</v>
      </c>
      <c r="AF154" s="166">
        <f>+$AF$18-H154</f>
        <v>154</v>
      </c>
      <c r="AG154" s="167">
        <f>+AF154/AE154</f>
        <v>1.75</v>
      </c>
      <c r="AH154" s="168">
        <f>+AG154*W154</f>
        <v>1.7500000000000002E-2</v>
      </c>
      <c r="AI154" s="167">
        <f ca="1">+AB154-AH154</f>
        <v>-7.5000000000000015E-3</v>
      </c>
      <c r="AJ154" s="150" t="s">
        <v>217</v>
      </c>
      <c r="AK154" s="221"/>
    </row>
    <row r="155" spans="1:37" s="23" customFormat="1" ht="35.450000000000003" hidden="1" customHeight="1" x14ac:dyDescent="0.2">
      <c r="A155" s="230" t="s">
        <v>45</v>
      </c>
      <c r="B155" s="171" t="s">
        <v>114</v>
      </c>
      <c r="C155" s="116" t="s">
        <v>90</v>
      </c>
      <c r="D155" s="116" t="s">
        <v>97</v>
      </c>
      <c r="E155" s="116" t="s">
        <v>164</v>
      </c>
      <c r="F155" s="119" t="s">
        <v>221</v>
      </c>
      <c r="G155" s="43" t="str">
        <f t="shared" si="18"/>
        <v>Asesor de Control Interno</v>
      </c>
      <c r="H155" s="111">
        <v>44410</v>
      </c>
      <c r="I155" s="111">
        <v>44413</v>
      </c>
      <c r="J155" s="53"/>
      <c r="K155" s="53"/>
      <c r="L155" s="53"/>
      <c r="M155" s="53"/>
      <c r="N155" s="53"/>
      <c r="O155" s="53"/>
      <c r="P155" s="53"/>
      <c r="Q155" s="53"/>
      <c r="R155" s="53"/>
      <c r="S155" s="53"/>
      <c r="T155" s="53"/>
      <c r="U155" s="53"/>
      <c r="V155" s="116" t="s">
        <v>194</v>
      </c>
      <c r="W155" s="158">
        <v>3.0000000000000001E-3</v>
      </c>
      <c r="X155" s="111">
        <v>44414</v>
      </c>
      <c r="Y155" s="117" t="s">
        <v>571</v>
      </c>
      <c r="Z155" s="64" t="s">
        <v>600</v>
      </c>
      <c r="AA155" s="40" t="s">
        <v>57</v>
      </c>
      <c r="AB155" s="121">
        <f t="shared" ca="1" si="19"/>
        <v>3.0000000000000001E-3</v>
      </c>
      <c r="AC155" s="121">
        <f t="shared" ca="1" si="20"/>
        <v>0</v>
      </c>
      <c r="AD155" s="165"/>
      <c r="AE155" s="166"/>
      <c r="AF155" s="166"/>
      <c r="AG155" s="167"/>
      <c r="AH155" s="168"/>
      <c r="AI155" s="167"/>
      <c r="AJ155" s="121" t="s">
        <v>217</v>
      </c>
      <c r="AK155" s="221"/>
    </row>
    <row r="156" spans="1:37" s="23" customFormat="1" ht="35.450000000000003" hidden="1" customHeight="1" x14ac:dyDescent="0.2">
      <c r="A156" s="126" t="s">
        <v>46</v>
      </c>
      <c r="B156" s="231" t="s">
        <v>93</v>
      </c>
      <c r="C156" s="116" t="s">
        <v>141</v>
      </c>
      <c r="D156" s="116" t="s">
        <v>96</v>
      </c>
      <c r="E156" s="116" t="s">
        <v>164</v>
      </c>
      <c r="F156" s="118" t="s">
        <v>222</v>
      </c>
      <c r="G156" s="43" t="str">
        <f t="shared" si="18"/>
        <v>Director de Gestión Corporativa y CID</v>
      </c>
      <c r="H156" s="111">
        <v>44410</v>
      </c>
      <c r="I156" s="111">
        <v>44418</v>
      </c>
      <c r="J156" s="53"/>
      <c r="K156" s="53"/>
      <c r="L156" s="53"/>
      <c r="M156" s="53"/>
      <c r="N156" s="53"/>
      <c r="O156" s="53"/>
      <c r="P156" s="53"/>
      <c r="Q156" s="53"/>
      <c r="R156" s="53"/>
      <c r="S156" s="53"/>
      <c r="T156" s="53"/>
      <c r="U156" s="53"/>
      <c r="V156" s="116" t="s">
        <v>311</v>
      </c>
      <c r="W156" s="158">
        <v>1E-3</v>
      </c>
      <c r="X156" s="111">
        <v>44418</v>
      </c>
      <c r="Y156" s="64" t="s">
        <v>572</v>
      </c>
      <c r="Z156" s="64" t="s">
        <v>422</v>
      </c>
      <c r="AA156" s="40" t="s">
        <v>151</v>
      </c>
      <c r="AB156" s="121">
        <f t="shared" ca="1" si="19"/>
        <v>1E-3</v>
      </c>
      <c r="AC156" s="121">
        <f t="shared" ca="1" si="20"/>
        <v>0</v>
      </c>
      <c r="AD156" s="165"/>
      <c r="AE156" s="166"/>
      <c r="AF156" s="166"/>
      <c r="AG156" s="167"/>
      <c r="AH156" s="168"/>
      <c r="AI156" s="167"/>
      <c r="AJ156" s="121" t="s">
        <v>217</v>
      </c>
      <c r="AK156" s="221"/>
    </row>
    <row r="157" spans="1:37" s="23" customFormat="1" ht="57.75" hidden="1" customHeight="1" x14ac:dyDescent="0.2">
      <c r="A157" s="126" t="s">
        <v>44</v>
      </c>
      <c r="B157" s="231" t="s">
        <v>92</v>
      </c>
      <c r="C157" s="116" t="s">
        <v>89</v>
      </c>
      <c r="D157" s="116" t="s">
        <v>96</v>
      </c>
      <c r="E157" s="116" t="s">
        <v>164</v>
      </c>
      <c r="F157" s="118" t="s">
        <v>195</v>
      </c>
      <c r="G157" s="43" t="str">
        <f t="shared" si="18"/>
        <v>Subdirector Financiero</v>
      </c>
      <c r="H157" s="111">
        <v>44410</v>
      </c>
      <c r="I157" s="111">
        <v>44418</v>
      </c>
      <c r="J157" s="53"/>
      <c r="K157" s="53"/>
      <c r="L157" s="53"/>
      <c r="M157" s="53"/>
      <c r="N157" s="53"/>
      <c r="O157" s="53"/>
      <c r="P157" s="53"/>
      <c r="Q157" s="53"/>
      <c r="R157" s="53"/>
      <c r="S157" s="53"/>
      <c r="T157" s="53"/>
      <c r="U157" s="53"/>
      <c r="V157" s="116" t="s">
        <v>123</v>
      </c>
      <c r="W157" s="158">
        <v>1E-3</v>
      </c>
      <c r="X157" s="111">
        <v>44418</v>
      </c>
      <c r="Y157" s="117" t="s">
        <v>580</v>
      </c>
      <c r="Z157" s="64" t="s">
        <v>258</v>
      </c>
      <c r="AA157" s="40" t="s">
        <v>175</v>
      </c>
      <c r="AB157" s="121">
        <f t="shared" ca="1" si="19"/>
        <v>9.999999999999998E-4</v>
      </c>
      <c r="AC157" s="121">
        <f t="shared" ca="1" si="20"/>
        <v>0</v>
      </c>
      <c r="AD157" s="165"/>
      <c r="AE157" s="166"/>
      <c r="AF157" s="166"/>
      <c r="AG157" s="167"/>
      <c r="AH157" s="168"/>
      <c r="AI157" s="167"/>
      <c r="AJ157" s="121" t="s">
        <v>217</v>
      </c>
      <c r="AK157" s="221"/>
    </row>
    <row r="158" spans="1:37" s="23" customFormat="1" ht="35.450000000000003" hidden="1" customHeight="1" x14ac:dyDescent="0.2">
      <c r="A158" s="126" t="s">
        <v>44</v>
      </c>
      <c r="B158" s="171" t="s">
        <v>263</v>
      </c>
      <c r="C158" s="116" t="s">
        <v>89</v>
      </c>
      <c r="D158" s="116" t="s">
        <v>96</v>
      </c>
      <c r="E158" s="116" t="s">
        <v>164</v>
      </c>
      <c r="F158" s="118" t="s">
        <v>158</v>
      </c>
      <c r="G158" s="43" t="str">
        <f t="shared" si="18"/>
        <v>Subdirector Financiero</v>
      </c>
      <c r="H158" s="181">
        <v>44410</v>
      </c>
      <c r="I158" s="181">
        <v>44428</v>
      </c>
      <c r="J158" s="53"/>
      <c r="K158" s="53"/>
      <c r="L158" s="53"/>
      <c r="M158" s="53"/>
      <c r="N158" s="53"/>
      <c r="O158" s="53"/>
      <c r="P158" s="53"/>
      <c r="Q158" s="53"/>
      <c r="R158" s="53"/>
      <c r="S158" s="53"/>
      <c r="T158" s="53"/>
      <c r="U158" s="53"/>
      <c r="V158" s="116" t="s">
        <v>123</v>
      </c>
      <c r="W158" s="158">
        <v>3.0000000000000001E-3</v>
      </c>
      <c r="X158" s="232">
        <v>44488</v>
      </c>
      <c r="Y158" s="112" t="s">
        <v>640</v>
      </c>
      <c r="Z158" s="112" t="s">
        <v>641</v>
      </c>
      <c r="AA158" s="40" t="s">
        <v>175</v>
      </c>
      <c r="AB158" s="121">
        <f t="shared" ca="1" si="19"/>
        <v>2.9999999999999996E-3</v>
      </c>
      <c r="AC158" s="121">
        <f t="shared" ca="1" si="20"/>
        <v>0</v>
      </c>
      <c r="AD158" s="165"/>
      <c r="AE158" s="166"/>
      <c r="AF158" s="166"/>
      <c r="AG158" s="167"/>
      <c r="AH158" s="168"/>
      <c r="AI158" s="167"/>
      <c r="AJ158" s="121" t="s">
        <v>217</v>
      </c>
      <c r="AK158" s="221"/>
    </row>
    <row r="159" spans="1:37" s="23" customFormat="1" ht="55.5" hidden="1" customHeight="1" x14ac:dyDescent="0.2">
      <c r="A159" s="230" t="s">
        <v>45</v>
      </c>
      <c r="B159" s="117" t="s">
        <v>401</v>
      </c>
      <c r="C159" s="116" t="s">
        <v>90</v>
      </c>
      <c r="D159" s="116" t="s">
        <v>97</v>
      </c>
      <c r="E159" s="116" t="s">
        <v>164</v>
      </c>
      <c r="F159" s="118" t="s">
        <v>195</v>
      </c>
      <c r="G159" s="43" t="str">
        <f t="shared" si="18"/>
        <v>Asesor de Control Interno</v>
      </c>
      <c r="H159" s="148">
        <v>44410</v>
      </c>
      <c r="I159" s="148">
        <v>44428</v>
      </c>
      <c r="J159" s="53"/>
      <c r="K159" s="53"/>
      <c r="L159" s="53"/>
      <c r="M159" s="53"/>
      <c r="N159" s="53"/>
      <c r="O159" s="53"/>
      <c r="P159" s="53"/>
      <c r="Q159" s="53"/>
      <c r="R159" s="53"/>
      <c r="S159" s="53"/>
      <c r="T159" s="53"/>
      <c r="U159" s="53"/>
      <c r="V159" s="116" t="s">
        <v>311</v>
      </c>
      <c r="W159" s="158">
        <v>1E-3</v>
      </c>
      <c r="X159" s="111">
        <v>44428</v>
      </c>
      <c r="Y159" s="71" t="s">
        <v>549</v>
      </c>
      <c r="Z159" s="64" t="s">
        <v>550</v>
      </c>
      <c r="AA159" s="40" t="s">
        <v>57</v>
      </c>
      <c r="AB159" s="121">
        <f t="shared" ca="1" si="19"/>
        <v>1E-3</v>
      </c>
      <c r="AC159" s="121">
        <f t="shared" ca="1" si="20"/>
        <v>0</v>
      </c>
      <c r="AD159" s="165"/>
      <c r="AE159" s="166"/>
      <c r="AF159" s="166"/>
      <c r="AG159" s="167"/>
      <c r="AH159" s="168"/>
      <c r="AI159" s="167"/>
      <c r="AJ159" s="121" t="s">
        <v>217</v>
      </c>
      <c r="AK159" s="221"/>
    </row>
    <row r="160" spans="1:37" s="23" customFormat="1" ht="35.450000000000003" hidden="1" customHeight="1" x14ac:dyDescent="0.2">
      <c r="A160" s="116" t="s">
        <v>51</v>
      </c>
      <c r="B160" s="171" t="s">
        <v>305</v>
      </c>
      <c r="C160" s="116" t="s">
        <v>127</v>
      </c>
      <c r="D160" s="116" t="s">
        <v>95</v>
      </c>
      <c r="E160" s="116" t="s">
        <v>164</v>
      </c>
      <c r="F160" s="118" t="s">
        <v>159</v>
      </c>
      <c r="G160" s="43" t="str">
        <f t="shared" si="18"/>
        <v xml:space="preserve">Director Jurídico </v>
      </c>
      <c r="H160" s="111">
        <v>44425</v>
      </c>
      <c r="I160" s="111">
        <v>44468</v>
      </c>
      <c r="J160" s="53"/>
      <c r="K160" s="53"/>
      <c r="L160" s="53"/>
      <c r="M160" s="53"/>
      <c r="N160" s="53"/>
      <c r="O160" s="53"/>
      <c r="P160" s="53"/>
      <c r="Q160" s="53"/>
      <c r="R160" s="53"/>
      <c r="S160" s="53"/>
      <c r="T160" s="53"/>
      <c r="U160" s="53"/>
      <c r="V160" s="116" t="s">
        <v>123</v>
      </c>
      <c r="W160" s="158">
        <v>5.0000000000000001E-3</v>
      </c>
      <c r="X160" s="232">
        <v>44495</v>
      </c>
      <c r="Y160" s="117" t="s">
        <v>610</v>
      </c>
      <c r="Z160" s="64" t="s">
        <v>635</v>
      </c>
      <c r="AA160" s="40" t="s">
        <v>175</v>
      </c>
      <c r="AB160" s="121">
        <f t="shared" ca="1" si="19"/>
        <v>4.9999999999999992E-3</v>
      </c>
      <c r="AC160" s="121">
        <f t="shared" ca="1" si="20"/>
        <v>0</v>
      </c>
      <c r="AD160" s="165">
        <f t="shared" ref="AD160:AD189" si="21">MONTH(I160)</f>
        <v>9</v>
      </c>
      <c r="AE160" s="166">
        <f t="shared" ref="AE160:AE189" si="22">+I160-H160</f>
        <v>43</v>
      </c>
      <c r="AF160" s="166">
        <f t="shared" ref="AF160:AF189" si="23">+$AF$18-H160</f>
        <v>136</v>
      </c>
      <c r="AG160" s="167">
        <f t="shared" ref="AG160:AG189" si="24">+AF160/AE160</f>
        <v>3.1627906976744184</v>
      </c>
      <c r="AH160" s="168">
        <f t="shared" ref="AH160:AH189" si="25">+AG160*W160</f>
        <v>1.5813953488372091E-2</v>
      </c>
      <c r="AI160" s="167">
        <f t="shared" ref="AI160:AI189" ca="1" si="26">+AB160-AH160</f>
        <v>-1.0813953488372092E-2</v>
      </c>
      <c r="AJ160" s="121" t="s">
        <v>217</v>
      </c>
      <c r="AK160" s="221"/>
    </row>
    <row r="161" spans="1:37" s="23" customFormat="1" ht="35.450000000000003" hidden="1" customHeight="1" x14ac:dyDescent="0.2">
      <c r="A161" s="126" t="s">
        <v>51</v>
      </c>
      <c r="B161" s="117" t="s">
        <v>336</v>
      </c>
      <c r="C161" s="116" t="s">
        <v>98</v>
      </c>
      <c r="D161" s="116" t="s">
        <v>98</v>
      </c>
      <c r="E161" s="116" t="s">
        <v>164</v>
      </c>
      <c r="F161" s="118" t="s">
        <v>245</v>
      </c>
      <c r="G161" s="43" t="str">
        <f t="shared" ref="G161:G185" si="27">IF(LEN(C161)&gt;0,VLOOKUP(C161,PROCESO2,3,0),"")</f>
        <v>Líderes de Cada Proceso</v>
      </c>
      <c r="H161" s="111">
        <v>44433</v>
      </c>
      <c r="I161" s="111">
        <v>44453</v>
      </c>
      <c r="J161" s="53"/>
      <c r="K161" s="53"/>
      <c r="L161" s="53"/>
      <c r="M161" s="53"/>
      <c r="N161" s="53"/>
      <c r="O161" s="53"/>
      <c r="P161" s="53"/>
      <c r="Q161" s="53"/>
      <c r="R161" s="53"/>
      <c r="S161" s="53"/>
      <c r="T161" s="53"/>
      <c r="U161" s="53"/>
      <c r="V161" s="116" t="s">
        <v>123</v>
      </c>
      <c r="W161" s="158">
        <v>1.6E-2</v>
      </c>
      <c r="X161" s="232">
        <v>44469</v>
      </c>
      <c r="Y161" s="112" t="s">
        <v>597</v>
      </c>
      <c r="Z161" s="112" t="s">
        <v>616</v>
      </c>
      <c r="AA161" s="40" t="s">
        <v>175</v>
      </c>
      <c r="AB161" s="121">
        <f t="shared" ref="AB161:AB189" ca="1" si="28">IF(ISERROR(VLOOKUP(AA161,INDIRECT(VLOOKUP(A161,ACTA,2,0)&amp;"A"),2,0))=TRUE,0,W161*(VLOOKUP(AA161,INDIRECT(VLOOKUP(A161,ACTA,2,0)&amp;"A"),2,0)))</f>
        <v>1.5999999999999997E-2</v>
      </c>
      <c r="AC161" s="121">
        <f t="shared" ref="AC161:AC189" ca="1" si="29">+W161-AB161</f>
        <v>0</v>
      </c>
      <c r="AD161" s="165">
        <f t="shared" si="21"/>
        <v>9</v>
      </c>
      <c r="AE161" s="166">
        <f t="shared" si="22"/>
        <v>20</v>
      </c>
      <c r="AF161" s="166">
        <f t="shared" si="23"/>
        <v>128</v>
      </c>
      <c r="AG161" s="167">
        <f t="shared" si="24"/>
        <v>6.4</v>
      </c>
      <c r="AH161" s="168">
        <f t="shared" si="25"/>
        <v>0.1024</v>
      </c>
      <c r="AI161" s="167">
        <f t="shared" ca="1" si="26"/>
        <v>-8.6400000000000005E-2</v>
      </c>
      <c r="AJ161" s="121" t="s">
        <v>217</v>
      </c>
      <c r="AK161" s="221"/>
    </row>
    <row r="162" spans="1:37" s="3" customFormat="1" ht="35.450000000000003" hidden="1" customHeight="1" x14ac:dyDescent="0.2">
      <c r="A162" s="126" t="s">
        <v>51</v>
      </c>
      <c r="B162" s="117" t="s">
        <v>337</v>
      </c>
      <c r="C162" s="116" t="s">
        <v>98</v>
      </c>
      <c r="D162" s="116" t="s">
        <v>98</v>
      </c>
      <c r="E162" s="116" t="s">
        <v>164</v>
      </c>
      <c r="F162" s="118" t="s">
        <v>245</v>
      </c>
      <c r="G162" s="43" t="str">
        <f t="shared" si="27"/>
        <v>Líderes de Cada Proceso</v>
      </c>
      <c r="H162" s="113">
        <v>44433</v>
      </c>
      <c r="I162" s="113">
        <v>44453</v>
      </c>
      <c r="J162" s="53"/>
      <c r="K162" s="53"/>
      <c r="L162" s="53"/>
      <c r="M162" s="53"/>
      <c r="N162" s="53"/>
      <c r="O162" s="53"/>
      <c r="P162" s="53"/>
      <c r="Q162" s="53"/>
      <c r="R162" s="53"/>
      <c r="S162" s="53"/>
      <c r="T162" s="53"/>
      <c r="U162" s="53"/>
      <c r="V162" s="116" t="s">
        <v>123</v>
      </c>
      <c r="W162" s="158">
        <v>1.4999999999999999E-2</v>
      </c>
      <c r="X162" s="232">
        <v>44469</v>
      </c>
      <c r="Y162" s="112" t="s">
        <v>597</v>
      </c>
      <c r="Z162" s="112" t="s">
        <v>617</v>
      </c>
      <c r="AA162" s="40" t="s">
        <v>175</v>
      </c>
      <c r="AB162" s="121">
        <f t="shared" ca="1" si="28"/>
        <v>1.4999999999999998E-2</v>
      </c>
      <c r="AC162" s="121">
        <f t="shared" ca="1" si="29"/>
        <v>0</v>
      </c>
      <c r="AD162" s="165">
        <f t="shared" si="21"/>
        <v>9</v>
      </c>
      <c r="AE162" s="166">
        <f t="shared" si="22"/>
        <v>20</v>
      </c>
      <c r="AF162" s="166">
        <f t="shared" si="23"/>
        <v>128</v>
      </c>
      <c r="AG162" s="167">
        <f t="shared" si="24"/>
        <v>6.4</v>
      </c>
      <c r="AH162" s="168">
        <f t="shared" si="25"/>
        <v>9.6000000000000002E-2</v>
      </c>
      <c r="AI162" s="167">
        <f t="shared" ca="1" si="26"/>
        <v>-8.1000000000000003E-2</v>
      </c>
      <c r="AJ162" s="121" t="s">
        <v>217</v>
      </c>
      <c r="AK162" s="221"/>
    </row>
    <row r="163" spans="1:37" s="3" customFormat="1" ht="35.450000000000003" hidden="1" customHeight="1" x14ac:dyDescent="0.2">
      <c r="A163" s="116" t="s">
        <v>45</v>
      </c>
      <c r="B163" s="171" t="s">
        <v>271</v>
      </c>
      <c r="C163" s="116" t="s">
        <v>90</v>
      </c>
      <c r="D163" s="116" t="s">
        <v>97</v>
      </c>
      <c r="E163" s="116" t="s">
        <v>164</v>
      </c>
      <c r="F163" s="119" t="s">
        <v>221</v>
      </c>
      <c r="G163" s="43" t="str">
        <f t="shared" si="27"/>
        <v>Asesor de Control Interno</v>
      </c>
      <c r="H163" s="113">
        <v>44435</v>
      </c>
      <c r="I163" s="113">
        <v>44441</v>
      </c>
      <c r="J163" s="53"/>
      <c r="K163" s="53"/>
      <c r="L163" s="53"/>
      <c r="M163" s="53"/>
      <c r="N163" s="53"/>
      <c r="O163" s="53"/>
      <c r="P163" s="53"/>
      <c r="Q163" s="53"/>
      <c r="R163" s="53"/>
      <c r="S163" s="53"/>
      <c r="T163" s="53"/>
      <c r="U163" s="53"/>
      <c r="V163" s="116" t="s">
        <v>207</v>
      </c>
      <c r="W163" s="158">
        <v>3.0000000000000001E-3</v>
      </c>
      <c r="X163" s="113">
        <v>44441</v>
      </c>
      <c r="Y163" s="117" t="s">
        <v>368</v>
      </c>
      <c r="Z163" s="64" t="s">
        <v>607</v>
      </c>
      <c r="AA163" s="40" t="s">
        <v>57</v>
      </c>
      <c r="AB163" s="121">
        <f t="shared" ca="1" si="28"/>
        <v>3.0000000000000001E-3</v>
      </c>
      <c r="AC163" s="121">
        <f t="shared" ca="1" si="29"/>
        <v>0</v>
      </c>
      <c r="AD163" s="165">
        <f t="shared" si="21"/>
        <v>9</v>
      </c>
      <c r="AE163" s="166">
        <f t="shared" si="22"/>
        <v>6</v>
      </c>
      <c r="AF163" s="166">
        <f t="shared" si="23"/>
        <v>126</v>
      </c>
      <c r="AG163" s="167">
        <f t="shared" si="24"/>
        <v>21</v>
      </c>
      <c r="AH163" s="168">
        <f t="shared" si="25"/>
        <v>6.3E-2</v>
      </c>
      <c r="AI163" s="167">
        <f t="shared" ca="1" si="26"/>
        <v>-0.06</v>
      </c>
      <c r="AJ163" s="121" t="s">
        <v>217</v>
      </c>
      <c r="AK163" s="221"/>
    </row>
    <row r="164" spans="1:37" s="23" customFormat="1" ht="35.450000000000003" hidden="1" customHeight="1" x14ac:dyDescent="0.2">
      <c r="A164" s="126" t="s">
        <v>46</v>
      </c>
      <c r="B164" s="171" t="s">
        <v>293</v>
      </c>
      <c r="C164" s="116" t="s">
        <v>82</v>
      </c>
      <c r="D164" s="116" t="s">
        <v>100</v>
      </c>
      <c r="E164" s="116" t="s">
        <v>164</v>
      </c>
      <c r="F164" s="119" t="s">
        <v>221</v>
      </c>
      <c r="G164" s="43" t="str">
        <f t="shared" si="27"/>
        <v>Director de Mejoramiento de Barrios</v>
      </c>
      <c r="H164" s="111">
        <v>44438</v>
      </c>
      <c r="I164" s="111">
        <v>44441</v>
      </c>
      <c r="J164" s="53"/>
      <c r="K164" s="53"/>
      <c r="L164" s="53"/>
      <c r="M164" s="53"/>
      <c r="N164" s="53"/>
      <c r="O164" s="53"/>
      <c r="P164" s="53"/>
      <c r="Q164" s="53"/>
      <c r="R164" s="53"/>
      <c r="S164" s="53"/>
      <c r="T164" s="53"/>
      <c r="U164" s="53"/>
      <c r="V164" s="114" t="s">
        <v>296</v>
      </c>
      <c r="W164" s="158">
        <v>1E-3</v>
      </c>
      <c r="X164" s="113">
        <v>44441</v>
      </c>
      <c r="Y164" s="64" t="s">
        <v>589</v>
      </c>
      <c r="Z164" s="64" t="s">
        <v>602</v>
      </c>
      <c r="AA164" s="40" t="s">
        <v>151</v>
      </c>
      <c r="AB164" s="121">
        <f t="shared" ca="1" si="28"/>
        <v>1E-3</v>
      </c>
      <c r="AC164" s="121">
        <f t="shared" ca="1" si="29"/>
        <v>0</v>
      </c>
      <c r="AD164" s="165">
        <f t="shared" si="21"/>
        <v>9</v>
      </c>
      <c r="AE164" s="166">
        <f t="shared" si="22"/>
        <v>3</v>
      </c>
      <c r="AF164" s="166">
        <f t="shared" si="23"/>
        <v>123</v>
      </c>
      <c r="AG164" s="167">
        <f t="shared" si="24"/>
        <v>41</v>
      </c>
      <c r="AH164" s="168">
        <f t="shared" si="25"/>
        <v>4.1000000000000002E-2</v>
      </c>
      <c r="AI164" s="167">
        <f t="shared" ca="1" si="26"/>
        <v>-0.04</v>
      </c>
      <c r="AJ164" s="121" t="s">
        <v>217</v>
      </c>
      <c r="AK164" s="221"/>
    </row>
    <row r="165" spans="1:37" s="23" customFormat="1" ht="27" hidden="1" customHeight="1" x14ac:dyDescent="0.2">
      <c r="A165" s="116" t="s">
        <v>45</v>
      </c>
      <c r="B165" s="117" t="s">
        <v>114</v>
      </c>
      <c r="C165" s="116" t="s">
        <v>90</v>
      </c>
      <c r="D165" s="116" t="s">
        <v>97</v>
      </c>
      <c r="E165" s="116" t="s">
        <v>164</v>
      </c>
      <c r="F165" s="119" t="s">
        <v>221</v>
      </c>
      <c r="G165" s="43" t="str">
        <f t="shared" si="27"/>
        <v>Asesor de Control Interno</v>
      </c>
      <c r="H165" s="111">
        <v>44440</v>
      </c>
      <c r="I165" s="111">
        <v>44445</v>
      </c>
      <c r="J165" s="53"/>
      <c r="K165" s="53"/>
      <c r="L165" s="53"/>
      <c r="M165" s="53"/>
      <c r="N165" s="53"/>
      <c r="O165" s="53"/>
      <c r="P165" s="53"/>
      <c r="Q165" s="53"/>
      <c r="R165" s="53"/>
      <c r="S165" s="53"/>
      <c r="T165" s="53"/>
      <c r="U165" s="53"/>
      <c r="V165" s="116" t="s">
        <v>194</v>
      </c>
      <c r="W165" s="158">
        <v>3.0000000000000001E-3</v>
      </c>
      <c r="X165" s="111">
        <v>44445</v>
      </c>
      <c r="Y165" s="64" t="s">
        <v>599</v>
      </c>
      <c r="Z165" s="64" t="s">
        <v>601</v>
      </c>
      <c r="AA165" s="40" t="s">
        <v>57</v>
      </c>
      <c r="AB165" s="121">
        <f t="shared" ca="1" si="28"/>
        <v>3.0000000000000001E-3</v>
      </c>
      <c r="AC165" s="121">
        <f t="shared" ca="1" si="29"/>
        <v>0</v>
      </c>
      <c r="AD165" s="165">
        <f t="shared" si="21"/>
        <v>9</v>
      </c>
      <c r="AE165" s="166">
        <f t="shared" si="22"/>
        <v>5</v>
      </c>
      <c r="AF165" s="166">
        <f t="shared" si="23"/>
        <v>121</v>
      </c>
      <c r="AG165" s="167">
        <f t="shared" si="24"/>
        <v>24.2</v>
      </c>
      <c r="AH165" s="168">
        <f t="shared" si="25"/>
        <v>7.2599999999999998E-2</v>
      </c>
      <c r="AI165" s="167">
        <f t="shared" ca="1" si="26"/>
        <v>-6.9599999999999995E-2</v>
      </c>
      <c r="AJ165" s="121" t="s">
        <v>217</v>
      </c>
      <c r="AK165" s="221"/>
    </row>
    <row r="166" spans="1:37" s="23" customFormat="1" ht="33" hidden="1" customHeight="1" x14ac:dyDescent="0.2">
      <c r="A166" s="126" t="s">
        <v>46</v>
      </c>
      <c r="B166" s="117" t="s">
        <v>93</v>
      </c>
      <c r="C166" s="116" t="s">
        <v>89</v>
      </c>
      <c r="D166" s="116" t="s">
        <v>96</v>
      </c>
      <c r="E166" s="116" t="s">
        <v>164</v>
      </c>
      <c r="F166" s="118" t="s">
        <v>222</v>
      </c>
      <c r="G166" s="43" t="str">
        <f t="shared" si="27"/>
        <v>Subdirector Financiero</v>
      </c>
      <c r="H166" s="111">
        <v>44440</v>
      </c>
      <c r="I166" s="111">
        <v>44448</v>
      </c>
      <c r="J166" s="53"/>
      <c r="K166" s="53"/>
      <c r="L166" s="53"/>
      <c r="M166" s="53"/>
      <c r="N166" s="53"/>
      <c r="O166" s="53"/>
      <c r="P166" s="53"/>
      <c r="Q166" s="53"/>
      <c r="R166" s="53"/>
      <c r="S166" s="53"/>
      <c r="T166" s="53"/>
      <c r="U166" s="53"/>
      <c r="V166" s="116" t="s">
        <v>311</v>
      </c>
      <c r="W166" s="158">
        <v>1E-3</v>
      </c>
      <c r="X166" s="232">
        <v>44448</v>
      </c>
      <c r="Y166" s="112" t="s">
        <v>622</v>
      </c>
      <c r="Z166" s="112" t="s">
        <v>422</v>
      </c>
      <c r="AA166" s="40" t="s">
        <v>151</v>
      </c>
      <c r="AB166" s="121">
        <f t="shared" ca="1" si="28"/>
        <v>1E-3</v>
      </c>
      <c r="AC166" s="121">
        <f t="shared" ca="1" si="29"/>
        <v>0</v>
      </c>
      <c r="AD166" s="165">
        <f t="shared" si="21"/>
        <v>9</v>
      </c>
      <c r="AE166" s="166">
        <f t="shared" si="22"/>
        <v>8</v>
      </c>
      <c r="AF166" s="166">
        <f t="shared" si="23"/>
        <v>121</v>
      </c>
      <c r="AG166" s="167">
        <f t="shared" si="24"/>
        <v>15.125</v>
      </c>
      <c r="AH166" s="168">
        <f t="shared" si="25"/>
        <v>1.5125E-2</v>
      </c>
      <c r="AI166" s="167">
        <f t="shared" ca="1" si="26"/>
        <v>-1.4124999999999999E-2</v>
      </c>
      <c r="AJ166" s="121" t="s">
        <v>217</v>
      </c>
      <c r="AK166" s="221"/>
    </row>
    <row r="167" spans="1:37" s="23" customFormat="1" ht="35.450000000000003" hidden="1" customHeight="1" x14ac:dyDescent="0.2">
      <c r="A167" s="126" t="s">
        <v>44</v>
      </c>
      <c r="B167" s="117" t="s">
        <v>92</v>
      </c>
      <c r="C167" s="116" t="s">
        <v>89</v>
      </c>
      <c r="D167" s="116" t="s">
        <v>96</v>
      </c>
      <c r="E167" s="116" t="s">
        <v>164</v>
      </c>
      <c r="F167" s="118" t="s">
        <v>195</v>
      </c>
      <c r="G167" s="43" t="str">
        <f t="shared" si="27"/>
        <v>Subdirector Financiero</v>
      </c>
      <c r="H167" s="111">
        <v>44440</v>
      </c>
      <c r="I167" s="111">
        <v>44448</v>
      </c>
      <c r="J167" s="53"/>
      <c r="K167" s="53"/>
      <c r="L167" s="53"/>
      <c r="M167" s="53"/>
      <c r="N167" s="53"/>
      <c r="O167" s="53"/>
      <c r="P167" s="53"/>
      <c r="Q167" s="53"/>
      <c r="R167" s="53"/>
      <c r="S167" s="53"/>
      <c r="T167" s="53"/>
      <c r="U167" s="53"/>
      <c r="V167" s="116" t="s">
        <v>123</v>
      </c>
      <c r="W167" s="158">
        <v>1E-3</v>
      </c>
      <c r="X167" s="111">
        <v>44448</v>
      </c>
      <c r="Y167" s="117" t="s">
        <v>605</v>
      </c>
      <c r="Z167" s="64" t="s">
        <v>606</v>
      </c>
      <c r="AA167" s="116" t="s">
        <v>175</v>
      </c>
      <c r="AB167" s="121">
        <f t="shared" ca="1" si="28"/>
        <v>9.999999999999998E-4</v>
      </c>
      <c r="AC167" s="121">
        <f t="shared" ca="1" si="29"/>
        <v>0</v>
      </c>
      <c r="AD167" s="165">
        <f t="shared" si="21"/>
        <v>9</v>
      </c>
      <c r="AE167" s="166">
        <f t="shared" si="22"/>
        <v>8</v>
      </c>
      <c r="AF167" s="166">
        <f t="shared" si="23"/>
        <v>121</v>
      </c>
      <c r="AG167" s="167">
        <f t="shared" si="24"/>
        <v>15.125</v>
      </c>
      <c r="AH167" s="168">
        <f t="shared" si="25"/>
        <v>1.5125E-2</v>
      </c>
      <c r="AI167" s="167">
        <f t="shared" ca="1" si="26"/>
        <v>-1.4125E-2</v>
      </c>
      <c r="AJ167" s="121" t="s">
        <v>217</v>
      </c>
      <c r="AK167" s="221"/>
    </row>
    <row r="168" spans="1:37" s="23" customFormat="1" ht="35.450000000000003" customHeight="1" x14ac:dyDescent="0.2">
      <c r="A168" s="230" t="s">
        <v>50</v>
      </c>
      <c r="B168" s="171" t="s">
        <v>323</v>
      </c>
      <c r="C168" s="116" t="s">
        <v>80</v>
      </c>
      <c r="D168" s="116" t="s">
        <v>100</v>
      </c>
      <c r="E168" s="116" t="s">
        <v>164</v>
      </c>
      <c r="F168" s="118" t="s">
        <v>222</v>
      </c>
      <c r="G168" s="243" t="str">
        <f t="shared" si="27"/>
        <v>Director de Reasentamientos Humanos</v>
      </c>
      <c r="H168" s="239">
        <v>44440</v>
      </c>
      <c r="I168" s="239">
        <v>44469</v>
      </c>
      <c r="J168" s="53"/>
      <c r="K168" s="53"/>
      <c r="L168" s="53"/>
      <c r="M168" s="53"/>
      <c r="N168" s="53"/>
      <c r="O168" s="53"/>
      <c r="P168" s="53"/>
      <c r="Q168" s="53"/>
      <c r="R168" s="53"/>
      <c r="S168" s="53"/>
      <c r="T168" s="53"/>
      <c r="U168" s="53"/>
      <c r="V168" s="116" t="s">
        <v>123</v>
      </c>
      <c r="W168" s="244">
        <v>0</v>
      </c>
      <c r="X168" s="239"/>
      <c r="Y168" s="245"/>
      <c r="Z168" s="230"/>
      <c r="AA168" s="230"/>
      <c r="AB168" s="242">
        <v>0</v>
      </c>
      <c r="AC168" s="242">
        <v>0</v>
      </c>
      <c r="AD168" s="240"/>
      <c r="AE168" s="240"/>
      <c r="AF168" s="240"/>
      <c r="AG168" s="241"/>
      <c r="AH168" s="241"/>
      <c r="AI168" s="241"/>
      <c r="AJ168" s="184" t="s">
        <v>224</v>
      </c>
      <c r="AK168" s="221"/>
    </row>
    <row r="169" spans="1:37" s="23" customFormat="1" ht="35.450000000000003" hidden="1" customHeight="1" x14ac:dyDescent="0.2">
      <c r="A169" s="116" t="s">
        <v>51</v>
      </c>
      <c r="B169" s="117" t="s">
        <v>260</v>
      </c>
      <c r="C169" s="116" t="s">
        <v>98</v>
      </c>
      <c r="D169" s="116" t="s">
        <v>98</v>
      </c>
      <c r="E169" s="116" t="s">
        <v>164</v>
      </c>
      <c r="F169" s="119" t="s">
        <v>221</v>
      </c>
      <c r="G169" s="43" t="str">
        <f t="shared" si="27"/>
        <v>Líderes de Cada Proceso</v>
      </c>
      <c r="H169" s="181">
        <v>44454</v>
      </c>
      <c r="I169" s="181">
        <v>44469</v>
      </c>
      <c r="J169" s="53"/>
      <c r="K169" s="53"/>
      <c r="L169" s="53"/>
      <c r="M169" s="53"/>
      <c r="N169" s="53"/>
      <c r="O169" s="53"/>
      <c r="P169" s="53"/>
      <c r="Q169" s="53"/>
      <c r="R169" s="53"/>
      <c r="S169" s="53"/>
      <c r="T169" s="53"/>
      <c r="U169" s="53"/>
      <c r="V169" s="116" t="s">
        <v>194</v>
      </c>
      <c r="W169" s="160">
        <v>5.0000000000000001E-3</v>
      </c>
      <c r="X169" s="111">
        <v>44466</v>
      </c>
      <c r="Y169" s="64" t="s">
        <v>603</v>
      </c>
      <c r="Z169" s="64" t="s">
        <v>604</v>
      </c>
      <c r="AA169" s="40" t="s">
        <v>175</v>
      </c>
      <c r="AB169" s="121">
        <f t="shared" ca="1" si="28"/>
        <v>4.9999999999999992E-3</v>
      </c>
      <c r="AC169" s="121">
        <f t="shared" ca="1" si="29"/>
        <v>0</v>
      </c>
      <c r="AD169" s="165">
        <f t="shared" si="21"/>
        <v>9</v>
      </c>
      <c r="AE169" s="166">
        <f t="shared" si="22"/>
        <v>15</v>
      </c>
      <c r="AF169" s="166">
        <f t="shared" si="23"/>
        <v>107</v>
      </c>
      <c r="AG169" s="167">
        <f t="shared" si="24"/>
        <v>7.1333333333333337</v>
      </c>
      <c r="AH169" s="168">
        <f t="shared" si="25"/>
        <v>3.5666666666666673E-2</v>
      </c>
      <c r="AI169" s="167">
        <f t="shared" ca="1" si="26"/>
        <v>-3.0666666666666675E-2</v>
      </c>
      <c r="AJ169" s="150" t="s">
        <v>217</v>
      </c>
      <c r="AK169" s="221"/>
    </row>
    <row r="170" spans="1:37" s="23" customFormat="1" ht="35.450000000000003" hidden="1" customHeight="1" x14ac:dyDescent="0.2">
      <c r="A170" s="116" t="s">
        <v>52</v>
      </c>
      <c r="B170" s="171" t="s">
        <v>312</v>
      </c>
      <c r="C170" s="116" t="s">
        <v>90</v>
      </c>
      <c r="D170" s="116" t="s">
        <v>97</v>
      </c>
      <c r="E170" s="116" t="s">
        <v>164</v>
      </c>
      <c r="F170" s="119" t="s">
        <v>159</v>
      </c>
      <c r="G170" s="43" t="str">
        <f t="shared" si="27"/>
        <v>Asesor de Control Interno</v>
      </c>
      <c r="H170" s="111">
        <v>44454</v>
      </c>
      <c r="I170" s="111">
        <v>44484</v>
      </c>
      <c r="J170" s="53"/>
      <c r="K170" s="53"/>
      <c r="L170" s="53"/>
      <c r="M170" s="53"/>
      <c r="N170" s="53"/>
      <c r="O170" s="53"/>
      <c r="P170" s="53"/>
      <c r="Q170" s="53"/>
      <c r="R170" s="53"/>
      <c r="S170" s="53"/>
      <c r="T170" s="53"/>
      <c r="U170" s="53"/>
      <c r="V170" s="40" t="s">
        <v>194</v>
      </c>
      <c r="W170" s="158">
        <v>0.01</v>
      </c>
      <c r="X170" s="111">
        <v>44560</v>
      </c>
      <c r="Y170" s="71" t="s">
        <v>671</v>
      </c>
      <c r="Z170" s="112" t="s">
        <v>726</v>
      </c>
      <c r="AA170" s="40" t="s">
        <v>168</v>
      </c>
      <c r="AB170" s="121">
        <f t="shared" ca="1" si="28"/>
        <v>0.01</v>
      </c>
      <c r="AC170" s="121">
        <f t="shared" ca="1" si="29"/>
        <v>0</v>
      </c>
      <c r="AD170" s="165">
        <f t="shared" si="21"/>
        <v>10</v>
      </c>
      <c r="AE170" s="166">
        <f t="shared" si="22"/>
        <v>30</v>
      </c>
      <c r="AF170" s="166">
        <f t="shared" si="23"/>
        <v>107</v>
      </c>
      <c r="AG170" s="167">
        <f t="shared" si="24"/>
        <v>3.5666666666666669</v>
      </c>
      <c r="AH170" s="168">
        <f t="shared" si="25"/>
        <v>3.5666666666666673E-2</v>
      </c>
      <c r="AI170" s="167">
        <f t="shared" ca="1" si="26"/>
        <v>-2.5666666666666671E-2</v>
      </c>
      <c r="AJ170" s="121" t="s">
        <v>217</v>
      </c>
      <c r="AK170" s="221"/>
    </row>
    <row r="171" spans="1:37" s="23" customFormat="1" ht="35.450000000000003" hidden="1" customHeight="1" x14ac:dyDescent="0.2">
      <c r="A171" s="116" t="s">
        <v>45</v>
      </c>
      <c r="B171" s="117" t="s">
        <v>271</v>
      </c>
      <c r="C171" s="116" t="s">
        <v>90</v>
      </c>
      <c r="D171" s="116" t="s">
        <v>97</v>
      </c>
      <c r="E171" s="116" t="s">
        <v>164</v>
      </c>
      <c r="F171" s="119" t="s">
        <v>221</v>
      </c>
      <c r="G171" s="43" t="str">
        <f t="shared" si="27"/>
        <v>Asesor de Control Interno</v>
      </c>
      <c r="H171" s="111">
        <v>44467</v>
      </c>
      <c r="I171" s="111">
        <v>44473</v>
      </c>
      <c r="J171" s="53"/>
      <c r="K171" s="53"/>
      <c r="L171" s="53"/>
      <c r="M171" s="53"/>
      <c r="N171" s="53"/>
      <c r="O171" s="53"/>
      <c r="P171" s="53"/>
      <c r="Q171" s="53"/>
      <c r="R171" s="53"/>
      <c r="S171" s="53"/>
      <c r="T171" s="53"/>
      <c r="U171" s="53"/>
      <c r="V171" s="116" t="s">
        <v>207</v>
      </c>
      <c r="W171" s="158">
        <v>3.0000000000000001E-3</v>
      </c>
      <c r="X171" s="111">
        <v>44473</v>
      </c>
      <c r="Y171" s="117" t="s">
        <v>368</v>
      </c>
      <c r="Z171" s="64" t="s">
        <v>609</v>
      </c>
      <c r="AA171" s="40" t="s">
        <v>57</v>
      </c>
      <c r="AB171" s="121">
        <f t="shared" ca="1" si="28"/>
        <v>3.0000000000000001E-3</v>
      </c>
      <c r="AC171" s="121">
        <f t="shared" ca="1" si="29"/>
        <v>0</v>
      </c>
      <c r="AD171" s="165">
        <f t="shared" si="21"/>
        <v>10</v>
      </c>
      <c r="AE171" s="166">
        <f t="shared" si="22"/>
        <v>6</v>
      </c>
      <c r="AF171" s="166">
        <f t="shared" si="23"/>
        <v>94</v>
      </c>
      <c r="AG171" s="167">
        <f t="shared" si="24"/>
        <v>15.666666666666666</v>
      </c>
      <c r="AH171" s="168">
        <f t="shared" si="25"/>
        <v>4.7E-2</v>
      </c>
      <c r="AI171" s="167">
        <f t="shared" ca="1" si="26"/>
        <v>-4.3999999999999997E-2</v>
      </c>
      <c r="AJ171" s="150" t="s">
        <v>217</v>
      </c>
      <c r="AK171" s="221"/>
    </row>
    <row r="172" spans="1:37" s="56" customFormat="1" ht="35.450000000000003" hidden="1" customHeight="1" x14ac:dyDescent="0.2">
      <c r="A172" s="126" t="s">
        <v>46</v>
      </c>
      <c r="B172" s="117" t="s">
        <v>293</v>
      </c>
      <c r="C172" s="116" t="s">
        <v>82</v>
      </c>
      <c r="D172" s="116" t="s">
        <v>100</v>
      </c>
      <c r="E172" s="116" t="s">
        <v>164</v>
      </c>
      <c r="F172" s="119" t="s">
        <v>221</v>
      </c>
      <c r="G172" s="43" t="str">
        <f t="shared" si="27"/>
        <v>Director de Mejoramiento de Barrios</v>
      </c>
      <c r="H172" s="111">
        <v>44468</v>
      </c>
      <c r="I172" s="111">
        <v>44473</v>
      </c>
      <c r="J172" s="53"/>
      <c r="K172" s="53"/>
      <c r="L172" s="53"/>
      <c r="M172" s="53"/>
      <c r="N172" s="53"/>
      <c r="O172" s="53"/>
      <c r="P172" s="53"/>
      <c r="Q172" s="53"/>
      <c r="R172" s="53"/>
      <c r="S172" s="53"/>
      <c r="T172" s="53"/>
      <c r="U172" s="53"/>
      <c r="V172" s="114" t="s">
        <v>296</v>
      </c>
      <c r="W172" s="158">
        <v>1E-3</v>
      </c>
      <c r="X172" s="111">
        <v>44473</v>
      </c>
      <c r="Y172" s="64" t="s">
        <v>589</v>
      </c>
      <c r="Z172" s="64" t="s">
        <v>608</v>
      </c>
      <c r="AA172" s="40" t="s">
        <v>151</v>
      </c>
      <c r="AB172" s="121">
        <f t="shared" ca="1" si="28"/>
        <v>1E-3</v>
      </c>
      <c r="AC172" s="121">
        <f t="shared" ca="1" si="29"/>
        <v>0</v>
      </c>
      <c r="AD172" s="165">
        <f t="shared" si="21"/>
        <v>10</v>
      </c>
      <c r="AE172" s="166">
        <f t="shared" si="22"/>
        <v>5</v>
      </c>
      <c r="AF172" s="166">
        <f t="shared" si="23"/>
        <v>93</v>
      </c>
      <c r="AG172" s="167">
        <f t="shared" si="24"/>
        <v>18.600000000000001</v>
      </c>
      <c r="AH172" s="168">
        <f t="shared" si="25"/>
        <v>1.8600000000000002E-2</v>
      </c>
      <c r="AI172" s="167">
        <f t="shared" ca="1" si="26"/>
        <v>-1.7600000000000001E-2</v>
      </c>
      <c r="AJ172" s="150" t="s">
        <v>217</v>
      </c>
      <c r="AK172" s="221"/>
    </row>
    <row r="173" spans="1:37" s="23" customFormat="1" ht="35.450000000000003" hidden="1" customHeight="1" x14ac:dyDescent="0.2">
      <c r="A173" s="116" t="s">
        <v>45</v>
      </c>
      <c r="B173" s="117" t="s">
        <v>114</v>
      </c>
      <c r="C173" s="116" t="s">
        <v>90</v>
      </c>
      <c r="D173" s="116" t="s">
        <v>97</v>
      </c>
      <c r="E173" s="116" t="s">
        <v>164</v>
      </c>
      <c r="F173" s="119" t="s">
        <v>221</v>
      </c>
      <c r="G173" s="43" t="str">
        <f t="shared" si="27"/>
        <v>Asesor de Control Interno</v>
      </c>
      <c r="H173" s="111">
        <v>44470</v>
      </c>
      <c r="I173" s="111">
        <v>44475</v>
      </c>
      <c r="J173" s="53"/>
      <c r="K173" s="53"/>
      <c r="L173" s="53"/>
      <c r="M173" s="53"/>
      <c r="N173" s="53"/>
      <c r="O173" s="53"/>
      <c r="P173" s="53"/>
      <c r="Q173" s="53"/>
      <c r="R173" s="53"/>
      <c r="S173" s="53"/>
      <c r="T173" s="53"/>
      <c r="U173" s="53"/>
      <c r="V173" s="116" t="s">
        <v>194</v>
      </c>
      <c r="W173" s="158">
        <v>3.0000000000000001E-3</v>
      </c>
      <c r="X173" s="111">
        <v>44475</v>
      </c>
      <c r="Y173" s="64" t="s">
        <v>627</v>
      </c>
      <c r="Z173" s="64" t="s">
        <v>628</v>
      </c>
      <c r="AA173" s="40" t="s">
        <v>57</v>
      </c>
      <c r="AB173" s="121">
        <f t="shared" ca="1" si="28"/>
        <v>3.0000000000000001E-3</v>
      </c>
      <c r="AC173" s="121">
        <f t="shared" ca="1" si="29"/>
        <v>0</v>
      </c>
      <c r="AD173" s="165">
        <f t="shared" si="21"/>
        <v>10</v>
      </c>
      <c r="AE173" s="166">
        <f t="shared" si="22"/>
        <v>5</v>
      </c>
      <c r="AF173" s="166">
        <f t="shared" si="23"/>
        <v>91</v>
      </c>
      <c r="AG173" s="167">
        <f t="shared" si="24"/>
        <v>18.2</v>
      </c>
      <c r="AH173" s="168">
        <f t="shared" si="25"/>
        <v>5.4599999999999996E-2</v>
      </c>
      <c r="AI173" s="167">
        <f t="shared" ca="1" si="26"/>
        <v>-5.1599999999999993E-2</v>
      </c>
      <c r="AJ173" s="150" t="s">
        <v>217</v>
      </c>
      <c r="AK173" s="221"/>
    </row>
    <row r="174" spans="1:37" s="23" customFormat="1" ht="35.450000000000003" hidden="1" customHeight="1" x14ac:dyDescent="0.2">
      <c r="A174" s="116" t="s">
        <v>45</v>
      </c>
      <c r="B174" s="117" t="s">
        <v>236</v>
      </c>
      <c r="C174" s="116" t="s">
        <v>90</v>
      </c>
      <c r="D174" s="116" t="s">
        <v>97</v>
      </c>
      <c r="E174" s="116" t="s">
        <v>164</v>
      </c>
      <c r="F174" s="118" t="s">
        <v>159</v>
      </c>
      <c r="G174" s="43" t="str">
        <f t="shared" si="27"/>
        <v>Asesor de Control Interno</v>
      </c>
      <c r="H174" s="111">
        <v>44470</v>
      </c>
      <c r="I174" s="111">
        <v>44476</v>
      </c>
      <c r="J174" s="53"/>
      <c r="K174" s="53"/>
      <c r="L174" s="53"/>
      <c r="M174" s="53"/>
      <c r="N174" s="53"/>
      <c r="O174" s="53"/>
      <c r="P174" s="53"/>
      <c r="Q174" s="53"/>
      <c r="R174" s="53"/>
      <c r="S174" s="53"/>
      <c r="T174" s="53"/>
      <c r="U174" s="53"/>
      <c r="V174" s="116" t="s">
        <v>207</v>
      </c>
      <c r="W174" s="158">
        <v>4.0000000000000001E-3</v>
      </c>
      <c r="X174" s="232">
        <v>44477</v>
      </c>
      <c r="Y174" s="117" t="s">
        <v>636</v>
      </c>
      <c r="Z174" s="64" t="s">
        <v>637</v>
      </c>
      <c r="AA174" s="40" t="s">
        <v>57</v>
      </c>
      <c r="AB174" s="121">
        <f t="shared" ca="1" si="28"/>
        <v>4.0000000000000001E-3</v>
      </c>
      <c r="AC174" s="121">
        <f t="shared" ca="1" si="29"/>
        <v>0</v>
      </c>
      <c r="AD174" s="165">
        <f t="shared" si="21"/>
        <v>10</v>
      </c>
      <c r="AE174" s="166">
        <f t="shared" si="22"/>
        <v>6</v>
      </c>
      <c r="AF174" s="166">
        <f t="shared" si="23"/>
        <v>91</v>
      </c>
      <c r="AG174" s="167">
        <f t="shared" si="24"/>
        <v>15.166666666666666</v>
      </c>
      <c r="AH174" s="168">
        <f t="shared" si="25"/>
        <v>6.0666666666666667E-2</v>
      </c>
      <c r="AI174" s="167">
        <f t="shared" ca="1" si="26"/>
        <v>-5.6666666666666671E-2</v>
      </c>
      <c r="AJ174" s="121" t="s">
        <v>217</v>
      </c>
      <c r="AK174" s="221"/>
    </row>
    <row r="175" spans="1:37" s="23" customFormat="1" ht="35.450000000000003" hidden="1" customHeight="1" x14ac:dyDescent="0.2">
      <c r="A175" s="126" t="s">
        <v>46</v>
      </c>
      <c r="B175" s="117" t="s">
        <v>93</v>
      </c>
      <c r="C175" s="116" t="s">
        <v>141</v>
      </c>
      <c r="D175" s="116" t="s">
        <v>96</v>
      </c>
      <c r="E175" s="116" t="s">
        <v>164</v>
      </c>
      <c r="F175" s="118" t="s">
        <v>222</v>
      </c>
      <c r="G175" s="43" t="str">
        <f t="shared" si="27"/>
        <v>Director de Gestión Corporativa y CID</v>
      </c>
      <c r="H175" s="111">
        <v>44470</v>
      </c>
      <c r="I175" s="111">
        <v>44480</v>
      </c>
      <c r="J175" s="53"/>
      <c r="K175" s="53"/>
      <c r="L175" s="53"/>
      <c r="M175" s="53"/>
      <c r="N175" s="53"/>
      <c r="O175" s="53"/>
      <c r="P175" s="53"/>
      <c r="Q175" s="53"/>
      <c r="R175" s="53"/>
      <c r="S175" s="53"/>
      <c r="T175" s="53"/>
      <c r="U175" s="53"/>
      <c r="V175" s="116" t="s">
        <v>311</v>
      </c>
      <c r="W175" s="158">
        <v>1E-3</v>
      </c>
      <c r="X175" s="111">
        <v>44480</v>
      </c>
      <c r="Y175" s="112" t="s">
        <v>645</v>
      </c>
      <c r="Z175" s="112" t="s">
        <v>422</v>
      </c>
      <c r="AA175" s="40" t="s">
        <v>151</v>
      </c>
      <c r="AB175" s="121">
        <f t="shared" ca="1" si="28"/>
        <v>1E-3</v>
      </c>
      <c r="AC175" s="121">
        <f t="shared" ca="1" si="29"/>
        <v>0</v>
      </c>
      <c r="AD175" s="165">
        <f t="shared" si="21"/>
        <v>10</v>
      </c>
      <c r="AE175" s="166">
        <f t="shared" si="22"/>
        <v>10</v>
      </c>
      <c r="AF175" s="166">
        <f t="shared" si="23"/>
        <v>91</v>
      </c>
      <c r="AG175" s="167">
        <f t="shared" si="24"/>
        <v>9.1</v>
      </c>
      <c r="AH175" s="168">
        <f t="shared" si="25"/>
        <v>9.1000000000000004E-3</v>
      </c>
      <c r="AI175" s="167">
        <f t="shared" ca="1" si="26"/>
        <v>-8.0999999999999996E-3</v>
      </c>
      <c r="AJ175" s="150" t="s">
        <v>217</v>
      </c>
      <c r="AK175" s="221"/>
    </row>
    <row r="176" spans="1:37" s="23" customFormat="1" ht="35.450000000000003" hidden="1" customHeight="1" x14ac:dyDescent="0.2">
      <c r="A176" s="126" t="s">
        <v>44</v>
      </c>
      <c r="B176" s="117" t="s">
        <v>92</v>
      </c>
      <c r="C176" s="116" t="s">
        <v>89</v>
      </c>
      <c r="D176" s="116" t="s">
        <v>96</v>
      </c>
      <c r="E176" s="116" t="s">
        <v>164</v>
      </c>
      <c r="F176" s="118" t="s">
        <v>195</v>
      </c>
      <c r="G176" s="43" t="str">
        <f t="shared" si="27"/>
        <v>Subdirector Financiero</v>
      </c>
      <c r="H176" s="111">
        <v>44470</v>
      </c>
      <c r="I176" s="111">
        <v>44480</v>
      </c>
      <c r="J176" s="53"/>
      <c r="K176" s="53"/>
      <c r="L176" s="53"/>
      <c r="M176" s="53"/>
      <c r="N176" s="53"/>
      <c r="O176" s="53"/>
      <c r="P176" s="53"/>
      <c r="Q176" s="53"/>
      <c r="R176" s="53"/>
      <c r="S176" s="53"/>
      <c r="T176" s="53"/>
      <c r="U176" s="53"/>
      <c r="V176" s="116" t="s">
        <v>123</v>
      </c>
      <c r="W176" s="158">
        <v>1E-3</v>
      </c>
      <c r="X176" s="232">
        <v>44480</v>
      </c>
      <c r="Y176" s="236" t="s">
        <v>625</v>
      </c>
      <c r="Z176" s="236" t="s">
        <v>626</v>
      </c>
      <c r="AA176" s="40" t="s">
        <v>175</v>
      </c>
      <c r="AB176" s="121">
        <f t="shared" ca="1" si="28"/>
        <v>9.999999999999998E-4</v>
      </c>
      <c r="AC176" s="121">
        <f t="shared" ca="1" si="29"/>
        <v>0</v>
      </c>
      <c r="AD176" s="165">
        <f t="shared" si="21"/>
        <v>10</v>
      </c>
      <c r="AE176" s="166">
        <f t="shared" si="22"/>
        <v>10</v>
      </c>
      <c r="AF176" s="166">
        <f t="shared" si="23"/>
        <v>91</v>
      </c>
      <c r="AG176" s="167">
        <f t="shared" si="24"/>
        <v>9.1</v>
      </c>
      <c r="AH176" s="168">
        <f t="shared" si="25"/>
        <v>9.1000000000000004E-3</v>
      </c>
      <c r="AI176" s="167">
        <f t="shared" ca="1" si="26"/>
        <v>-8.1000000000000013E-3</v>
      </c>
      <c r="AJ176" s="150" t="s">
        <v>217</v>
      </c>
      <c r="AK176" s="221"/>
    </row>
    <row r="177" spans="1:37" s="23" customFormat="1" ht="35.450000000000003" hidden="1" customHeight="1" x14ac:dyDescent="0.2">
      <c r="A177" s="126" t="s">
        <v>44</v>
      </c>
      <c r="B177" s="117" t="s">
        <v>201</v>
      </c>
      <c r="C177" s="116" t="s">
        <v>87</v>
      </c>
      <c r="D177" s="116" t="s">
        <v>96</v>
      </c>
      <c r="E177" s="116" t="s">
        <v>164</v>
      </c>
      <c r="F177" s="118" t="s">
        <v>158</v>
      </c>
      <c r="G177" s="43" t="str">
        <f t="shared" si="27"/>
        <v>Subdirector Administrativo</v>
      </c>
      <c r="H177" s="111">
        <v>44470</v>
      </c>
      <c r="I177" s="111">
        <v>44497</v>
      </c>
      <c r="J177" s="53"/>
      <c r="K177" s="53"/>
      <c r="L177" s="53"/>
      <c r="M177" s="53"/>
      <c r="N177" s="53"/>
      <c r="O177" s="53"/>
      <c r="P177" s="53"/>
      <c r="Q177" s="53"/>
      <c r="R177" s="53"/>
      <c r="S177" s="53"/>
      <c r="T177" s="53"/>
      <c r="U177" s="53"/>
      <c r="V177" s="116" t="s">
        <v>123</v>
      </c>
      <c r="W177" s="158">
        <v>7.4999999999999997E-3</v>
      </c>
      <c r="X177" s="232">
        <v>44498</v>
      </c>
      <c r="Y177" s="110" t="s">
        <v>642</v>
      </c>
      <c r="Z177" s="112" t="s">
        <v>643</v>
      </c>
      <c r="AA177" s="40" t="s">
        <v>175</v>
      </c>
      <c r="AB177" s="121">
        <f t="shared" ca="1" si="28"/>
        <v>7.4999999999999989E-3</v>
      </c>
      <c r="AC177" s="121">
        <f t="shared" ca="1" si="29"/>
        <v>0</v>
      </c>
      <c r="AD177" s="165">
        <f t="shared" si="21"/>
        <v>10</v>
      </c>
      <c r="AE177" s="166">
        <f t="shared" si="22"/>
        <v>27</v>
      </c>
      <c r="AF177" s="166">
        <f t="shared" si="23"/>
        <v>91</v>
      </c>
      <c r="AG177" s="167">
        <f t="shared" si="24"/>
        <v>3.3703703703703702</v>
      </c>
      <c r="AH177" s="168">
        <f t="shared" si="25"/>
        <v>2.5277777777777777E-2</v>
      </c>
      <c r="AI177" s="167">
        <f t="shared" ca="1" si="26"/>
        <v>-1.7777777777777778E-2</v>
      </c>
      <c r="AJ177" s="121" t="s">
        <v>217</v>
      </c>
      <c r="AK177" s="221"/>
    </row>
    <row r="178" spans="1:37" s="23" customFormat="1" ht="35.450000000000003" hidden="1" customHeight="1" x14ac:dyDescent="0.2">
      <c r="A178" s="116" t="s">
        <v>44</v>
      </c>
      <c r="B178" s="117" t="s">
        <v>303</v>
      </c>
      <c r="C178" s="116" t="s">
        <v>89</v>
      </c>
      <c r="D178" s="116" t="s">
        <v>96</v>
      </c>
      <c r="E178" s="116" t="s">
        <v>164</v>
      </c>
      <c r="F178" s="118" t="s">
        <v>245</v>
      </c>
      <c r="G178" s="43" t="str">
        <f t="shared" si="27"/>
        <v>Subdirector Financiero</v>
      </c>
      <c r="H178" s="111">
        <v>44470</v>
      </c>
      <c r="I178" s="111">
        <v>44526</v>
      </c>
      <c r="J178" s="53"/>
      <c r="K178" s="53"/>
      <c r="L178" s="53"/>
      <c r="M178" s="53"/>
      <c r="N178" s="53"/>
      <c r="O178" s="53"/>
      <c r="P178" s="53"/>
      <c r="Q178" s="53"/>
      <c r="R178" s="53"/>
      <c r="S178" s="53"/>
      <c r="T178" s="53"/>
      <c r="U178" s="53"/>
      <c r="V178" s="116" t="s">
        <v>194</v>
      </c>
      <c r="W178" s="158">
        <v>0.01</v>
      </c>
      <c r="X178" s="111">
        <v>44454</v>
      </c>
      <c r="Y178" s="64" t="s">
        <v>638</v>
      </c>
      <c r="Z178" s="64" t="s">
        <v>639</v>
      </c>
      <c r="AA178" s="40" t="s">
        <v>175</v>
      </c>
      <c r="AB178" s="121">
        <f t="shared" ca="1" si="28"/>
        <v>9.9999999999999985E-3</v>
      </c>
      <c r="AC178" s="121">
        <f t="shared" ca="1" si="29"/>
        <v>0</v>
      </c>
      <c r="AD178" s="165">
        <f t="shared" si="21"/>
        <v>11</v>
      </c>
      <c r="AE178" s="166">
        <f t="shared" si="22"/>
        <v>56</v>
      </c>
      <c r="AF178" s="166">
        <f t="shared" si="23"/>
        <v>91</v>
      </c>
      <c r="AG178" s="167">
        <f t="shared" si="24"/>
        <v>1.625</v>
      </c>
      <c r="AH178" s="168">
        <f t="shared" si="25"/>
        <v>1.6250000000000001E-2</v>
      </c>
      <c r="AI178" s="167">
        <f t="shared" ca="1" si="26"/>
        <v>-6.2500000000000021E-3</v>
      </c>
      <c r="AJ178" s="150" t="s">
        <v>217</v>
      </c>
      <c r="AK178" s="221"/>
    </row>
    <row r="179" spans="1:37" s="23" customFormat="1" ht="35.450000000000003" hidden="1" customHeight="1" x14ac:dyDescent="0.2">
      <c r="A179" s="116" t="s">
        <v>43</v>
      </c>
      <c r="B179" s="117" t="s">
        <v>624</v>
      </c>
      <c r="C179" s="116" t="s">
        <v>90</v>
      </c>
      <c r="D179" s="116" t="s">
        <v>97</v>
      </c>
      <c r="E179" s="116" t="s">
        <v>164</v>
      </c>
      <c r="F179" s="119" t="s">
        <v>221</v>
      </c>
      <c r="G179" s="43" t="str">
        <f t="shared" si="27"/>
        <v>Asesor de Control Interno</v>
      </c>
      <c r="H179" s="181">
        <v>44475</v>
      </c>
      <c r="I179" s="181">
        <v>44509</v>
      </c>
      <c r="J179" s="53"/>
      <c r="K179" s="53"/>
      <c r="L179" s="53"/>
      <c r="M179" s="53"/>
      <c r="N179" s="53"/>
      <c r="O179" s="53"/>
      <c r="P179" s="53"/>
      <c r="Q179" s="53"/>
      <c r="R179" s="53"/>
      <c r="S179" s="53"/>
      <c r="T179" s="53"/>
      <c r="U179" s="53"/>
      <c r="V179" s="40" t="s">
        <v>313</v>
      </c>
      <c r="W179" s="160">
        <v>4.0000000000000001E-3</v>
      </c>
      <c r="X179" s="111">
        <v>44517</v>
      </c>
      <c r="Y179" s="117" t="s">
        <v>629</v>
      </c>
      <c r="Z179" s="64" t="s">
        <v>658</v>
      </c>
      <c r="AA179" s="40" t="s">
        <v>181</v>
      </c>
      <c r="AB179" s="121">
        <f t="shared" ca="1" si="28"/>
        <v>4.0000000000000001E-3</v>
      </c>
      <c r="AC179" s="121">
        <f t="shared" ca="1" si="29"/>
        <v>0</v>
      </c>
      <c r="AD179" s="165">
        <f t="shared" si="21"/>
        <v>11</v>
      </c>
      <c r="AE179" s="166">
        <f t="shared" si="22"/>
        <v>34</v>
      </c>
      <c r="AF179" s="166">
        <f t="shared" si="23"/>
        <v>86</v>
      </c>
      <c r="AG179" s="167">
        <f t="shared" si="24"/>
        <v>2.5294117647058822</v>
      </c>
      <c r="AH179" s="168">
        <f t="shared" si="25"/>
        <v>1.011764705882353E-2</v>
      </c>
      <c r="AI179" s="167">
        <f t="shared" ca="1" si="26"/>
        <v>-6.1176470588235297E-3</v>
      </c>
      <c r="AJ179" s="150" t="s">
        <v>217</v>
      </c>
      <c r="AK179" s="221"/>
    </row>
    <row r="180" spans="1:37" s="23" customFormat="1" ht="35.450000000000003" hidden="1" customHeight="1" x14ac:dyDescent="0.2">
      <c r="A180" s="126" t="s">
        <v>44</v>
      </c>
      <c r="B180" s="117" t="s">
        <v>94</v>
      </c>
      <c r="C180" s="116" t="s">
        <v>87</v>
      </c>
      <c r="D180" s="116" t="s">
        <v>96</v>
      </c>
      <c r="E180" s="116" t="s">
        <v>164</v>
      </c>
      <c r="F180" s="118" t="s">
        <v>158</v>
      </c>
      <c r="G180" s="43" t="str">
        <f t="shared" si="27"/>
        <v>Subdirector Administrativo</v>
      </c>
      <c r="H180" s="111">
        <v>44480</v>
      </c>
      <c r="I180" s="111">
        <v>44512</v>
      </c>
      <c r="J180" s="53"/>
      <c r="K180" s="53"/>
      <c r="L180" s="53"/>
      <c r="M180" s="53"/>
      <c r="N180" s="53"/>
      <c r="O180" s="53"/>
      <c r="P180" s="53"/>
      <c r="Q180" s="53"/>
      <c r="R180" s="53"/>
      <c r="S180" s="53"/>
      <c r="T180" s="53"/>
      <c r="U180" s="53"/>
      <c r="V180" s="116" t="s">
        <v>123</v>
      </c>
      <c r="W180" s="158">
        <v>0.01</v>
      </c>
      <c r="X180" s="232">
        <v>44512</v>
      </c>
      <c r="Y180" s="112" t="s">
        <v>674</v>
      </c>
      <c r="Z180" s="237" t="s">
        <v>675</v>
      </c>
      <c r="AA180" s="40" t="s">
        <v>175</v>
      </c>
      <c r="AB180" s="121">
        <f t="shared" ca="1" si="28"/>
        <v>9.9999999999999985E-3</v>
      </c>
      <c r="AC180" s="121">
        <f t="shared" ca="1" si="29"/>
        <v>0</v>
      </c>
      <c r="AD180" s="165">
        <f t="shared" si="21"/>
        <v>11</v>
      </c>
      <c r="AE180" s="166">
        <f t="shared" si="22"/>
        <v>32</v>
      </c>
      <c r="AF180" s="166">
        <f t="shared" si="23"/>
        <v>81</v>
      </c>
      <c r="AG180" s="167">
        <f t="shared" si="24"/>
        <v>2.53125</v>
      </c>
      <c r="AH180" s="168">
        <f t="shared" si="25"/>
        <v>2.5312500000000002E-2</v>
      </c>
      <c r="AI180" s="167">
        <f t="shared" ca="1" si="26"/>
        <v>-1.5312500000000003E-2</v>
      </c>
      <c r="AJ180" s="150" t="s">
        <v>217</v>
      </c>
      <c r="AK180" s="221"/>
    </row>
    <row r="181" spans="1:37" s="23" customFormat="1" ht="35.450000000000003" hidden="1" customHeight="1" x14ac:dyDescent="0.2">
      <c r="A181" s="116" t="s">
        <v>45</v>
      </c>
      <c r="B181" s="64" t="s">
        <v>205</v>
      </c>
      <c r="C181" s="116" t="s">
        <v>98</v>
      </c>
      <c r="D181" s="116" t="s">
        <v>98</v>
      </c>
      <c r="E181" s="116" t="s">
        <v>164</v>
      </c>
      <c r="F181" s="119" t="s">
        <v>221</v>
      </c>
      <c r="G181" s="43" t="str">
        <f t="shared" si="27"/>
        <v>Líderes de Cada Proceso</v>
      </c>
      <c r="H181" s="181">
        <v>44510</v>
      </c>
      <c r="I181" s="181">
        <v>44540</v>
      </c>
      <c r="J181" s="53"/>
      <c r="K181" s="53"/>
      <c r="L181" s="53"/>
      <c r="M181" s="53"/>
      <c r="N181" s="53"/>
      <c r="O181" s="53"/>
      <c r="P181" s="53"/>
      <c r="Q181" s="53"/>
      <c r="R181" s="53"/>
      <c r="S181" s="53"/>
      <c r="T181" s="53"/>
      <c r="U181" s="53"/>
      <c r="V181" s="116" t="s">
        <v>123</v>
      </c>
      <c r="W181" s="158">
        <v>7.0000000000000001E-3</v>
      </c>
      <c r="X181" s="111">
        <v>44540</v>
      </c>
      <c r="Y181" s="64" t="s">
        <v>630</v>
      </c>
      <c r="Z181" s="64" t="s">
        <v>683</v>
      </c>
      <c r="AA181" s="40" t="s">
        <v>57</v>
      </c>
      <c r="AB181" s="121">
        <f t="shared" ca="1" si="28"/>
        <v>7.0000000000000001E-3</v>
      </c>
      <c r="AC181" s="121">
        <f t="shared" ca="1" si="29"/>
        <v>0</v>
      </c>
      <c r="AD181" s="165">
        <f t="shared" si="21"/>
        <v>12</v>
      </c>
      <c r="AE181" s="166">
        <f t="shared" si="22"/>
        <v>30</v>
      </c>
      <c r="AF181" s="166">
        <f t="shared" si="23"/>
        <v>51</v>
      </c>
      <c r="AG181" s="167">
        <f t="shared" si="24"/>
        <v>1.7</v>
      </c>
      <c r="AH181" s="168">
        <f t="shared" si="25"/>
        <v>1.1899999999999999E-2</v>
      </c>
      <c r="AI181" s="167">
        <f t="shared" ca="1" si="26"/>
        <v>-4.899999999999999E-3</v>
      </c>
      <c r="AJ181" s="152" t="s">
        <v>378</v>
      </c>
      <c r="AK181" s="221"/>
    </row>
    <row r="182" spans="1:37" s="23" customFormat="1" ht="35.450000000000003" hidden="1" customHeight="1" x14ac:dyDescent="0.2">
      <c r="A182" s="116" t="s">
        <v>47</v>
      </c>
      <c r="B182" s="120" t="s">
        <v>191</v>
      </c>
      <c r="C182" s="116" t="s">
        <v>90</v>
      </c>
      <c r="D182" s="116" t="s">
        <v>97</v>
      </c>
      <c r="E182" s="116" t="s">
        <v>164</v>
      </c>
      <c r="F182" s="118" t="s">
        <v>222</v>
      </c>
      <c r="G182" s="43" t="str">
        <f t="shared" si="27"/>
        <v>Asesor de Control Interno</v>
      </c>
      <c r="H182" s="111">
        <v>44494</v>
      </c>
      <c r="I182" s="111">
        <v>44508</v>
      </c>
      <c r="J182" s="53"/>
      <c r="K182" s="53"/>
      <c r="L182" s="53"/>
      <c r="M182" s="53"/>
      <c r="N182" s="53"/>
      <c r="O182" s="53"/>
      <c r="P182" s="53"/>
      <c r="Q182" s="53"/>
      <c r="R182" s="53"/>
      <c r="S182" s="53"/>
      <c r="T182" s="53"/>
      <c r="U182" s="53"/>
      <c r="V182" s="116" t="s">
        <v>207</v>
      </c>
      <c r="W182" s="160">
        <v>5.0000000000000001E-3</v>
      </c>
      <c r="X182" s="159">
        <v>44505</v>
      </c>
      <c r="Y182" s="112" t="s">
        <v>680</v>
      </c>
      <c r="Z182" s="112" t="s">
        <v>646</v>
      </c>
      <c r="AA182" s="40" t="s">
        <v>175</v>
      </c>
      <c r="AB182" s="121">
        <f t="shared" ca="1" si="28"/>
        <v>4.9999999999999992E-3</v>
      </c>
      <c r="AC182" s="121">
        <f t="shared" ca="1" si="29"/>
        <v>0</v>
      </c>
      <c r="AD182" s="165">
        <f t="shared" si="21"/>
        <v>11</v>
      </c>
      <c r="AE182" s="166">
        <f t="shared" si="22"/>
        <v>14</v>
      </c>
      <c r="AF182" s="166">
        <f t="shared" si="23"/>
        <v>67</v>
      </c>
      <c r="AG182" s="167">
        <f t="shared" si="24"/>
        <v>4.7857142857142856</v>
      </c>
      <c r="AH182" s="168">
        <f t="shared" si="25"/>
        <v>2.3928571428571428E-2</v>
      </c>
      <c r="AI182" s="167">
        <f t="shared" ca="1" si="26"/>
        <v>-1.8928571428571427E-2</v>
      </c>
      <c r="AJ182" s="150" t="s">
        <v>217</v>
      </c>
      <c r="AK182" s="221"/>
    </row>
    <row r="183" spans="1:37" s="23" customFormat="1" ht="35.450000000000003" hidden="1" customHeight="1" x14ac:dyDescent="0.2">
      <c r="A183" s="116" t="s">
        <v>45</v>
      </c>
      <c r="B183" s="117" t="s">
        <v>271</v>
      </c>
      <c r="C183" s="116" t="s">
        <v>90</v>
      </c>
      <c r="D183" s="116" t="s">
        <v>97</v>
      </c>
      <c r="E183" s="116" t="s">
        <v>164</v>
      </c>
      <c r="F183" s="119" t="s">
        <v>221</v>
      </c>
      <c r="G183" s="43" t="str">
        <f t="shared" si="27"/>
        <v>Asesor de Control Interno</v>
      </c>
      <c r="H183" s="111">
        <v>44496</v>
      </c>
      <c r="I183" s="111">
        <v>44503</v>
      </c>
      <c r="J183" s="53"/>
      <c r="K183" s="53"/>
      <c r="L183" s="53"/>
      <c r="M183" s="53"/>
      <c r="N183" s="53"/>
      <c r="O183" s="53"/>
      <c r="P183" s="53"/>
      <c r="Q183" s="53"/>
      <c r="R183" s="53"/>
      <c r="S183" s="53"/>
      <c r="T183" s="53"/>
      <c r="U183" s="53"/>
      <c r="V183" s="116" t="s">
        <v>207</v>
      </c>
      <c r="W183" s="158">
        <v>3.0000000000000001E-3</v>
      </c>
      <c r="X183" s="111">
        <v>44503</v>
      </c>
      <c r="Y183" s="64" t="s">
        <v>632</v>
      </c>
      <c r="Z183" s="117" t="s">
        <v>631</v>
      </c>
      <c r="AA183" s="40" t="s">
        <v>57</v>
      </c>
      <c r="AB183" s="121">
        <f t="shared" ca="1" si="28"/>
        <v>3.0000000000000001E-3</v>
      </c>
      <c r="AC183" s="121">
        <f t="shared" ca="1" si="29"/>
        <v>0</v>
      </c>
      <c r="AD183" s="165">
        <f t="shared" si="21"/>
        <v>11</v>
      </c>
      <c r="AE183" s="166">
        <f t="shared" si="22"/>
        <v>7</v>
      </c>
      <c r="AF183" s="166">
        <f t="shared" si="23"/>
        <v>65</v>
      </c>
      <c r="AG183" s="167">
        <f t="shared" si="24"/>
        <v>9.2857142857142865</v>
      </c>
      <c r="AH183" s="168">
        <f t="shared" si="25"/>
        <v>2.7857142857142862E-2</v>
      </c>
      <c r="AI183" s="167">
        <f t="shared" ca="1" si="26"/>
        <v>-2.4857142857142862E-2</v>
      </c>
      <c r="AJ183" s="150" t="s">
        <v>217</v>
      </c>
      <c r="AK183" s="221"/>
    </row>
    <row r="184" spans="1:37" s="23" customFormat="1" ht="35.450000000000003" hidden="1" customHeight="1" x14ac:dyDescent="0.2">
      <c r="A184" s="116" t="s">
        <v>46</v>
      </c>
      <c r="B184" s="110" t="s">
        <v>295</v>
      </c>
      <c r="C184" s="116" t="s">
        <v>80</v>
      </c>
      <c r="D184" s="116" t="s">
        <v>100</v>
      </c>
      <c r="E184" s="116" t="s">
        <v>164</v>
      </c>
      <c r="F184" s="118" t="s">
        <v>222</v>
      </c>
      <c r="G184" s="43" t="str">
        <f t="shared" si="27"/>
        <v>Director de Reasentamientos Humanos</v>
      </c>
      <c r="H184" s="111">
        <v>44496</v>
      </c>
      <c r="I184" s="111">
        <v>44561</v>
      </c>
      <c r="J184" s="53"/>
      <c r="K184" s="53"/>
      <c r="L184" s="53"/>
      <c r="M184" s="53"/>
      <c r="N184" s="53"/>
      <c r="O184" s="53"/>
      <c r="P184" s="53"/>
      <c r="Q184" s="53"/>
      <c r="R184" s="53"/>
      <c r="S184" s="53"/>
      <c r="T184" s="53"/>
      <c r="U184" s="53"/>
      <c r="V184" s="114" t="s">
        <v>316</v>
      </c>
      <c r="W184" s="160">
        <v>0.01</v>
      </c>
      <c r="X184" s="111">
        <v>44561</v>
      </c>
      <c r="Y184" s="112" t="s">
        <v>679</v>
      </c>
      <c r="Z184" s="112" t="s">
        <v>647</v>
      </c>
      <c r="AA184" s="116" t="s">
        <v>151</v>
      </c>
      <c r="AB184" s="121">
        <f t="shared" ca="1" si="28"/>
        <v>0.01</v>
      </c>
      <c r="AC184" s="121">
        <f t="shared" ca="1" si="29"/>
        <v>0</v>
      </c>
      <c r="AD184" s="165">
        <f t="shared" si="21"/>
        <v>12</v>
      </c>
      <c r="AE184" s="166">
        <f t="shared" si="22"/>
        <v>65</v>
      </c>
      <c r="AF184" s="166">
        <f t="shared" si="23"/>
        <v>65</v>
      </c>
      <c r="AG184" s="167">
        <f t="shared" si="24"/>
        <v>1</v>
      </c>
      <c r="AH184" s="168">
        <f t="shared" si="25"/>
        <v>0.01</v>
      </c>
      <c r="AI184" s="167">
        <f t="shared" ca="1" si="26"/>
        <v>0</v>
      </c>
      <c r="AJ184" s="150" t="s">
        <v>217</v>
      </c>
      <c r="AK184" s="221"/>
    </row>
    <row r="185" spans="1:37" s="23" customFormat="1" ht="35.450000000000003" hidden="1" customHeight="1" x14ac:dyDescent="0.2">
      <c r="A185" s="126" t="s">
        <v>46</v>
      </c>
      <c r="B185" s="117" t="s">
        <v>293</v>
      </c>
      <c r="C185" s="116" t="s">
        <v>82</v>
      </c>
      <c r="D185" s="116" t="s">
        <v>100</v>
      </c>
      <c r="E185" s="116" t="s">
        <v>164</v>
      </c>
      <c r="F185" s="119" t="s">
        <v>221</v>
      </c>
      <c r="G185" s="43" t="str">
        <f t="shared" si="27"/>
        <v>Director de Mejoramiento de Barrios</v>
      </c>
      <c r="H185" s="111">
        <v>44497</v>
      </c>
      <c r="I185" s="111">
        <v>44503</v>
      </c>
      <c r="J185" s="53"/>
      <c r="K185" s="53"/>
      <c r="L185" s="53"/>
      <c r="M185" s="53"/>
      <c r="N185" s="53"/>
      <c r="O185" s="53"/>
      <c r="P185" s="53"/>
      <c r="Q185" s="53"/>
      <c r="R185" s="53"/>
      <c r="S185" s="53"/>
      <c r="T185" s="53"/>
      <c r="U185" s="53"/>
      <c r="V185" s="114" t="s">
        <v>296</v>
      </c>
      <c r="W185" s="158">
        <v>1E-3</v>
      </c>
      <c r="X185" s="111">
        <v>44503</v>
      </c>
      <c r="Y185" s="64" t="s">
        <v>634</v>
      </c>
      <c r="Z185" s="64" t="s">
        <v>633</v>
      </c>
      <c r="AA185" s="116" t="s">
        <v>151</v>
      </c>
      <c r="AB185" s="121">
        <f t="shared" ca="1" si="28"/>
        <v>1E-3</v>
      </c>
      <c r="AC185" s="121">
        <f t="shared" ca="1" si="29"/>
        <v>0</v>
      </c>
      <c r="AD185" s="165">
        <f t="shared" si="21"/>
        <v>11</v>
      </c>
      <c r="AE185" s="166">
        <f t="shared" si="22"/>
        <v>6</v>
      </c>
      <c r="AF185" s="166">
        <f t="shared" si="23"/>
        <v>64</v>
      </c>
      <c r="AG185" s="167">
        <f t="shared" si="24"/>
        <v>10.666666666666666</v>
      </c>
      <c r="AH185" s="168">
        <f t="shared" si="25"/>
        <v>1.0666666666666666E-2</v>
      </c>
      <c r="AI185" s="167">
        <f t="shared" ca="1" si="26"/>
        <v>-9.6666666666666672E-3</v>
      </c>
      <c r="AJ185" s="150" t="s">
        <v>217</v>
      </c>
      <c r="AK185" s="221"/>
    </row>
    <row r="186" spans="1:37" s="23" customFormat="1" ht="35.450000000000003" customHeight="1" x14ac:dyDescent="0.2">
      <c r="A186" s="116" t="s">
        <v>50</v>
      </c>
      <c r="B186" s="117" t="s">
        <v>651</v>
      </c>
      <c r="C186" s="116" t="s">
        <v>80</v>
      </c>
      <c r="D186" s="116" t="s">
        <v>100</v>
      </c>
      <c r="E186" s="116" t="s">
        <v>164</v>
      </c>
      <c r="F186" s="119" t="s">
        <v>222</v>
      </c>
      <c r="G186" s="43" t="s">
        <v>136</v>
      </c>
      <c r="H186" s="111">
        <v>44473</v>
      </c>
      <c r="I186" s="111">
        <v>44537</v>
      </c>
      <c r="J186" s="53"/>
      <c r="K186" s="53"/>
      <c r="L186" s="53"/>
      <c r="M186" s="53"/>
      <c r="N186" s="53"/>
      <c r="O186" s="53"/>
      <c r="P186" s="53"/>
      <c r="Q186" s="53"/>
      <c r="R186" s="53"/>
      <c r="S186" s="53"/>
      <c r="T186" s="53"/>
      <c r="U186" s="53"/>
      <c r="V186" s="116" t="s">
        <v>123</v>
      </c>
      <c r="W186" s="158">
        <v>5.0000000000000001E-3</v>
      </c>
      <c r="X186" s="111">
        <v>44561</v>
      </c>
      <c r="Y186" s="71" t="s">
        <v>678</v>
      </c>
      <c r="Z186" s="112" t="s">
        <v>710</v>
      </c>
      <c r="AA186" s="116" t="s">
        <v>176</v>
      </c>
      <c r="AB186" s="121">
        <f t="shared" ca="1" si="28"/>
        <v>5.000000000000001E-3</v>
      </c>
      <c r="AC186" s="121">
        <f t="shared" ca="1" si="29"/>
        <v>0</v>
      </c>
      <c r="AD186" s="165">
        <f t="shared" si="21"/>
        <v>12</v>
      </c>
      <c r="AE186" s="166">
        <f t="shared" si="22"/>
        <v>64</v>
      </c>
      <c r="AF186" s="166">
        <f t="shared" si="23"/>
        <v>88</v>
      </c>
      <c r="AG186" s="167">
        <f t="shared" si="24"/>
        <v>1.375</v>
      </c>
      <c r="AH186" s="168">
        <f t="shared" si="25"/>
        <v>6.875E-3</v>
      </c>
      <c r="AI186" s="167">
        <f t="shared" ca="1" si="26"/>
        <v>-1.8749999999999991E-3</v>
      </c>
      <c r="AJ186" s="150" t="s">
        <v>217</v>
      </c>
      <c r="AK186" s="221"/>
    </row>
    <row r="187" spans="1:37" s="23" customFormat="1" ht="35.450000000000003" customHeight="1" x14ac:dyDescent="0.2">
      <c r="A187" s="116" t="s">
        <v>50</v>
      </c>
      <c r="B187" s="117" t="s">
        <v>652</v>
      </c>
      <c r="C187" s="116" t="s">
        <v>89</v>
      </c>
      <c r="D187" s="116" t="s">
        <v>96</v>
      </c>
      <c r="E187" s="116" t="s">
        <v>164</v>
      </c>
      <c r="F187" s="119" t="s">
        <v>221</v>
      </c>
      <c r="G187" s="43" t="s">
        <v>184</v>
      </c>
      <c r="H187" s="111">
        <v>44473</v>
      </c>
      <c r="I187" s="111">
        <v>44537</v>
      </c>
      <c r="J187" s="53"/>
      <c r="K187" s="53"/>
      <c r="L187" s="53"/>
      <c r="M187" s="53"/>
      <c r="N187" s="53"/>
      <c r="O187" s="53"/>
      <c r="P187" s="53"/>
      <c r="Q187" s="53"/>
      <c r="R187" s="53"/>
      <c r="S187" s="53"/>
      <c r="T187" s="53"/>
      <c r="U187" s="53"/>
      <c r="V187" s="116" t="s">
        <v>123</v>
      </c>
      <c r="W187" s="158">
        <v>5.0000000000000001E-3</v>
      </c>
      <c r="X187" s="111">
        <v>44559</v>
      </c>
      <c r="Y187" s="71" t="s">
        <v>659</v>
      </c>
      <c r="Z187" s="64" t="s">
        <v>687</v>
      </c>
      <c r="AA187" s="116" t="s">
        <v>176</v>
      </c>
      <c r="AB187" s="121">
        <f t="shared" ca="1" si="28"/>
        <v>5.000000000000001E-3</v>
      </c>
      <c r="AC187" s="121">
        <f t="shared" ca="1" si="29"/>
        <v>0</v>
      </c>
      <c r="AD187" s="165">
        <f t="shared" si="21"/>
        <v>12</v>
      </c>
      <c r="AE187" s="166">
        <f t="shared" si="22"/>
        <v>64</v>
      </c>
      <c r="AF187" s="166">
        <f t="shared" si="23"/>
        <v>88</v>
      </c>
      <c r="AG187" s="167">
        <f t="shared" si="24"/>
        <v>1.375</v>
      </c>
      <c r="AH187" s="168">
        <f t="shared" si="25"/>
        <v>6.875E-3</v>
      </c>
      <c r="AI187" s="167">
        <f t="shared" ca="1" si="26"/>
        <v>-1.8749999999999991E-3</v>
      </c>
      <c r="AJ187" s="150" t="s">
        <v>217</v>
      </c>
      <c r="AK187" s="221"/>
    </row>
    <row r="188" spans="1:37" s="23" customFormat="1" ht="35.450000000000003" customHeight="1" x14ac:dyDescent="0.2">
      <c r="A188" s="116" t="s">
        <v>50</v>
      </c>
      <c r="B188" s="117" t="s">
        <v>653</v>
      </c>
      <c r="C188" s="116" t="s">
        <v>80</v>
      </c>
      <c r="D188" s="116" t="s">
        <v>100</v>
      </c>
      <c r="E188" s="116" t="s">
        <v>164</v>
      </c>
      <c r="F188" s="119" t="s">
        <v>159</v>
      </c>
      <c r="G188" s="43" t="s">
        <v>184</v>
      </c>
      <c r="H188" s="246">
        <v>44470</v>
      </c>
      <c r="I188" s="246">
        <v>44545</v>
      </c>
      <c r="J188" s="53"/>
      <c r="K188" s="53"/>
      <c r="L188" s="53"/>
      <c r="M188" s="53"/>
      <c r="N188" s="53"/>
      <c r="O188" s="53"/>
      <c r="P188" s="53"/>
      <c r="Q188" s="53"/>
      <c r="R188" s="53"/>
      <c r="S188" s="53"/>
      <c r="T188" s="53"/>
      <c r="U188" s="53"/>
      <c r="V188" s="116" t="s">
        <v>123</v>
      </c>
      <c r="W188" s="158">
        <v>5.0000000000000001E-3</v>
      </c>
      <c r="X188" s="111">
        <v>44560</v>
      </c>
      <c r="Y188" s="71" t="s">
        <v>672</v>
      </c>
      <c r="Z188" s="112" t="s">
        <v>700</v>
      </c>
      <c r="AA188" s="116" t="s">
        <v>176</v>
      </c>
      <c r="AB188" s="121">
        <f t="shared" ca="1" si="28"/>
        <v>5.000000000000001E-3</v>
      </c>
      <c r="AC188" s="121">
        <f t="shared" ca="1" si="29"/>
        <v>0</v>
      </c>
      <c r="AD188" s="165">
        <f t="shared" si="21"/>
        <v>12</v>
      </c>
      <c r="AE188" s="166">
        <f t="shared" si="22"/>
        <v>75</v>
      </c>
      <c r="AF188" s="166">
        <f t="shared" si="23"/>
        <v>91</v>
      </c>
      <c r="AG188" s="167">
        <f t="shared" si="24"/>
        <v>1.2133333333333334</v>
      </c>
      <c r="AH188" s="168">
        <f t="shared" si="25"/>
        <v>6.0666666666666673E-3</v>
      </c>
      <c r="AI188" s="167">
        <f t="shared" ca="1" si="26"/>
        <v>-1.0666666666666663E-3</v>
      </c>
      <c r="AJ188" s="150" t="s">
        <v>217</v>
      </c>
      <c r="AK188" s="221"/>
    </row>
    <row r="189" spans="1:37" s="23" customFormat="1" ht="35.450000000000003" customHeight="1" x14ac:dyDescent="0.2">
      <c r="A189" s="116" t="s">
        <v>50</v>
      </c>
      <c r="B189" s="117" t="s">
        <v>654</v>
      </c>
      <c r="C189" s="116" t="s">
        <v>89</v>
      </c>
      <c r="D189" s="116" t="s">
        <v>96</v>
      </c>
      <c r="E189" s="116" t="s">
        <v>164</v>
      </c>
      <c r="F189" s="119" t="s">
        <v>245</v>
      </c>
      <c r="G189" s="43" t="s">
        <v>78</v>
      </c>
      <c r="H189" s="246">
        <v>44470</v>
      </c>
      <c r="I189" s="246">
        <v>44540</v>
      </c>
      <c r="J189" s="53"/>
      <c r="K189" s="53"/>
      <c r="L189" s="53"/>
      <c r="M189" s="53"/>
      <c r="N189" s="53"/>
      <c r="O189" s="53"/>
      <c r="P189" s="53"/>
      <c r="Q189" s="53"/>
      <c r="R189" s="53"/>
      <c r="S189" s="53"/>
      <c r="T189" s="53"/>
      <c r="U189" s="53"/>
      <c r="V189" s="116" t="s">
        <v>123</v>
      </c>
      <c r="W189" s="158">
        <v>5.0000000000000001E-3</v>
      </c>
      <c r="X189" s="111">
        <v>44561</v>
      </c>
      <c r="Y189" s="71" t="s">
        <v>673</v>
      </c>
      <c r="Z189" s="112" t="s">
        <v>706</v>
      </c>
      <c r="AA189" s="116" t="s">
        <v>176</v>
      </c>
      <c r="AB189" s="121">
        <f t="shared" ca="1" si="28"/>
        <v>5.000000000000001E-3</v>
      </c>
      <c r="AC189" s="121">
        <f t="shared" ca="1" si="29"/>
        <v>0</v>
      </c>
      <c r="AD189" s="165">
        <f t="shared" si="21"/>
        <v>12</v>
      </c>
      <c r="AE189" s="166">
        <f t="shared" si="22"/>
        <v>70</v>
      </c>
      <c r="AF189" s="166">
        <f t="shared" si="23"/>
        <v>91</v>
      </c>
      <c r="AG189" s="167">
        <f t="shared" si="24"/>
        <v>1.3</v>
      </c>
      <c r="AH189" s="168">
        <f t="shared" si="25"/>
        <v>6.5000000000000006E-3</v>
      </c>
      <c r="AI189" s="167">
        <f t="shared" ca="1" si="26"/>
        <v>-1.4999999999999996E-3</v>
      </c>
      <c r="AJ189" s="150" t="s">
        <v>217</v>
      </c>
      <c r="AK189" s="221"/>
    </row>
    <row r="190" spans="1:37" s="23" customFormat="1" ht="35.450000000000003" hidden="1" customHeight="1" x14ac:dyDescent="0.2">
      <c r="A190" s="116" t="s">
        <v>45</v>
      </c>
      <c r="B190" s="117" t="s">
        <v>114</v>
      </c>
      <c r="C190" s="116" t="s">
        <v>90</v>
      </c>
      <c r="D190" s="116" t="s">
        <v>97</v>
      </c>
      <c r="E190" s="116" t="s">
        <v>164</v>
      </c>
      <c r="F190" s="119" t="s">
        <v>221</v>
      </c>
      <c r="G190" s="43" t="str">
        <f t="shared" ref="G190:G212" si="30">IF(LEN(C190)&gt;0,VLOOKUP(C190,PROCESO2,3,0),"")</f>
        <v>Asesor de Control Interno</v>
      </c>
      <c r="H190" s="111">
        <v>44502</v>
      </c>
      <c r="I190" s="111">
        <v>44505</v>
      </c>
      <c r="J190" s="53"/>
      <c r="K190" s="53"/>
      <c r="L190" s="53"/>
      <c r="M190" s="53"/>
      <c r="N190" s="53"/>
      <c r="O190" s="53"/>
      <c r="P190" s="53"/>
      <c r="Q190" s="53"/>
      <c r="R190" s="53"/>
      <c r="S190" s="53"/>
      <c r="T190" s="53"/>
      <c r="U190" s="53"/>
      <c r="V190" s="116" t="s">
        <v>194</v>
      </c>
      <c r="W190" s="158">
        <v>3.0000000000000001E-3</v>
      </c>
      <c r="X190" s="111">
        <v>44505</v>
      </c>
      <c r="Y190" s="117" t="s">
        <v>661</v>
      </c>
      <c r="Z190" s="64" t="s">
        <v>660</v>
      </c>
      <c r="AA190" s="116" t="s">
        <v>57</v>
      </c>
      <c r="AB190" s="121">
        <f t="shared" ref="AB190:AB212" ca="1" si="31">IF(ISERROR(VLOOKUP(AA190,INDIRECT(VLOOKUP(A190,ACTA,2,0)&amp;"A"),2,0))=TRUE,0,W190*(VLOOKUP(AA190,INDIRECT(VLOOKUP(A190,ACTA,2,0)&amp;"A"),2,0)))</f>
        <v>3.0000000000000001E-3</v>
      </c>
      <c r="AC190" s="121">
        <f t="shared" ref="AC190:AC212" ca="1" si="32">+W190-AB190</f>
        <v>0</v>
      </c>
      <c r="AD190" s="165">
        <f t="shared" ref="AD190:AD191" si="33">MONTH(I190)</f>
        <v>11</v>
      </c>
      <c r="AE190" s="166">
        <f t="shared" ref="AE190:AE191" si="34">+I190-H190</f>
        <v>3</v>
      </c>
      <c r="AF190" s="166">
        <f t="shared" ref="AF190:AF191" si="35">+$AF$18-H190</f>
        <v>59</v>
      </c>
      <c r="AG190" s="167">
        <f t="shared" ref="AG190:AG191" si="36">+AF190/AE190</f>
        <v>19.666666666666668</v>
      </c>
      <c r="AH190" s="168">
        <f t="shared" ref="AH190:AH191" si="37">+AG190*W190</f>
        <v>5.9000000000000004E-2</v>
      </c>
      <c r="AI190" s="167">
        <f t="shared" ref="AI190:AI191" ca="1" si="38">+AB190-AH190</f>
        <v>-5.6000000000000001E-2</v>
      </c>
      <c r="AJ190" s="150" t="s">
        <v>217</v>
      </c>
      <c r="AK190" s="221"/>
    </row>
    <row r="191" spans="1:37" s="23" customFormat="1" ht="35.450000000000003" hidden="1" customHeight="1" x14ac:dyDescent="0.2">
      <c r="A191" s="126" t="s">
        <v>44</v>
      </c>
      <c r="B191" s="117" t="s">
        <v>92</v>
      </c>
      <c r="C191" s="116" t="s">
        <v>89</v>
      </c>
      <c r="D191" s="116" t="s">
        <v>96</v>
      </c>
      <c r="E191" s="116" t="s">
        <v>164</v>
      </c>
      <c r="F191" s="118" t="s">
        <v>195</v>
      </c>
      <c r="G191" s="43" t="str">
        <f t="shared" si="30"/>
        <v>Subdirector Financiero</v>
      </c>
      <c r="H191" s="111">
        <v>44502</v>
      </c>
      <c r="I191" s="111">
        <v>44509</v>
      </c>
      <c r="J191" s="53"/>
      <c r="K191" s="53"/>
      <c r="L191" s="53"/>
      <c r="M191" s="53"/>
      <c r="N191" s="53"/>
      <c r="O191" s="53"/>
      <c r="P191" s="53"/>
      <c r="Q191" s="53"/>
      <c r="R191" s="53"/>
      <c r="S191" s="53"/>
      <c r="T191" s="53"/>
      <c r="U191" s="53"/>
      <c r="V191" s="116" t="s">
        <v>123</v>
      </c>
      <c r="W191" s="158">
        <v>1E-3</v>
      </c>
      <c r="X191" s="232">
        <v>44509</v>
      </c>
      <c r="Y191" s="112" t="s">
        <v>689</v>
      </c>
      <c r="Z191" s="112" t="s">
        <v>691</v>
      </c>
      <c r="AA191" s="116" t="s">
        <v>175</v>
      </c>
      <c r="AB191" s="121">
        <f t="shared" ca="1" si="31"/>
        <v>9.999999999999998E-4</v>
      </c>
      <c r="AC191" s="121">
        <f t="shared" ca="1" si="32"/>
        <v>0</v>
      </c>
      <c r="AD191" s="165">
        <f t="shared" si="33"/>
        <v>11</v>
      </c>
      <c r="AE191" s="166">
        <f t="shared" si="34"/>
        <v>7</v>
      </c>
      <c r="AF191" s="166">
        <f t="shared" si="35"/>
        <v>59</v>
      </c>
      <c r="AG191" s="167">
        <f t="shared" si="36"/>
        <v>8.4285714285714288</v>
      </c>
      <c r="AH191" s="168">
        <f t="shared" si="37"/>
        <v>8.4285714285714294E-3</v>
      </c>
      <c r="AI191" s="167">
        <f t="shared" ca="1" si="38"/>
        <v>-7.4285714285714293E-3</v>
      </c>
      <c r="AJ191" s="150" t="s">
        <v>217</v>
      </c>
      <c r="AK191" s="221"/>
    </row>
    <row r="192" spans="1:37" s="23" customFormat="1" ht="35.450000000000003" hidden="1" customHeight="1" x14ac:dyDescent="0.2">
      <c r="A192" s="126" t="s">
        <v>46</v>
      </c>
      <c r="B192" s="117" t="s">
        <v>93</v>
      </c>
      <c r="C192" s="116" t="s">
        <v>89</v>
      </c>
      <c r="D192" s="116" t="s">
        <v>96</v>
      </c>
      <c r="E192" s="116" t="s">
        <v>164</v>
      </c>
      <c r="F192" s="118" t="s">
        <v>222</v>
      </c>
      <c r="G192" s="43" t="str">
        <f t="shared" si="30"/>
        <v>Subdirector Financiero</v>
      </c>
      <c r="H192" s="111">
        <v>44502</v>
      </c>
      <c r="I192" s="111">
        <v>44510</v>
      </c>
      <c r="J192" s="53"/>
      <c r="K192" s="53"/>
      <c r="L192" s="53"/>
      <c r="M192" s="53"/>
      <c r="N192" s="53"/>
      <c r="O192" s="53"/>
      <c r="P192" s="53"/>
      <c r="Q192" s="53"/>
      <c r="R192" s="53"/>
      <c r="S192" s="53"/>
      <c r="T192" s="53"/>
      <c r="U192" s="53"/>
      <c r="V192" s="116" t="s">
        <v>311</v>
      </c>
      <c r="W192" s="158">
        <v>1E-3</v>
      </c>
      <c r="X192" s="111">
        <v>44510</v>
      </c>
      <c r="Y192" s="112" t="s">
        <v>681</v>
      </c>
      <c r="Z192" s="112" t="s">
        <v>422</v>
      </c>
      <c r="AA192" s="116" t="s">
        <v>151</v>
      </c>
      <c r="AB192" s="121">
        <f t="shared" ca="1" si="31"/>
        <v>1E-3</v>
      </c>
      <c r="AC192" s="121">
        <f t="shared" ca="1" si="32"/>
        <v>0</v>
      </c>
      <c r="AD192" s="165">
        <f t="shared" ref="AD192:AD206" si="39">MONTH(I192)</f>
        <v>11</v>
      </c>
      <c r="AE192" s="166">
        <f t="shared" ref="AE192:AE206" si="40">+I192-H192</f>
        <v>8</v>
      </c>
      <c r="AF192" s="166">
        <f t="shared" ref="AF192:AF206" si="41">+$AF$18-H192</f>
        <v>59</v>
      </c>
      <c r="AG192" s="167">
        <f t="shared" ref="AG192:AG206" si="42">+AF192/AE192</f>
        <v>7.375</v>
      </c>
      <c r="AH192" s="168">
        <f t="shared" ref="AH192:AH206" si="43">+AG192*W192</f>
        <v>7.3750000000000005E-3</v>
      </c>
      <c r="AI192" s="167">
        <f t="shared" ref="AI192:AI204" ca="1" si="44">+AB192-AH192</f>
        <v>-6.3750000000000005E-3</v>
      </c>
      <c r="AJ192" s="150" t="s">
        <v>217</v>
      </c>
      <c r="AK192" s="221"/>
    </row>
    <row r="193" spans="1:37" s="23" customFormat="1" ht="35.450000000000003" hidden="1" customHeight="1" x14ac:dyDescent="0.2">
      <c r="A193" s="126" t="s">
        <v>44</v>
      </c>
      <c r="B193" s="117" t="s">
        <v>264</v>
      </c>
      <c r="C193" s="116" t="s">
        <v>89</v>
      </c>
      <c r="D193" s="116" t="s">
        <v>96</v>
      </c>
      <c r="E193" s="116" t="s">
        <v>164</v>
      </c>
      <c r="F193" s="118" t="s">
        <v>158</v>
      </c>
      <c r="G193" s="43" t="str">
        <f t="shared" si="30"/>
        <v>Subdirector Financiero</v>
      </c>
      <c r="H193" s="181">
        <v>44502</v>
      </c>
      <c r="I193" s="181">
        <v>44526</v>
      </c>
      <c r="J193" s="53"/>
      <c r="K193" s="53"/>
      <c r="L193" s="53"/>
      <c r="M193" s="53"/>
      <c r="N193" s="53"/>
      <c r="O193" s="53"/>
      <c r="P193" s="53"/>
      <c r="Q193" s="53"/>
      <c r="R193" s="53"/>
      <c r="S193" s="53"/>
      <c r="T193" s="53"/>
      <c r="U193" s="53"/>
      <c r="V193" s="116" t="s">
        <v>123</v>
      </c>
      <c r="W193" s="158">
        <v>2E-3</v>
      </c>
      <c r="X193" s="232">
        <v>44530</v>
      </c>
      <c r="Y193" s="237" t="s">
        <v>676</v>
      </c>
      <c r="Z193" s="237" t="s">
        <v>677</v>
      </c>
      <c r="AA193" s="116" t="s">
        <v>175</v>
      </c>
      <c r="AB193" s="121">
        <f t="shared" ca="1" si="31"/>
        <v>1.9999999999999996E-3</v>
      </c>
      <c r="AC193" s="121">
        <f t="shared" ca="1" si="32"/>
        <v>0</v>
      </c>
      <c r="AD193" s="165">
        <f t="shared" si="39"/>
        <v>11</v>
      </c>
      <c r="AE193" s="166">
        <f t="shared" si="40"/>
        <v>24</v>
      </c>
      <c r="AF193" s="166">
        <f t="shared" si="41"/>
        <v>59</v>
      </c>
      <c r="AG193" s="167">
        <f t="shared" si="42"/>
        <v>2.4583333333333335</v>
      </c>
      <c r="AH193" s="168">
        <f t="shared" si="43"/>
        <v>4.9166666666666673E-3</v>
      </c>
      <c r="AI193" s="167">
        <f t="shared" ca="1" si="44"/>
        <v>-2.9166666666666677E-3</v>
      </c>
      <c r="AJ193" s="150" t="s">
        <v>217</v>
      </c>
      <c r="AK193" s="221"/>
    </row>
    <row r="194" spans="1:37" s="23" customFormat="1" ht="35.450000000000003" hidden="1" customHeight="1" x14ac:dyDescent="0.2">
      <c r="A194" s="126" t="s">
        <v>47</v>
      </c>
      <c r="B194" s="120" t="s">
        <v>648</v>
      </c>
      <c r="C194" s="116" t="s">
        <v>98</v>
      </c>
      <c r="D194" s="116" t="s">
        <v>98</v>
      </c>
      <c r="E194" s="116" t="s">
        <v>164</v>
      </c>
      <c r="F194" s="118" t="s">
        <v>245</v>
      </c>
      <c r="G194" s="43" t="str">
        <f t="shared" si="30"/>
        <v>Líderes de Cada Proceso</v>
      </c>
      <c r="H194" s="111">
        <v>44470</v>
      </c>
      <c r="I194" s="111">
        <v>44499</v>
      </c>
      <c r="J194" s="53"/>
      <c r="K194" s="53"/>
      <c r="L194" s="53"/>
      <c r="M194" s="53"/>
      <c r="N194" s="53"/>
      <c r="O194" s="53"/>
      <c r="P194" s="53"/>
      <c r="Q194" s="53"/>
      <c r="R194" s="53"/>
      <c r="S194" s="53"/>
      <c r="T194" s="53"/>
      <c r="U194" s="53"/>
      <c r="V194" s="116" t="s">
        <v>207</v>
      </c>
      <c r="W194" s="160">
        <v>0.02</v>
      </c>
      <c r="X194" s="111">
        <v>44499</v>
      </c>
      <c r="Y194" s="64" t="s">
        <v>650</v>
      </c>
      <c r="Z194" s="64" t="s">
        <v>649</v>
      </c>
      <c r="AA194" s="116" t="s">
        <v>175</v>
      </c>
      <c r="AB194" s="121">
        <f t="shared" ca="1" si="31"/>
        <v>1.9999999999999997E-2</v>
      </c>
      <c r="AC194" s="121">
        <f t="shared" ca="1" si="32"/>
        <v>0</v>
      </c>
      <c r="AD194" s="165">
        <f t="shared" si="39"/>
        <v>10</v>
      </c>
      <c r="AE194" s="166">
        <f t="shared" si="40"/>
        <v>29</v>
      </c>
      <c r="AF194" s="166">
        <f t="shared" si="41"/>
        <v>91</v>
      </c>
      <c r="AG194" s="167">
        <f t="shared" si="42"/>
        <v>3.1379310344827585</v>
      </c>
      <c r="AH194" s="168">
        <f t="shared" si="43"/>
        <v>6.2758620689655167E-2</v>
      </c>
      <c r="AI194" s="167">
        <f t="shared" ca="1" si="44"/>
        <v>-4.275862068965517E-2</v>
      </c>
      <c r="AJ194" s="121" t="s">
        <v>217</v>
      </c>
      <c r="AK194" s="221"/>
    </row>
    <row r="195" spans="1:37" s="23" customFormat="1" ht="35.450000000000003" hidden="1" customHeight="1" x14ac:dyDescent="0.2">
      <c r="A195" s="116" t="s">
        <v>47</v>
      </c>
      <c r="B195" s="120" t="s">
        <v>648</v>
      </c>
      <c r="C195" s="116" t="s">
        <v>98</v>
      </c>
      <c r="D195" s="116" t="s">
        <v>98</v>
      </c>
      <c r="E195" s="116" t="s">
        <v>164</v>
      </c>
      <c r="F195" s="118" t="s">
        <v>245</v>
      </c>
      <c r="G195" s="43" t="str">
        <f t="shared" si="30"/>
        <v>Líderes de Cada Proceso</v>
      </c>
      <c r="H195" s="111">
        <v>44531</v>
      </c>
      <c r="I195" s="111">
        <v>44547</v>
      </c>
      <c r="J195" s="53"/>
      <c r="K195" s="53"/>
      <c r="L195" s="53"/>
      <c r="M195" s="53"/>
      <c r="N195" s="53"/>
      <c r="O195" s="53"/>
      <c r="P195" s="53"/>
      <c r="Q195" s="53"/>
      <c r="R195" s="53"/>
      <c r="S195" s="53"/>
      <c r="T195" s="53"/>
      <c r="U195" s="53"/>
      <c r="V195" s="116" t="s">
        <v>207</v>
      </c>
      <c r="W195" s="160">
        <v>0.02</v>
      </c>
      <c r="X195" s="111">
        <v>44561</v>
      </c>
      <c r="Y195" s="110" t="s">
        <v>707</v>
      </c>
      <c r="Z195" s="112" t="s">
        <v>708</v>
      </c>
      <c r="AA195" s="116" t="s">
        <v>175</v>
      </c>
      <c r="AB195" s="121">
        <f t="shared" ca="1" si="31"/>
        <v>1.9999999999999997E-2</v>
      </c>
      <c r="AC195" s="121">
        <f t="shared" ca="1" si="32"/>
        <v>0</v>
      </c>
      <c r="AD195" s="165">
        <f t="shared" si="39"/>
        <v>12</v>
      </c>
      <c r="AE195" s="166">
        <f t="shared" si="40"/>
        <v>16</v>
      </c>
      <c r="AF195" s="166">
        <f t="shared" si="41"/>
        <v>30</v>
      </c>
      <c r="AG195" s="167">
        <f t="shared" si="42"/>
        <v>1.875</v>
      </c>
      <c r="AH195" s="168">
        <f t="shared" si="43"/>
        <v>3.7499999999999999E-2</v>
      </c>
      <c r="AI195" s="167">
        <f t="shared" ca="1" si="44"/>
        <v>-1.7500000000000002E-2</v>
      </c>
      <c r="AJ195" s="150" t="s">
        <v>217</v>
      </c>
      <c r="AK195" s="221"/>
    </row>
    <row r="196" spans="1:37" s="23" customFormat="1" ht="35.450000000000003" hidden="1" customHeight="1" x14ac:dyDescent="0.2">
      <c r="A196" s="116" t="s">
        <v>45</v>
      </c>
      <c r="B196" s="117" t="s">
        <v>271</v>
      </c>
      <c r="C196" s="116" t="s">
        <v>90</v>
      </c>
      <c r="D196" s="116" t="s">
        <v>97</v>
      </c>
      <c r="E196" s="116" t="s">
        <v>164</v>
      </c>
      <c r="F196" s="119" t="s">
        <v>221</v>
      </c>
      <c r="G196" s="43" t="str">
        <f t="shared" si="30"/>
        <v>Asesor de Control Interno</v>
      </c>
      <c r="H196" s="111">
        <v>44524</v>
      </c>
      <c r="I196" s="111">
        <v>44532</v>
      </c>
      <c r="J196" s="53"/>
      <c r="K196" s="53"/>
      <c r="L196" s="53"/>
      <c r="M196" s="53"/>
      <c r="N196" s="53"/>
      <c r="O196" s="53"/>
      <c r="P196" s="53"/>
      <c r="Q196" s="53"/>
      <c r="R196" s="53"/>
      <c r="S196" s="53"/>
      <c r="T196" s="53"/>
      <c r="U196" s="53"/>
      <c r="V196" s="116" t="s">
        <v>207</v>
      </c>
      <c r="W196" s="158">
        <v>3.0000000000000001E-3</v>
      </c>
      <c r="X196" s="111">
        <v>44532</v>
      </c>
      <c r="Y196" s="117" t="s">
        <v>662</v>
      </c>
      <c r="Z196" s="64" t="s">
        <v>663</v>
      </c>
      <c r="AA196" s="116" t="s">
        <v>57</v>
      </c>
      <c r="AB196" s="121">
        <f t="shared" ca="1" si="31"/>
        <v>3.0000000000000001E-3</v>
      </c>
      <c r="AC196" s="121">
        <f t="shared" ca="1" si="32"/>
        <v>0</v>
      </c>
      <c r="AD196" s="165">
        <f t="shared" si="39"/>
        <v>12</v>
      </c>
      <c r="AE196" s="166">
        <f t="shared" si="40"/>
        <v>8</v>
      </c>
      <c r="AF196" s="166">
        <f t="shared" si="41"/>
        <v>37</v>
      </c>
      <c r="AG196" s="167">
        <f t="shared" si="42"/>
        <v>4.625</v>
      </c>
      <c r="AH196" s="168">
        <f t="shared" si="43"/>
        <v>1.3875E-2</v>
      </c>
      <c r="AI196" s="167">
        <f t="shared" ca="1" si="44"/>
        <v>-1.0874999999999999E-2</v>
      </c>
      <c r="AJ196" s="150" t="s">
        <v>217</v>
      </c>
      <c r="AK196" s="221"/>
    </row>
    <row r="197" spans="1:37" s="23" customFormat="1" ht="35.450000000000003" hidden="1" customHeight="1" x14ac:dyDescent="0.2">
      <c r="A197" s="116" t="s">
        <v>43</v>
      </c>
      <c r="B197" s="117" t="s">
        <v>657</v>
      </c>
      <c r="C197" s="116" t="s">
        <v>90</v>
      </c>
      <c r="D197" s="116" t="s">
        <v>97</v>
      </c>
      <c r="E197" s="116" t="s">
        <v>164</v>
      </c>
      <c r="F197" s="119" t="s">
        <v>221</v>
      </c>
      <c r="G197" s="43" t="str">
        <f t="shared" si="30"/>
        <v>Asesor de Control Interno</v>
      </c>
      <c r="H197" s="181">
        <v>44524</v>
      </c>
      <c r="I197" s="111">
        <v>44552</v>
      </c>
      <c r="J197" s="53"/>
      <c r="K197" s="53"/>
      <c r="L197" s="53"/>
      <c r="M197" s="53"/>
      <c r="N197" s="53"/>
      <c r="O197" s="53"/>
      <c r="P197" s="53"/>
      <c r="Q197" s="53"/>
      <c r="R197" s="53"/>
      <c r="S197" s="53"/>
      <c r="T197" s="53"/>
      <c r="U197" s="53"/>
      <c r="V197" s="116" t="s">
        <v>313</v>
      </c>
      <c r="W197" s="158">
        <v>4.0000000000000001E-3</v>
      </c>
      <c r="X197" s="111">
        <v>44552</v>
      </c>
      <c r="Y197" s="117" t="s">
        <v>666</v>
      </c>
      <c r="Z197" s="64" t="s">
        <v>686</v>
      </c>
      <c r="AA197" s="116" t="s">
        <v>181</v>
      </c>
      <c r="AB197" s="121">
        <f t="shared" ca="1" si="31"/>
        <v>4.0000000000000001E-3</v>
      </c>
      <c r="AC197" s="121">
        <f t="shared" ca="1" si="32"/>
        <v>0</v>
      </c>
      <c r="AD197" s="165">
        <f t="shared" si="39"/>
        <v>12</v>
      </c>
      <c r="AE197" s="166">
        <f t="shared" si="40"/>
        <v>28</v>
      </c>
      <c r="AF197" s="166">
        <f t="shared" si="41"/>
        <v>37</v>
      </c>
      <c r="AG197" s="167">
        <f t="shared" si="42"/>
        <v>1.3214285714285714</v>
      </c>
      <c r="AH197" s="168">
        <f t="shared" si="43"/>
        <v>5.2857142857142859E-3</v>
      </c>
      <c r="AI197" s="167">
        <f t="shared" ca="1" si="44"/>
        <v>-1.2857142857142859E-3</v>
      </c>
      <c r="AJ197" s="152" t="s">
        <v>378</v>
      </c>
      <c r="AK197" s="221"/>
    </row>
    <row r="198" spans="1:37" s="23" customFormat="1" ht="35.450000000000003" hidden="1" customHeight="1" x14ac:dyDescent="0.2">
      <c r="A198" s="126" t="s">
        <v>46</v>
      </c>
      <c r="B198" s="117" t="s">
        <v>293</v>
      </c>
      <c r="C198" s="116" t="s">
        <v>82</v>
      </c>
      <c r="D198" s="116" t="s">
        <v>100</v>
      </c>
      <c r="E198" s="116" t="s">
        <v>164</v>
      </c>
      <c r="F198" s="119" t="s">
        <v>221</v>
      </c>
      <c r="G198" s="43" t="str">
        <f t="shared" si="30"/>
        <v>Director de Mejoramiento de Barrios</v>
      </c>
      <c r="H198" s="111">
        <v>44529</v>
      </c>
      <c r="I198" s="111">
        <v>44532</v>
      </c>
      <c r="J198" s="53"/>
      <c r="K198" s="53"/>
      <c r="L198" s="53"/>
      <c r="M198" s="53"/>
      <c r="N198" s="53"/>
      <c r="O198" s="53"/>
      <c r="P198" s="53"/>
      <c r="Q198" s="53"/>
      <c r="R198" s="53"/>
      <c r="S198" s="53"/>
      <c r="T198" s="53"/>
      <c r="U198" s="53"/>
      <c r="V198" s="114" t="s">
        <v>296</v>
      </c>
      <c r="W198" s="158">
        <v>1E-3</v>
      </c>
      <c r="X198" s="111">
        <v>44532</v>
      </c>
      <c r="Y198" s="117" t="s">
        <v>665</v>
      </c>
      <c r="Z198" s="64" t="s">
        <v>664</v>
      </c>
      <c r="AA198" s="116" t="s">
        <v>151</v>
      </c>
      <c r="AB198" s="121">
        <f t="shared" ca="1" si="31"/>
        <v>1E-3</v>
      </c>
      <c r="AC198" s="121">
        <f t="shared" ca="1" si="32"/>
        <v>0</v>
      </c>
      <c r="AD198" s="165">
        <f t="shared" si="39"/>
        <v>12</v>
      </c>
      <c r="AE198" s="166">
        <f t="shared" si="40"/>
        <v>3</v>
      </c>
      <c r="AF198" s="166">
        <f t="shared" si="41"/>
        <v>32</v>
      </c>
      <c r="AG198" s="167">
        <f t="shared" si="42"/>
        <v>10.666666666666666</v>
      </c>
      <c r="AH198" s="168">
        <f t="shared" si="43"/>
        <v>1.0666666666666666E-2</v>
      </c>
      <c r="AI198" s="167">
        <f t="shared" ca="1" si="44"/>
        <v>-9.6666666666666672E-3</v>
      </c>
      <c r="AJ198" s="150" t="s">
        <v>217</v>
      </c>
      <c r="AK198" s="221"/>
    </row>
    <row r="199" spans="1:37" s="23" customFormat="1" ht="35.450000000000003" hidden="1" customHeight="1" x14ac:dyDescent="0.2">
      <c r="A199" s="116" t="s">
        <v>45</v>
      </c>
      <c r="B199" s="117" t="s">
        <v>114</v>
      </c>
      <c r="C199" s="116" t="s">
        <v>90</v>
      </c>
      <c r="D199" s="116" t="s">
        <v>97</v>
      </c>
      <c r="E199" s="116" t="s">
        <v>164</v>
      </c>
      <c r="F199" s="119" t="s">
        <v>221</v>
      </c>
      <c r="G199" s="43" t="str">
        <f t="shared" si="30"/>
        <v>Asesor de Control Interno</v>
      </c>
      <c r="H199" s="111">
        <v>44531</v>
      </c>
      <c r="I199" s="111">
        <v>44536</v>
      </c>
      <c r="J199" s="53"/>
      <c r="K199" s="53"/>
      <c r="L199" s="53"/>
      <c r="M199" s="53"/>
      <c r="N199" s="53"/>
      <c r="O199" s="53"/>
      <c r="P199" s="53"/>
      <c r="Q199" s="53"/>
      <c r="R199" s="53"/>
      <c r="S199" s="53"/>
      <c r="T199" s="53"/>
      <c r="U199" s="53"/>
      <c r="V199" s="116" t="s">
        <v>194</v>
      </c>
      <c r="W199" s="158">
        <v>3.0000000000000001E-3</v>
      </c>
      <c r="X199" s="111">
        <v>44536</v>
      </c>
      <c r="Y199" s="64"/>
      <c r="Z199" s="64"/>
      <c r="AA199" s="116" t="s">
        <v>57</v>
      </c>
      <c r="AB199" s="121">
        <f t="shared" ca="1" si="31"/>
        <v>3.0000000000000001E-3</v>
      </c>
      <c r="AC199" s="121">
        <f t="shared" ca="1" si="32"/>
        <v>0</v>
      </c>
      <c r="AD199" s="165">
        <f t="shared" si="39"/>
        <v>12</v>
      </c>
      <c r="AE199" s="166">
        <f t="shared" si="40"/>
        <v>5</v>
      </c>
      <c r="AF199" s="166">
        <f t="shared" si="41"/>
        <v>30</v>
      </c>
      <c r="AG199" s="167">
        <f t="shared" si="42"/>
        <v>6</v>
      </c>
      <c r="AH199" s="168">
        <f t="shared" si="43"/>
        <v>1.8000000000000002E-2</v>
      </c>
      <c r="AI199" s="167">
        <f t="shared" ca="1" si="44"/>
        <v>-1.5000000000000003E-2</v>
      </c>
      <c r="AJ199" s="150" t="s">
        <v>217</v>
      </c>
      <c r="AK199" s="221"/>
    </row>
    <row r="200" spans="1:37" s="23" customFormat="1" ht="35.450000000000003" hidden="1" customHeight="1" x14ac:dyDescent="0.2">
      <c r="A200" s="126" t="s">
        <v>46</v>
      </c>
      <c r="B200" s="117" t="s">
        <v>93</v>
      </c>
      <c r="C200" s="116" t="s">
        <v>141</v>
      </c>
      <c r="D200" s="116" t="s">
        <v>96</v>
      </c>
      <c r="E200" s="116" t="s">
        <v>164</v>
      </c>
      <c r="F200" s="118" t="s">
        <v>222</v>
      </c>
      <c r="G200" s="43" t="str">
        <f t="shared" si="30"/>
        <v>Director de Gestión Corporativa y CID</v>
      </c>
      <c r="H200" s="111">
        <v>44531</v>
      </c>
      <c r="I200" s="111">
        <v>44540</v>
      </c>
      <c r="J200" s="53"/>
      <c r="K200" s="53"/>
      <c r="L200" s="53"/>
      <c r="M200" s="53"/>
      <c r="N200" s="53"/>
      <c r="O200" s="53"/>
      <c r="P200" s="53"/>
      <c r="Q200" s="53"/>
      <c r="R200" s="53"/>
      <c r="S200" s="53"/>
      <c r="T200" s="53"/>
      <c r="U200" s="53"/>
      <c r="V200" s="116" t="s">
        <v>311</v>
      </c>
      <c r="W200" s="158">
        <v>1E-3</v>
      </c>
      <c r="X200" s="111">
        <v>44540</v>
      </c>
      <c r="Y200" s="110" t="s">
        <v>711</v>
      </c>
      <c r="Z200" s="112" t="s">
        <v>422</v>
      </c>
      <c r="AA200" s="116" t="s">
        <v>151</v>
      </c>
      <c r="AB200" s="121">
        <f t="shared" ca="1" si="31"/>
        <v>1E-3</v>
      </c>
      <c r="AC200" s="121">
        <f t="shared" ca="1" si="32"/>
        <v>0</v>
      </c>
      <c r="AD200" s="165">
        <f t="shared" si="39"/>
        <v>12</v>
      </c>
      <c r="AE200" s="166">
        <f t="shared" si="40"/>
        <v>9</v>
      </c>
      <c r="AF200" s="166">
        <f t="shared" si="41"/>
        <v>30</v>
      </c>
      <c r="AG200" s="167">
        <f t="shared" si="42"/>
        <v>3.3333333333333335</v>
      </c>
      <c r="AH200" s="168">
        <f t="shared" si="43"/>
        <v>3.3333333333333335E-3</v>
      </c>
      <c r="AI200" s="167">
        <f t="shared" ca="1" si="44"/>
        <v>-2.3333333333333335E-3</v>
      </c>
      <c r="AJ200" s="150" t="s">
        <v>217</v>
      </c>
      <c r="AK200" s="221"/>
    </row>
    <row r="201" spans="1:37" s="23" customFormat="1" ht="35.450000000000003" hidden="1" customHeight="1" x14ac:dyDescent="0.2">
      <c r="A201" s="126" t="s">
        <v>44</v>
      </c>
      <c r="B201" s="117" t="s">
        <v>92</v>
      </c>
      <c r="C201" s="116" t="s">
        <v>89</v>
      </c>
      <c r="D201" s="116" t="s">
        <v>96</v>
      </c>
      <c r="E201" s="116" t="s">
        <v>164</v>
      </c>
      <c r="F201" s="118" t="s">
        <v>195</v>
      </c>
      <c r="G201" s="43" t="str">
        <f t="shared" si="30"/>
        <v>Subdirector Financiero</v>
      </c>
      <c r="H201" s="111">
        <v>44531</v>
      </c>
      <c r="I201" s="111">
        <v>44540</v>
      </c>
      <c r="J201" s="53"/>
      <c r="K201" s="53"/>
      <c r="L201" s="53"/>
      <c r="M201" s="53"/>
      <c r="N201" s="53"/>
      <c r="O201" s="53"/>
      <c r="P201" s="53"/>
      <c r="Q201" s="53"/>
      <c r="R201" s="53"/>
      <c r="S201" s="53"/>
      <c r="T201" s="53"/>
      <c r="U201" s="53"/>
      <c r="V201" s="116" t="s">
        <v>123</v>
      </c>
      <c r="W201" s="158">
        <v>1E-3</v>
      </c>
      <c r="X201" s="111">
        <v>44540</v>
      </c>
      <c r="Y201" s="117" t="s">
        <v>688</v>
      </c>
      <c r="Z201" s="112" t="s">
        <v>690</v>
      </c>
      <c r="AA201" s="116" t="s">
        <v>175</v>
      </c>
      <c r="AB201" s="121">
        <f t="shared" ca="1" si="31"/>
        <v>9.999999999999998E-4</v>
      </c>
      <c r="AC201" s="121">
        <f t="shared" ca="1" si="32"/>
        <v>0</v>
      </c>
      <c r="AD201" s="165">
        <f t="shared" si="39"/>
        <v>12</v>
      </c>
      <c r="AE201" s="166">
        <f t="shared" si="40"/>
        <v>9</v>
      </c>
      <c r="AF201" s="166">
        <f t="shared" si="41"/>
        <v>30</v>
      </c>
      <c r="AG201" s="167">
        <f t="shared" si="42"/>
        <v>3.3333333333333335</v>
      </c>
      <c r="AH201" s="168">
        <f t="shared" si="43"/>
        <v>3.3333333333333335E-3</v>
      </c>
      <c r="AI201" s="167">
        <f t="shared" ca="1" si="44"/>
        <v>-2.333333333333334E-3</v>
      </c>
      <c r="AJ201" s="150" t="s">
        <v>217</v>
      </c>
      <c r="AK201" s="221"/>
    </row>
    <row r="202" spans="1:37" s="23" customFormat="1" ht="35.450000000000003" hidden="1" customHeight="1" x14ac:dyDescent="0.2">
      <c r="A202" s="116" t="s">
        <v>45</v>
      </c>
      <c r="B202" s="117" t="s">
        <v>400</v>
      </c>
      <c r="C202" s="116" t="s">
        <v>90</v>
      </c>
      <c r="D202" s="116" t="s">
        <v>97</v>
      </c>
      <c r="E202" s="116" t="s">
        <v>164</v>
      </c>
      <c r="F202" s="118" t="s">
        <v>195</v>
      </c>
      <c r="G202" s="43" t="str">
        <f t="shared" si="30"/>
        <v>Asesor de Control Interno</v>
      </c>
      <c r="H202" s="148">
        <v>44533</v>
      </c>
      <c r="I202" s="148">
        <v>44545</v>
      </c>
      <c r="J202" s="53"/>
      <c r="K202" s="53"/>
      <c r="L202" s="53"/>
      <c r="M202" s="53"/>
      <c r="N202" s="53"/>
      <c r="O202" s="53"/>
      <c r="P202" s="53"/>
      <c r="Q202" s="53"/>
      <c r="R202" s="53"/>
      <c r="S202" s="53"/>
      <c r="T202" s="53"/>
      <c r="U202" s="53"/>
      <c r="V202" s="116" t="s">
        <v>311</v>
      </c>
      <c r="W202" s="158">
        <v>1E-3</v>
      </c>
      <c r="X202" s="111">
        <v>44545</v>
      </c>
      <c r="Y202" s="71" t="s">
        <v>714</v>
      </c>
      <c r="Z202" s="64" t="s">
        <v>692</v>
      </c>
      <c r="AA202" s="116" t="s">
        <v>57</v>
      </c>
      <c r="AB202" s="121">
        <f t="shared" ca="1" si="31"/>
        <v>1E-3</v>
      </c>
      <c r="AC202" s="121">
        <f t="shared" ca="1" si="32"/>
        <v>0</v>
      </c>
      <c r="AD202" s="165">
        <f t="shared" si="39"/>
        <v>12</v>
      </c>
      <c r="AE202" s="166">
        <f t="shared" si="40"/>
        <v>12</v>
      </c>
      <c r="AF202" s="166">
        <f t="shared" si="41"/>
        <v>28</v>
      </c>
      <c r="AG202" s="167">
        <f t="shared" si="42"/>
        <v>2.3333333333333335</v>
      </c>
      <c r="AH202" s="168">
        <f t="shared" si="43"/>
        <v>2.3333333333333335E-3</v>
      </c>
      <c r="AI202" s="167">
        <f t="shared" ca="1" si="44"/>
        <v>-1.3333333333333335E-3</v>
      </c>
      <c r="AJ202" s="150" t="s">
        <v>217</v>
      </c>
      <c r="AK202" s="221"/>
    </row>
    <row r="203" spans="1:37" s="23" customFormat="1" ht="35.450000000000003" hidden="1" customHeight="1" x14ac:dyDescent="0.2">
      <c r="A203" s="126" t="s">
        <v>45</v>
      </c>
      <c r="B203" s="117" t="s">
        <v>286</v>
      </c>
      <c r="C203" s="116" t="s">
        <v>90</v>
      </c>
      <c r="D203" s="116" t="s">
        <v>97</v>
      </c>
      <c r="E203" s="116" t="s">
        <v>164</v>
      </c>
      <c r="F203" s="119" t="s">
        <v>159</v>
      </c>
      <c r="G203" s="43" t="str">
        <f t="shared" si="30"/>
        <v>Asesor de Control Interno</v>
      </c>
      <c r="H203" s="111">
        <v>44543</v>
      </c>
      <c r="I203" s="111">
        <v>44557</v>
      </c>
      <c r="J203" s="53"/>
      <c r="K203" s="53"/>
      <c r="L203" s="53"/>
      <c r="M203" s="53"/>
      <c r="N203" s="53"/>
      <c r="O203" s="53"/>
      <c r="P203" s="53"/>
      <c r="Q203" s="53"/>
      <c r="R203" s="53"/>
      <c r="S203" s="53"/>
      <c r="T203" s="53"/>
      <c r="U203" s="53"/>
      <c r="V203" s="116" t="s">
        <v>123</v>
      </c>
      <c r="W203" s="158">
        <v>1.2E-2</v>
      </c>
      <c r="X203" s="111">
        <v>44560</v>
      </c>
      <c r="Y203" s="71" t="s">
        <v>699</v>
      </c>
      <c r="Z203" s="64" t="s">
        <v>701</v>
      </c>
      <c r="AA203" s="116" t="s">
        <v>57</v>
      </c>
      <c r="AB203" s="121">
        <f t="shared" ca="1" si="31"/>
        <v>1.2E-2</v>
      </c>
      <c r="AC203" s="121">
        <f t="shared" ca="1" si="32"/>
        <v>0</v>
      </c>
      <c r="AD203" s="165">
        <f t="shared" si="39"/>
        <v>12</v>
      </c>
      <c r="AE203" s="166">
        <f t="shared" si="40"/>
        <v>14</v>
      </c>
      <c r="AF203" s="166">
        <f t="shared" si="41"/>
        <v>18</v>
      </c>
      <c r="AG203" s="167">
        <f t="shared" si="42"/>
        <v>1.2857142857142858</v>
      </c>
      <c r="AH203" s="168">
        <f t="shared" si="43"/>
        <v>1.542857142857143E-2</v>
      </c>
      <c r="AI203" s="167">
        <f t="shared" ca="1" si="44"/>
        <v>-3.4285714285714301E-3</v>
      </c>
      <c r="AJ203" s="150" t="s">
        <v>217</v>
      </c>
      <c r="AK203" s="221"/>
    </row>
    <row r="204" spans="1:37" s="23" customFormat="1" ht="35.450000000000003" hidden="1" customHeight="1" x14ac:dyDescent="0.2">
      <c r="A204" s="116" t="s">
        <v>47</v>
      </c>
      <c r="B204" s="120" t="s">
        <v>191</v>
      </c>
      <c r="C204" s="116" t="s">
        <v>90</v>
      </c>
      <c r="D204" s="116" t="s">
        <v>97</v>
      </c>
      <c r="E204" s="116" t="s">
        <v>164</v>
      </c>
      <c r="F204" s="118" t="s">
        <v>222</v>
      </c>
      <c r="G204" s="43" t="str">
        <f t="shared" si="30"/>
        <v>Asesor de Control Interno</v>
      </c>
      <c r="H204" s="111">
        <v>44559</v>
      </c>
      <c r="I204" s="111">
        <v>44573</v>
      </c>
      <c r="J204" s="53"/>
      <c r="K204" s="53"/>
      <c r="L204" s="53"/>
      <c r="M204" s="53"/>
      <c r="N204" s="53"/>
      <c r="O204" s="53"/>
      <c r="P204" s="53"/>
      <c r="Q204" s="53"/>
      <c r="R204" s="53"/>
      <c r="S204" s="53"/>
      <c r="T204" s="53"/>
      <c r="U204" s="53"/>
      <c r="V204" s="116" t="s">
        <v>207</v>
      </c>
      <c r="W204" s="160">
        <v>5.0000000000000001E-3</v>
      </c>
      <c r="X204" s="111">
        <v>44561</v>
      </c>
      <c r="Y204" s="112" t="s">
        <v>712</v>
      </c>
      <c r="Z204" s="112" t="s">
        <v>713</v>
      </c>
      <c r="AA204" s="116" t="s">
        <v>175</v>
      </c>
      <c r="AB204" s="121">
        <f t="shared" ca="1" si="31"/>
        <v>4.9999999999999992E-3</v>
      </c>
      <c r="AC204" s="121">
        <f t="shared" ca="1" si="32"/>
        <v>0</v>
      </c>
      <c r="AD204" s="165">
        <f t="shared" si="39"/>
        <v>1</v>
      </c>
      <c r="AE204" s="166">
        <f t="shared" si="40"/>
        <v>14</v>
      </c>
      <c r="AF204" s="166">
        <f t="shared" si="41"/>
        <v>2</v>
      </c>
      <c r="AG204" s="167">
        <f t="shared" si="42"/>
        <v>0.14285714285714285</v>
      </c>
      <c r="AH204" s="168">
        <f t="shared" si="43"/>
        <v>7.1428571428571429E-4</v>
      </c>
      <c r="AI204" s="167">
        <f t="shared" ca="1" si="44"/>
        <v>4.2857142857142851E-3</v>
      </c>
      <c r="AJ204" s="150" t="s">
        <v>217</v>
      </c>
      <c r="AK204" s="221"/>
    </row>
    <row r="205" spans="1:37" s="23" customFormat="1" ht="35.450000000000003" customHeight="1" x14ac:dyDescent="0.2">
      <c r="A205" s="116" t="s">
        <v>50</v>
      </c>
      <c r="B205" s="117" t="s">
        <v>656</v>
      </c>
      <c r="C205" s="116"/>
      <c r="D205" s="116"/>
      <c r="E205" s="116"/>
      <c r="F205" s="238" t="s">
        <v>221</v>
      </c>
      <c r="G205" s="43" t="s">
        <v>184</v>
      </c>
      <c r="H205" s="111">
        <v>44491</v>
      </c>
      <c r="I205" s="111">
        <v>44519</v>
      </c>
      <c r="J205" s="53"/>
      <c r="K205" s="53"/>
      <c r="L205" s="53"/>
      <c r="M205" s="53"/>
      <c r="N205" s="53"/>
      <c r="O205" s="53"/>
      <c r="P205" s="53"/>
      <c r="Q205" s="53"/>
      <c r="R205" s="53"/>
      <c r="S205" s="53"/>
      <c r="T205" s="53"/>
      <c r="U205" s="53"/>
      <c r="V205" s="116"/>
      <c r="W205" s="160">
        <v>2.5000000000000001E-3</v>
      </c>
      <c r="X205" s="111">
        <v>44519</v>
      </c>
      <c r="Y205" s="117" t="s">
        <v>667</v>
      </c>
      <c r="Z205" s="64" t="s">
        <v>668</v>
      </c>
      <c r="AA205" s="116" t="s">
        <v>176</v>
      </c>
      <c r="AB205" s="121">
        <v>2.5000000000000001E-3</v>
      </c>
      <c r="AC205" s="121">
        <f t="shared" si="32"/>
        <v>0</v>
      </c>
      <c r="AD205" s="165">
        <f t="shared" si="39"/>
        <v>11</v>
      </c>
      <c r="AE205" s="166">
        <f t="shared" si="40"/>
        <v>28</v>
      </c>
      <c r="AF205" s="166">
        <f t="shared" si="41"/>
        <v>70</v>
      </c>
      <c r="AG205" s="167">
        <f t="shared" si="42"/>
        <v>2.5</v>
      </c>
      <c r="AH205" s="168">
        <f t="shared" si="43"/>
        <v>6.2500000000000003E-3</v>
      </c>
      <c r="AI205" s="167"/>
      <c r="AJ205" s="150" t="s">
        <v>217</v>
      </c>
      <c r="AK205" s="221"/>
    </row>
    <row r="206" spans="1:37" s="23" customFormat="1" ht="35.450000000000003" customHeight="1" x14ac:dyDescent="0.2">
      <c r="A206" s="116" t="s">
        <v>50</v>
      </c>
      <c r="B206" s="117" t="s">
        <v>655</v>
      </c>
      <c r="C206" s="116"/>
      <c r="D206" s="116"/>
      <c r="E206" s="116"/>
      <c r="F206" s="238" t="s">
        <v>221</v>
      </c>
      <c r="G206" s="43" t="s">
        <v>184</v>
      </c>
      <c r="H206" s="111">
        <v>44543</v>
      </c>
      <c r="I206" s="111">
        <v>44554</v>
      </c>
      <c r="J206" s="53"/>
      <c r="K206" s="53"/>
      <c r="L206" s="53"/>
      <c r="M206" s="53"/>
      <c r="N206" s="53"/>
      <c r="O206" s="53"/>
      <c r="P206" s="53"/>
      <c r="Q206" s="53"/>
      <c r="R206" s="53"/>
      <c r="S206" s="53"/>
      <c r="T206" s="53"/>
      <c r="U206" s="53"/>
      <c r="V206" s="116"/>
      <c r="W206" s="160">
        <v>2.5000000000000001E-3</v>
      </c>
      <c r="X206" s="111">
        <v>44554</v>
      </c>
      <c r="Y206" s="117" t="s">
        <v>684</v>
      </c>
      <c r="Z206" s="64" t="s">
        <v>685</v>
      </c>
      <c r="AA206" s="116" t="s">
        <v>176</v>
      </c>
      <c r="AB206" s="121">
        <v>2.5000000000000001E-3</v>
      </c>
      <c r="AC206" s="121">
        <f t="shared" si="32"/>
        <v>0</v>
      </c>
      <c r="AD206" s="165">
        <f t="shared" si="39"/>
        <v>12</v>
      </c>
      <c r="AE206" s="166">
        <f t="shared" si="40"/>
        <v>11</v>
      </c>
      <c r="AF206" s="166">
        <f t="shared" si="41"/>
        <v>18</v>
      </c>
      <c r="AG206" s="167">
        <f t="shared" si="42"/>
        <v>1.6363636363636365</v>
      </c>
      <c r="AH206" s="168">
        <f t="shared" si="43"/>
        <v>4.0909090909090912E-3</v>
      </c>
      <c r="AI206" s="167"/>
      <c r="AJ206" s="150" t="s">
        <v>217</v>
      </c>
      <c r="AK206" s="221"/>
    </row>
    <row r="207" spans="1:37" s="23" customFormat="1" ht="35.450000000000003" customHeight="1" x14ac:dyDescent="0.2">
      <c r="A207" s="116" t="s">
        <v>50</v>
      </c>
      <c r="B207" s="117" t="s">
        <v>405</v>
      </c>
      <c r="C207" s="116" t="s">
        <v>89</v>
      </c>
      <c r="D207" s="116" t="s">
        <v>96</v>
      </c>
      <c r="E207" s="116" t="s">
        <v>164</v>
      </c>
      <c r="F207" s="118" t="s">
        <v>222</v>
      </c>
      <c r="G207" s="43" t="str">
        <f t="shared" si="30"/>
        <v>Subdirector Financiero</v>
      </c>
      <c r="H207" s="181"/>
      <c r="I207" s="181"/>
      <c r="J207" s="53"/>
      <c r="K207" s="53"/>
      <c r="L207" s="53"/>
      <c r="M207" s="53"/>
      <c r="N207" s="53"/>
      <c r="O207" s="53"/>
      <c r="P207" s="53"/>
      <c r="Q207" s="53"/>
      <c r="R207" s="53"/>
      <c r="S207" s="53"/>
      <c r="T207" s="53"/>
      <c r="U207" s="53"/>
      <c r="V207" s="116" t="s">
        <v>123</v>
      </c>
      <c r="W207" s="160">
        <v>0</v>
      </c>
      <c r="X207" s="111"/>
      <c r="Y207" s="64"/>
      <c r="Z207" s="64"/>
      <c r="AA207" s="116"/>
      <c r="AB207" s="62">
        <f t="shared" ca="1" si="31"/>
        <v>0</v>
      </c>
      <c r="AC207" s="62">
        <f t="shared" ca="1" si="32"/>
        <v>0</v>
      </c>
      <c r="AD207" s="165"/>
      <c r="AE207" s="166"/>
      <c r="AF207" s="166"/>
      <c r="AG207" s="167"/>
      <c r="AH207" s="168"/>
      <c r="AI207" s="167"/>
      <c r="AJ207" s="184" t="s">
        <v>224</v>
      </c>
      <c r="AK207" s="222"/>
    </row>
    <row r="208" spans="1:37" s="23" customFormat="1" ht="35.450000000000003" customHeight="1" x14ac:dyDescent="0.2">
      <c r="A208" s="116" t="s">
        <v>50</v>
      </c>
      <c r="B208" s="117" t="s">
        <v>405</v>
      </c>
      <c r="C208" s="116" t="s">
        <v>81</v>
      </c>
      <c r="D208" s="116" t="s">
        <v>100</v>
      </c>
      <c r="E208" s="116" t="s">
        <v>164</v>
      </c>
      <c r="F208" s="118" t="s">
        <v>222</v>
      </c>
      <c r="G208" s="43" t="str">
        <f t="shared" si="30"/>
        <v>Director de Urbanizaciones y Titulación</v>
      </c>
      <c r="H208" s="181"/>
      <c r="I208" s="181"/>
      <c r="J208" s="53"/>
      <c r="K208" s="53"/>
      <c r="L208" s="53"/>
      <c r="M208" s="53"/>
      <c r="N208" s="53"/>
      <c r="O208" s="53"/>
      <c r="P208" s="53"/>
      <c r="Q208" s="53"/>
      <c r="R208" s="53"/>
      <c r="S208" s="53"/>
      <c r="T208" s="53"/>
      <c r="U208" s="53"/>
      <c r="V208" s="116" t="s">
        <v>123</v>
      </c>
      <c r="W208" s="160">
        <v>0</v>
      </c>
      <c r="X208" s="111"/>
      <c r="Y208" s="64"/>
      <c r="Z208" s="64"/>
      <c r="AA208" s="116"/>
      <c r="AB208" s="62">
        <f t="shared" ca="1" si="31"/>
        <v>0</v>
      </c>
      <c r="AC208" s="62">
        <f t="shared" ca="1" si="32"/>
        <v>0</v>
      </c>
      <c r="AD208" s="165"/>
      <c r="AE208" s="166"/>
      <c r="AF208" s="166"/>
      <c r="AG208" s="167"/>
      <c r="AH208" s="168"/>
      <c r="AI208" s="167"/>
      <c r="AJ208" s="184" t="s">
        <v>224</v>
      </c>
      <c r="AK208" s="222"/>
    </row>
    <row r="209" spans="1:37" s="23" customFormat="1" ht="35.450000000000003" customHeight="1" x14ac:dyDescent="0.2">
      <c r="A209" s="116" t="s">
        <v>50</v>
      </c>
      <c r="B209" s="117" t="s">
        <v>408</v>
      </c>
      <c r="C209" s="116" t="s">
        <v>80</v>
      </c>
      <c r="D209" s="116" t="s">
        <v>100</v>
      </c>
      <c r="E209" s="116" t="s">
        <v>164</v>
      </c>
      <c r="F209" s="119" t="s">
        <v>222</v>
      </c>
      <c r="G209" s="43" t="str">
        <f t="shared" si="30"/>
        <v>Director de Reasentamientos Humanos</v>
      </c>
      <c r="H209" s="181"/>
      <c r="I209" s="181"/>
      <c r="J209" s="53"/>
      <c r="K209" s="53"/>
      <c r="L209" s="53"/>
      <c r="M209" s="53"/>
      <c r="N209" s="53"/>
      <c r="O209" s="53"/>
      <c r="P209" s="53"/>
      <c r="Q209" s="53"/>
      <c r="R209" s="53"/>
      <c r="S209" s="53"/>
      <c r="T209" s="53"/>
      <c r="U209" s="53"/>
      <c r="V209" s="116" t="s">
        <v>123</v>
      </c>
      <c r="W209" s="160">
        <v>0</v>
      </c>
      <c r="X209" s="111"/>
      <c r="Y209" s="71"/>
      <c r="Z209" s="64"/>
      <c r="AA209" s="116"/>
      <c r="AB209" s="62">
        <f t="shared" ca="1" si="31"/>
        <v>0</v>
      </c>
      <c r="AC209" s="62">
        <f t="shared" ca="1" si="32"/>
        <v>0</v>
      </c>
      <c r="AD209" s="165"/>
      <c r="AE209" s="166"/>
      <c r="AF209" s="166"/>
      <c r="AG209" s="167"/>
      <c r="AH209" s="168"/>
      <c r="AI209" s="167"/>
      <c r="AJ209" s="184" t="s">
        <v>224</v>
      </c>
      <c r="AK209" s="222"/>
    </row>
    <row r="210" spans="1:37" s="23" customFormat="1" ht="35.450000000000003" customHeight="1" x14ac:dyDescent="0.2">
      <c r="A210" s="116" t="s">
        <v>50</v>
      </c>
      <c r="B210" s="117" t="s">
        <v>408</v>
      </c>
      <c r="C210" s="116" t="s">
        <v>87</v>
      </c>
      <c r="D210" s="116" t="s">
        <v>96</v>
      </c>
      <c r="E210" s="116" t="s">
        <v>164</v>
      </c>
      <c r="F210" s="119" t="s">
        <v>222</v>
      </c>
      <c r="G210" s="43" t="str">
        <f t="shared" si="30"/>
        <v>Subdirector Administrativo</v>
      </c>
      <c r="H210" s="181"/>
      <c r="I210" s="181"/>
      <c r="J210" s="53"/>
      <c r="K210" s="53"/>
      <c r="L210" s="53"/>
      <c r="M210" s="53"/>
      <c r="N210" s="53"/>
      <c r="O210" s="53"/>
      <c r="P210" s="53"/>
      <c r="Q210" s="53"/>
      <c r="R210" s="53"/>
      <c r="S210" s="53"/>
      <c r="T210" s="53"/>
      <c r="U210" s="53"/>
      <c r="V210" s="116" t="s">
        <v>123</v>
      </c>
      <c r="W210" s="160">
        <v>0</v>
      </c>
      <c r="X210" s="111"/>
      <c r="Y210" s="71"/>
      <c r="Z210" s="64"/>
      <c r="AA210" s="116"/>
      <c r="AB210" s="62">
        <f t="shared" ca="1" si="31"/>
        <v>0</v>
      </c>
      <c r="AC210" s="62">
        <f t="shared" ca="1" si="32"/>
        <v>0</v>
      </c>
      <c r="AD210" s="165"/>
      <c r="AE210" s="166"/>
      <c r="AF210" s="166"/>
      <c r="AG210" s="167"/>
      <c r="AH210" s="168"/>
      <c r="AI210" s="167"/>
      <c r="AJ210" s="184" t="s">
        <v>224</v>
      </c>
      <c r="AK210" s="222"/>
    </row>
    <row r="211" spans="1:37" s="23" customFormat="1" ht="35.450000000000003" customHeight="1" x14ac:dyDescent="0.2">
      <c r="A211" s="116" t="s">
        <v>50</v>
      </c>
      <c r="B211" s="117" t="s">
        <v>406</v>
      </c>
      <c r="C211" s="116" t="s">
        <v>81</v>
      </c>
      <c r="D211" s="116" t="s">
        <v>100</v>
      </c>
      <c r="E211" s="116" t="s">
        <v>164</v>
      </c>
      <c r="F211" s="118" t="s">
        <v>222</v>
      </c>
      <c r="G211" s="43" t="str">
        <f t="shared" si="30"/>
        <v>Director de Urbanizaciones y Titulación</v>
      </c>
      <c r="H211" s="181"/>
      <c r="I211" s="181"/>
      <c r="J211" s="53"/>
      <c r="K211" s="53"/>
      <c r="L211" s="53"/>
      <c r="M211" s="53"/>
      <c r="N211" s="53"/>
      <c r="O211" s="53"/>
      <c r="P211" s="53"/>
      <c r="Q211" s="53"/>
      <c r="R211" s="53"/>
      <c r="S211" s="53"/>
      <c r="T211" s="53"/>
      <c r="U211" s="53"/>
      <c r="V211" s="116" t="s">
        <v>123</v>
      </c>
      <c r="W211" s="160">
        <v>0</v>
      </c>
      <c r="X211" s="111"/>
      <c r="Y211" s="64"/>
      <c r="Z211" s="64"/>
      <c r="AA211" s="116"/>
      <c r="AB211" s="62">
        <f t="shared" ca="1" si="31"/>
        <v>0</v>
      </c>
      <c r="AC211" s="62">
        <f t="shared" ca="1" si="32"/>
        <v>0</v>
      </c>
      <c r="AD211" s="165"/>
      <c r="AE211" s="166"/>
      <c r="AF211" s="166"/>
      <c r="AG211" s="167"/>
      <c r="AH211" s="168"/>
      <c r="AI211" s="167"/>
      <c r="AJ211" s="184" t="s">
        <v>224</v>
      </c>
      <c r="AK211" s="222"/>
    </row>
    <row r="212" spans="1:37" s="23" customFormat="1" ht="35.450000000000003" customHeight="1" x14ac:dyDescent="0.2">
      <c r="A212" s="116" t="s">
        <v>50</v>
      </c>
      <c r="B212" s="117" t="s">
        <v>406</v>
      </c>
      <c r="C212" s="116" t="s">
        <v>87</v>
      </c>
      <c r="D212" s="116" t="s">
        <v>96</v>
      </c>
      <c r="E212" s="116" t="s">
        <v>164</v>
      </c>
      <c r="F212" s="118" t="s">
        <v>222</v>
      </c>
      <c r="G212" s="43" t="str">
        <f t="shared" si="30"/>
        <v>Subdirector Administrativo</v>
      </c>
      <c r="H212" s="181"/>
      <c r="I212" s="181"/>
      <c r="J212" s="53"/>
      <c r="K212" s="53"/>
      <c r="L212" s="53"/>
      <c r="M212" s="53"/>
      <c r="N212" s="53"/>
      <c r="O212" s="53"/>
      <c r="P212" s="53"/>
      <c r="Q212" s="53"/>
      <c r="R212" s="53"/>
      <c r="S212" s="53"/>
      <c r="T212" s="53"/>
      <c r="U212" s="53"/>
      <c r="V212" s="116" t="s">
        <v>123</v>
      </c>
      <c r="W212" s="160">
        <v>0</v>
      </c>
      <c r="X212" s="111"/>
      <c r="Y212" s="64"/>
      <c r="Z212" s="64"/>
      <c r="AA212" s="116"/>
      <c r="AB212" s="62">
        <f t="shared" ca="1" si="31"/>
        <v>0</v>
      </c>
      <c r="AC212" s="62">
        <f t="shared" ca="1" si="32"/>
        <v>0</v>
      </c>
      <c r="AD212" s="165"/>
      <c r="AE212" s="166"/>
      <c r="AF212" s="166"/>
      <c r="AG212" s="167"/>
      <c r="AH212" s="168"/>
      <c r="AI212" s="167"/>
      <c r="AJ212" s="184" t="s">
        <v>224</v>
      </c>
      <c r="AK212" s="222"/>
    </row>
    <row r="213" spans="1:37" s="23" customFormat="1" ht="35.450000000000003" customHeight="1" x14ac:dyDescent="0.2">
      <c r="A213" s="116" t="s">
        <v>50</v>
      </c>
      <c r="B213" s="117" t="s">
        <v>407</v>
      </c>
      <c r="C213" s="116" t="s">
        <v>76</v>
      </c>
      <c r="D213" s="116" t="s">
        <v>96</v>
      </c>
      <c r="E213" s="116" t="s">
        <v>164</v>
      </c>
      <c r="F213" s="119" t="s">
        <v>222</v>
      </c>
      <c r="G213" s="43" t="str">
        <f t="shared" ref="G213:G229" si="45">IF(LEN(C213)&gt;0,VLOOKUP(C213,PROCESO2,3,0),"")</f>
        <v>Subdirector Administrativo</v>
      </c>
      <c r="H213" s="181"/>
      <c r="I213" s="181"/>
      <c r="J213" s="53"/>
      <c r="K213" s="53"/>
      <c r="L213" s="53"/>
      <c r="M213" s="53"/>
      <c r="N213" s="53"/>
      <c r="O213" s="53"/>
      <c r="P213" s="53"/>
      <c r="Q213" s="53"/>
      <c r="R213" s="53"/>
      <c r="S213" s="53"/>
      <c r="T213" s="53"/>
      <c r="U213" s="53"/>
      <c r="V213" s="116" t="s">
        <v>123</v>
      </c>
      <c r="W213" s="160">
        <v>0</v>
      </c>
      <c r="X213" s="111"/>
      <c r="Y213" s="71"/>
      <c r="Z213" s="64"/>
      <c r="AA213" s="116"/>
      <c r="AB213" s="62">
        <f t="shared" ref="AB213:AB229" ca="1" si="46">IF(ISERROR(VLOOKUP(AA213,INDIRECT(VLOOKUP(A213,ACTA,2,0)&amp;"A"),2,0))=TRUE,0,W213*(VLOOKUP(AA213,INDIRECT(VLOOKUP(A213,ACTA,2,0)&amp;"A"),2,0)))</f>
        <v>0</v>
      </c>
      <c r="AC213" s="62">
        <f t="shared" ref="AC213:AC229" ca="1" si="47">+W213-AB213</f>
        <v>0</v>
      </c>
      <c r="AD213" s="165"/>
      <c r="AE213" s="166"/>
      <c r="AF213" s="166"/>
      <c r="AG213" s="167"/>
      <c r="AH213" s="168"/>
      <c r="AI213" s="167"/>
      <c r="AJ213" s="184" t="s">
        <v>224</v>
      </c>
      <c r="AK213" s="222"/>
    </row>
    <row r="214" spans="1:37" s="23" customFormat="1" ht="35.450000000000003" customHeight="1" x14ac:dyDescent="0.2">
      <c r="A214" s="116" t="s">
        <v>50</v>
      </c>
      <c r="B214" s="117" t="s">
        <v>319</v>
      </c>
      <c r="C214" s="116" t="s">
        <v>82</v>
      </c>
      <c r="D214" s="116" t="s">
        <v>100</v>
      </c>
      <c r="E214" s="116" t="s">
        <v>164</v>
      </c>
      <c r="F214" s="119" t="s">
        <v>222</v>
      </c>
      <c r="G214" s="43" t="str">
        <f t="shared" si="45"/>
        <v>Director de Mejoramiento de Barrios</v>
      </c>
      <c r="H214" s="181"/>
      <c r="I214" s="181"/>
      <c r="J214" s="53"/>
      <c r="K214" s="53"/>
      <c r="L214" s="53"/>
      <c r="M214" s="53"/>
      <c r="N214" s="53"/>
      <c r="O214" s="53"/>
      <c r="P214" s="53"/>
      <c r="Q214" s="53"/>
      <c r="R214" s="53"/>
      <c r="S214" s="53"/>
      <c r="T214" s="53"/>
      <c r="U214" s="53"/>
      <c r="V214" s="116" t="s">
        <v>123</v>
      </c>
      <c r="W214" s="160">
        <v>0</v>
      </c>
      <c r="X214" s="111"/>
      <c r="Y214" s="71"/>
      <c r="Z214" s="64"/>
      <c r="AA214" s="116"/>
      <c r="AB214" s="62">
        <f t="shared" ca="1" si="46"/>
        <v>0</v>
      </c>
      <c r="AC214" s="62">
        <f t="shared" ca="1" si="47"/>
        <v>0</v>
      </c>
      <c r="AD214" s="165"/>
      <c r="AE214" s="166"/>
      <c r="AF214" s="166"/>
      <c r="AG214" s="167"/>
      <c r="AH214" s="168"/>
      <c r="AI214" s="167"/>
      <c r="AJ214" s="184" t="s">
        <v>224</v>
      </c>
      <c r="AK214" s="222"/>
    </row>
    <row r="215" spans="1:37" s="23" customFormat="1" ht="35.450000000000003" customHeight="1" x14ac:dyDescent="0.2">
      <c r="A215" s="116" t="s">
        <v>50</v>
      </c>
      <c r="B215" s="117" t="s">
        <v>330</v>
      </c>
      <c r="C215" s="116" t="s">
        <v>82</v>
      </c>
      <c r="D215" s="116" t="s">
        <v>100</v>
      </c>
      <c r="E215" s="116" t="s">
        <v>164</v>
      </c>
      <c r="F215" s="119" t="s">
        <v>158</v>
      </c>
      <c r="G215" s="43" t="str">
        <f t="shared" si="45"/>
        <v>Director de Mejoramiento de Barrios</v>
      </c>
      <c r="H215" s="181"/>
      <c r="I215" s="181"/>
      <c r="J215" s="53"/>
      <c r="K215" s="53"/>
      <c r="L215" s="53"/>
      <c r="M215" s="53"/>
      <c r="N215" s="53"/>
      <c r="O215" s="53"/>
      <c r="P215" s="53"/>
      <c r="Q215" s="53"/>
      <c r="R215" s="53"/>
      <c r="S215" s="53"/>
      <c r="T215" s="53"/>
      <c r="U215" s="53"/>
      <c r="V215" s="116" t="s">
        <v>123</v>
      </c>
      <c r="W215" s="160">
        <v>0</v>
      </c>
      <c r="X215" s="111"/>
      <c r="Y215" s="71"/>
      <c r="Z215" s="64"/>
      <c r="AA215" s="116"/>
      <c r="AB215" s="62">
        <f t="shared" ca="1" si="46"/>
        <v>0</v>
      </c>
      <c r="AC215" s="62">
        <f t="shared" ca="1" si="47"/>
        <v>0</v>
      </c>
      <c r="AD215" s="165"/>
      <c r="AE215" s="166"/>
      <c r="AF215" s="166"/>
      <c r="AG215" s="167"/>
      <c r="AH215" s="168"/>
      <c r="AI215" s="167"/>
      <c r="AJ215" s="184" t="s">
        <v>224</v>
      </c>
      <c r="AK215" s="222"/>
    </row>
    <row r="216" spans="1:37" s="23" customFormat="1" ht="35.450000000000003" customHeight="1" x14ac:dyDescent="0.2">
      <c r="A216" s="116" t="s">
        <v>50</v>
      </c>
      <c r="B216" s="117" t="s">
        <v>321</v>
      </c>
      <c r="C216" s="116" t="s">
        <v>83</v>
      </c>
      <c r="D216" s="116" t="s">
        <v>100</v>
      </c>
      <c r="E216" s="116" t="s">
        <v>164</v>
      </c>
      <c r="F216" s="119" t="s">
        <v>222</v>
      </c>
      <c r="G216" s="43" t="str">
        <f t="shared" si="45"/>
        <v>Director de Mejoramiento de Vivienda</v>
      </c>
      <c r="H216" s="181"/>
      <c r="I216" s="181"/>
      <c r="J216" s="53"/>
      <c r="K216" s="53"/>
      <c r="L216" s="53"/>
      <c r="M216" s="53"/>
      <c r="N216" s="53"/>
      <c r="O216" s="53"/>
      <c r="P216" s="53"/>
      <c r="Q216" s="53"/>
      <c r="R216" s="53"/>
      <c r="S216" s="53"/>
      <c r="T216" s="53"/>
      <c r="U216" s="53"/>
      <c r="V216" s="116" t="s">
        <v>123</v>
      </c>
      <c r="W216" s="160">
        <v>0</v>
      </c>
      <c r="X216" s="111"/>
      <c r="Y216" s="71"/>
      <c r="Z216" s="64"/>
      <c r="AA216" s="116"/>
      <c r="AB216" s="62">
        <f t="shared" ca="1" si="46"/>
        <v>0</v>
      </c>
      <c r="AC216" s="62">
        <f t="shared" ca="1" si="47"/>
        <v>0</v>
      </c>
      <c r="AD216" s="165"/>
      <c r="AE216" s="166"/>
      <c r="AF216" s="166"/>
      <c r="AG216" s="167"/>
      <c r="AH216" s="168"/>
      <c r="AI216" s="167"/>
      <c r="AJ216" s="184" t="s">
        <v>224</v>
      </c>
      <c r="AK216" s="222"/>
    </row>
    <row r="217" spans="1:37" s="23" customFormat="1" ht="35.450000000000003" customHeight="1" x14ac:dyDescent="0.2">
      <c r="A217" s="116" t="s">
        <v>50</v>
      </c>
      <c r="B217" s="117" t="s">
        <v>402</v>
      </c>
      <c r="C217" s="116" t="s">
        <v>83</v>
      </c>
      <c r="D217" s="116" t="s">
        <v>100</v>
      </c>
      <c r="E217" s="116" t="s">
        <v>164</v>
      </c>
      <c r="F217" s="119" t="s">
        <v>222</v>
      </c>
      <c r="G217" s="43" t="str">
        <f t="shared" si="45"/>
        <v>Director de Mejoramiento de Vivienda</v>
      </c>
      <c r="H217" s="181"/>
      <c r="I217" s="181"/>
      <c r="J217" s="53"/>
      <c r="K217" s="53"/>
      <c r="L217" s="53"/>
      <c r="M217" s="53"/>
      <c r="N217" s="53"/>
      <c r="O217" s="53"/>
      <c r="P217" s="53"/>
      <c r="Q217" s="53"/>
      <c r="R217" s="53"/>
      <c r="S217" s="53"/>
      <c r="T217" s="53"/>
      <c r="U217" s="53"/>
      <c r="V217" s="116" t="s">
        <v>123</v>
      </c>
      <c r="W217" s="160">
        <v>0</v>
      </c>
      <c r="X217" s="111"/>
      <c r="Y217" s="71"/>
      <c r="Z217" s="64"/>
      <c r="AA217" s="116"/>
      <c r="AB217" s="62">
        <f t="shared" ca="1" si="46"/>
        <v>0</v>
      </c>
      <c r="AC217" s="62">
        <f t="shared" ca="1" si="47"/>
        <v>0</v>
      </c>
      <c r="AD217" s="165"/>
      <c r="AE217" s="166"/>
      <c r="AF217" s="166"/>
      <c r="AG217" s="167"/>
      <c r="AH217" s="168"/>
      <c r="AI217" s="167"/>
      <c r="AJ217" s="184" t="s">
        <v>224</v>
      </c>
      <c r="AK217" s="222"/>
    </row>
    <row r="218" spans="1:37" s="23" customFormat="1" ht="35.450000000000003" customHeight="1" x14ac:dyDescent="0.2">
      <c r="A218" s="116" t="s">
        <v>50</v>
      </c>
      <c r="B218" s="117" t="s">
        <v>209</v>
      </c>
      <c r="C218" s="59" t="s">
        <v>141</v>
      </c>
      <c r="D218" s="44" t="s">
        <v>96</v>
      </c>
      <c r="E218" s="116" t="s">
        <v>164</v>
      </c>
      <c r="F218" s="118" t="s">
        <v>159</v>
      </c>
      <c r="G218" s="43" t="str">
        <f t="shared" si="45"/>
        <v>Director de Gestión Corporativa y CID</v>
      </c>
      <c r="H218" s="181"/>
      <c r="I218" s="181"/>
      <c r="J218" s="53"/>
      <c r="K218" s="53"/>
      <c r="L218" s="53"/>
      <c r="M218" s="53"/>
      <c r="N218" s="53"/>
      <c r="O218" s="53"/>
      <c r="P218" s="53"/>
      <c r="Q218" s="53"/>
      <c r="R218" s="53"/>
      <c r="S218" s="53"/>
      <c r="T218" s="53"/>
      <c r="U218" s="53"/>
      <c r="V218" s="116" t="s">
        <v>123</v>
      </c>
      <c r="W218" s="160">
        <v>0</v>
      </c>
      <c r="X218" s="111"/>
      <c r="Y218" s="64"/>
      <c r="Z218" s="64"/>
      <c r="AA218" s="116"/>
      <c r="AB218" s="62">
        <f t="shared" ca="1" si="46"/>
        <v>0</v>
      </c>
      <c r="AC218" s="62">
        <f t="shared" ca="1" si="47"/>
        <v>0</v>
      </c>
      <c r="AD218" s="165"/>
      <c r="AE218" s="166"/>
      <c r="AF218" s="166"/>
      <c r="AG218" s="167"/>
      <c r="AH218" s="168"/>
      <c r="AI218" s="167"/>
      <c r="AJ218" s="184" t="s">
        <v>224</v>
      </c>
      <c r="AK218" s="222"/>
    </row>
    <row r="219" spans="1:37" s="23" customFormat="1" ht="35.450000000000003" customHeight="1" x14ac:dyDescent="0.2">
      <c r="A219" s="116" t="s">
        <v>50</v>
      </c>
      <c r="B219" s="117" t="s">
        <v>322</v>
      </c>
      <c r="C219" s="116" t="s">
        <v>140</v>
      </c>
      <c r="D219" s="116" t="s">
        <v>100</v>
      </c>
      <c r="E219" s="116" t="s">
        <v>164</v>
      </c>
      <c r="F219" s="119" t="s">
        <v>158</v>
      </c>
      <c r="G219" s="43" t="str">
        <f t="shared" si="45"/>
        <v>Director de Gestión Corporativa y CID</v>
      </c>
      <c r="H219" s="181"/>
      <c r="I219" s="181"/>
      <c r="J219" s="53"/>
      <c r="K219" s="53"/>
      <c r="L219" s="53"/>
      <c r="M219" s="53"/>
      <c r="N219" s="53"/>
      <c r="O219" s="53"/>
      <c r="P219" s="53"/>
      <c r="Q219" s="53"/>
      <c r="R219" s="53"/>
      <c r="S219" s="53"/>
      <c r="T219" s="53"/>
      <c r="U219" s="53"/>
      <c r="V219" s="116" t="s">
        <v>123</v>
      </c>
      <c r="W219" s="160">
        <v>0</v>
      </c>
      <c r="X219" s="111"/>
      <c r="Y219" s="71"/>
      <c r="Z219" s="64"/>
      <c r="AA219" s="116"/>
      <c r="AB219" s="62">
        <f t="shared" ca="1" si="46"/>
        <v>0</v>
      </c>
      <c r="AC219" s="62">
        <f t="shared" ca="1" si="47"/>
        <v>0</v>
      </c>
      <c r="AD219" s="165"/>
      <c r="AE219" s="166"/>
      <c r="AF219" s="166"/>
      <c r="AG219" s="167"/>
      <c r="AH219" s="168"/>
      <c r="AI219" s="167"/>
      <c r="AJ219" s="184" t="s">
        <v>224</v>
      </c>
      <c r="AK219" s="222"/>
    </row>
    <row r="220" spans="1:37" s="23" customFormat="1" ht="35.450000000000003" customHeight="1" x14ac:dyDescent="0.2">
      <c r="A220" s="116" t="s">
        <v>50</v>
      </c>
      <c r="B220" s="117" t="s">
        <v>324</v>
      </c>
      <c r="C220" s="116" t="s">
        <v>80</v>
      </c>
      <c r="D220" s="116" t="s">
        <v>100</v>
      </c>
      <c r="E220" s="116" t="s">
        <v>164</v>
      </c>
      <c r="F220" s="119" t="s">
        <v>158</v>
      </c>
      <c r="G220" s="43" t="str">
        <f t="shared" si="45"/>
        <v>Director de Reasentamientos Humanos</v>
      </c>
      <c r="H220" s="181"/>
      <c r="I220" s="181"/>
      <c r="J220" s="53"/>
      <c r="K220" s="53"/>
      <c r="L220" s="53"/>
      <c r="M220" s="53"/>
      <c r="N220" s="53"/>
      <c r="O220" s="53"/>
      <c r="P220" s="53"/>
      <c r="Q220" s="53"/>
      <c r="R220" s="53"/>
      <c r="S220" s="53"/>
      <c r="T220" s="53"/>
      <c r="U220" s="53"/>
      <c r="V220" s="116" t="s">
        <v>123</v>
      </c>
      <c r="W220" s="160">
        <v>0</v>
      </c>
      <c r="X220" s="111"/>
      <c r="Y220" s="71"/>
      <c r="Z220" s="64"/>
      <c r="AA220" s="116"/>
      <c r="AB220" s="62">
        <f t="shared" ca="1" si="46"/>
        <v>0</v>
      </c>
      <c r="AC220" s="62">
        <f t="shared" ca="1" si="47"/>
        <v>0</v>
      </c>
      <c r="AD220" s="165"/>
      <c r="AE220" s="166"/>
      <c r="AF220" s="166"/>
      <c r="AG220" s="167"/>
      <c r="AH220" s="168"/>
      <c r="AI220" s="167"/>
      <c r="AJ220" s="184" t="s">
        <v>224</v>
      </c>
      <c r="AK220" s="222"/>
    </row>
    <row r="221" spans="1:37" s="23" customFormat="1" ht="35.450000000000003" customHeight="1" x14ac:dyDescent="0.2">
      <c r="A221" s="116" t="s">
        <v>50</v>
      </c>
      <c r="B221" s="171" t="s">
        <v>301</v>
      </c>
      <c r="C221" s="116" t="s">
        <v>80</v>
      </c>
      <c r="D221" s="116" t="s">
        <v>100</v>
      </c>
      <c r="E221" s="116" t="s">
        <v>164</v>
      </c>
      <c r="F221" s="118" t="s">
        <v>245</v>
      </c>
      <c r="G221" s="43" t="str">
        <f t="shared" si="45"/>
        <v>Director de Reasentamientos Humanos</v>
      </c>
      <c r="H221" s="181"/>
      <c r="I221" s="181"/>
      <c r="J221" s="53"/>
      <c r="K221" s="53"/>
      <c r="L221" s="53"/>
      <c r="M221" s="53"/>
      <c r="N221" s="53"/>
      <c r="O221" s="53"/>
      <c r="P221" s="53"/>
      <c r="Q221" s="53"/>
      <c r="R221" s="53"/>
      <c r="S221" s="53"/>
      <c r="T221" s="53"/>
      <c r="U221" s="53"/>
      <c r="V221" s="116" t="s">
        <v>123</v>
      </c>
      <c r="W221" s="160">
        <v>0</v>
      </c>
      <c r="X221" s="111"/>
      <c r="Y221" s="117"/>
      <c r="Z221" s="173"/>
      <c r="AA221" s="116"/>
      <c r="AB221" s="182">
        <f t="shared" ca="1" si="46"/>
        <v>0</v>
      </c>
      <c r="AC221" s="62">
        <f t="shared" ca="1" si="47"/>
        <v>0</v>
      </c>
      <c r="AD221" s="165"/>
      <c r="AE221" s="166"/>
      <c r="AF221" s="166"/>
      <c r="AG221" s="167"/>
      <c r="AH221" s="168"/>
      <c r="AI221" s="167"/>
      <c r="AJ221" s="184" t="s">
        <v>224</v>
      </c>
      <c r="AK221" s="222"/>
    </row>
    <row r="222" spans="1:37" s="23" customFormat="1" ht="35.450000000000003" customHeight="1" x14ac:dyDescent="0.2">
      <c r="A222" s="116" t="s">
        <v>50</v>
      </c>
      <c r="B222" s="117" t="s">
        <v>317</v>
      </c>
      <c r="C222" s="116" t="s">
        <v>81</v>
      </c>
      <c r="D222" s="116" t="s">
        <v>100</v>
      </c>
      <c r="E222" s="116" t="s">
        <v>164</v>
      </c>
      <c r="F222" s="118" t="s">
        <v>245</v>
      </c>
      <c r="G222" s="43" t="str">
        <f t="shared" si="45"/>
        <v>Director de Urbanizaciones y Titulación</v>
      </c>
      <c r="H222" s="181"/>
      <c r="I222" s="181"/>
      <c r="J222" s="53"/>
      <c r="K222" s="53"/>
      <c r="L222" s="53"/>
      <c r="M222" s="53"/>
      <c r="N222" s="53"/>
      <c r="O222" s="53"/>
      <c r="P222" s="53"/>
      <c r="Q222" s="53"/>
      <c r="R222" s="53"/>
      <c r="S222" s="53"/>
      <c r="T222" s="53"/>
      <c r="U222" s="53"/>
      <c r="V222" s="116" t="s">
        <v>123</v>
      </c>
      <c r="W222" s="160">
        <v>0</v>
      </c>
      <c r="X222" s="111"/>
      <c r="Y222" s="64"/>
      <c r="Z222" s="64"/>
      <c r="AA222" s="116"/>
      <c r="AB222" s="62">
        <f t="shared" ca="1" si="46"/>
        <v>0</v>
      </c>
      <c r="AC222" s="62">
        <f t="shared" ca="1" si="47"/>
        <v>0</v>
      </c>
      <c r="AD222" s="165"/>
      <c r="AE222" s="166"/>
      <c r="AF222" s="166"/>
      <c r="AG222" s="167"/>
      <c r="AH222" s="168"/>
      <c r="AI222" s="167"/>
      <c r="AJ222" s="184" t="s">
        <v>224</v>
      </c>
      <c r="AK222" s="222"/>
    </row>
    <row r="223" spans="1:37" s="23" customFormat="1" ht="35.450000000000003" hidden="1" customHeight="1" x14ac:dyDescent="0.2">
      <c r="A223" s="116" t="s">
        <v>52</v>
      </c>
      <c r="B223" s="117" t="s">
        <v>265</v>
      </c>
      <c r="C223" s="116" t="s">
        <v>90</v>
      </c>
      <c r="D223" s="116" t="s">
        <v>97</v>
      </c>
      <c r="E223" s="116" t="s">
        <v>164</v>
      </c>
      <c r="F223" s="118" t="s">
        <v>242</v>
      </c>
      <c r="G223" s="43" t="str">
        <f t="shared" si="45"/>
        <v>Asesor de Control Interno</v>
      </c>
      <c r="H223" s="111"/>
      <c r="I223" s="111"/>
      <c r="J223" s="53"/>
      <c r="K223" s="53"/>
      <c r="L223" s="53"/>
      <c r="M223" s="53"/>
      <c r="N223" s="53"/>
      <c r="O223" s="53"/>
      <c r="P223" s="53"/>
      <c r="Q223" s="53"/>
      <c r="R223" s="53"/>
      <c r="S223" s="53"/>
      <c r="T223" s="53"/>
      <c r="U223" s="53"/>
      <c r="V223" s="116" t="s">
        <v>206</v>
      </c>
      <c r="W223" s="160">
        <v>0</v>
      </c>
      <c r="X223" s="111"/>
      <c r="Y223" s="64"/>
      <c r="Z223" s="64"/>
      <c r="AA223" s="116"/>
      <c r="AB223" s="62">
        <f t="shared" ca="1" si="46"/>
        <v>0</v>
      </c>
      <c r="AC223" s="62">
        <f t="shared" ca="1" si="47"/>
        <v>0</v>
      </c>
      <c r="AD223" s="165"/>
      <c r="AE223" s="166"/>
      <c r="AF223" s="166"/>
      <c r="AG223" s="167"/>
      <c r="AH223" s="168"/>
      <c r="AI223" s="167"/>
      <c r="AJ223" s="155" t="s">
        <v>224</v>
      </c>
      <c r="AK223" s="222"/>
    </row>
    <row r="224" spans="1:37" s="23" customFormat="1" ht="35.450000000000003" hidden="1" customHeight="1" x14ac:dyDescent="0.2">
      <c r="A224" s="126" t="s">
        <v>44</v>
      </c>
      <c r="B224" s="117" t="s">
        <v>310</v>
      </c>
      <c r="C224" s="116" t="s">
        <v>98</v>
      </c>
      <c r="D224" s="116" t="s">
        <v>98</v>
      </c>
      <c r="E224" s="116" t="s">
        <v>164</v>
      </c>
      <c r="F224" s="119" t="s">
        <v>245</v>
      </c>
      <c r="G224" s="43" t="str">
        <f t="shared" si="45"/>
        <v>Líderes de Cada Proceso</v>
      </c>
      <c r="H224" s="148"/>
      <c r="I224" s="148"/>
      <c r="J224" s="53"/>
      <c r="K224" s="53"/>
      <c r="L224" s="53"/>
      <c r="M224" s="53"/>
      <c r="N224" s="53"/>
      <c r="O224" s="53"/>
      <c r="P224" s="53"/>
      <c r="Q224" s="53"/>
      <c r="R224" s="53"/>
      <c r="S224" s="53"/>
      <c r="T224" s="53"/>
      <c r="U224" s="53"/>
      <c r="V224" s="116" t="s">
        <v>311</v>
      </c>
      <c r="W224" s="160">
        <v>0</v>
      </c>
      <c r="X224" s="111"/>
      <c r="Y224" s="71"/>
      <c r="Z224" s="64"/>
      <c r="AA224" s="116"/>
      <c r="AB224" s="62">
        <f t="shared" ca="1" si="46"/>
        <v>0</v>
      </c>
      <c r="AC224" s="62">
        <f t="shared" ca="1" si="47"/>
        <v>0</v>
      </c>
      <c r="AD224" s="165"/>
      <c r="AE224" s="166"/>
      <c r="AF224" s="166"/>
      <c r="AG224" s="167"/>
      <c r="AH224" s="168"/>
      <c r="AI224" s="167"/>
      <c r="AJ224" s="155" t="s">
        <v>224</v>
      </c>
      <c r="AK224" s="222"/>
    </row>
    <row r="225" spans="1:37" s="23" customFormat="1" ht="35.450000000000003" hidden="1" customHeight="1" x14ac:dyDescent="0.2">
      <c r="A225" s="116" t="s">
        <v>43</v>
      </c>
      <c r="B225" s="117" t="s">
        <v>284</v>
      </c>
      <c r="C225" s="116" t="s">
        <v>90</v>
      </c>
      <c r="D225" s="116" t="s">
        <v>97</v>
      </c>
      <c r="E225" s="116" t="s">
        <v>164</v>
      </c>
      <c r="F225" s="119" t="s">
        <v>221</v>
      </c>
      <c r="G225" s="43" t="str">
        <f t="shared" si="45"/>
        <v>Asesor de Control Interno</v>
      </c>
      <c r="H225" s="148"/>
      <c r="I225" s="148"/>
      <c r="J225" s="53"/>
      <c r="K225" s="53"/>
      <c r="L225" s="53"/>
      <c r="M225" s="53"/>
      <c r="N225" s="53"/>
      <c r="O225" s="53"/>
      <c r="P225" s="53"/>
      <c r="Q225" s="53"/>
      <c r="R225" s="53"/>
      <c r="S225" s="53"/>
      <c r="T225" s="53"/>
      <c r="U225" s="53"/>
      <c r="V225" s="116" t="s">
        <v>313</v>
      </c>
      <c r="W225" s="160">
        <v>0</v>
      </c>
      <c r="X225" s="111"/>
      <c r="Y225" s="71"/>
      <c r="Z225" s="64"/>
      <c r="AA225" s="116"/>
      <c r="AB225" s="62">
        <f t="shared" ca="1" si="46"/>
        <v>0</v>
      </c>
      <c r="AC225" s="62">
        <f t="shared" ca="1" si="47"/>
        <v>0</v>
      </c>
      <c r="AD225" s="165"/>
      <c r="AE225" s="166"/>
      <c r="AF225" s="166"/>
      <c r="AG225" s="167"/>
      <c r="AH225" s="168"/>
      <c r="AI225" s="167"/>
      <c r="AJ225" s="155" t="s">
        <v>224</v>
      </c>
      <c r="AK225" s="222"/>
    </row>
    <row r="226" spans="1:37" s="23" customFormat="1" ht="35.450000000000003" hidden="1" customHeight="1" x14ac:dyDescent="0.2">
      <c r="A226" s="116" t="s">
        <v>45</v>
      </c>
      <c r="B226" s="117" t="s">
        <v>308</v>
      </c>
      <c r="C226" s="116" t="s">
        <v>90</v>
      </c>
      <c r="D226" s="116" t="s">
        <v>97</v>
      </c>
      <c r="E226" s="116" t="s">
        <v>164</v>
      </c>
      <c r="F226" s="118" t="s">
        <v>242</v>
      </c>
      <c r="G226" s="43" t="str">
        <f t="shared" si="45"/>
        <v>Asesor de Control Interno</v>
      </c>
      <c r="H226" s="181"/>
      <c r="I226" s="181"/>
      <c r="J226" s="53"/>
      <c r="K226" s="53"/>
      <c r="L226" s="53"/>
      <c r="M226" s="53"/>
      <c r="N226" s="53"/>
      <c r="O226" s="53"/>
      <c r="P226" s="53"/>
      <c r="Q226" s="53"/>
      <c r="R226" s="53"/>
      <c r="S226" s="53"/>
      <c r="T226" s="53"/>
      <c r="U226" s="53"/>
      <c r="V226" s="116" t="s">
        <v>313</v>
      </c>
      <c r="W226" s="160">
        <v>0</v>
      </c>
      <c r="X226" s="159"/>
      <c r="Y226" s="64"/>
      <c r="Z226" s="64"/>
      <c r="AA226" s="116"/>
      <c r="AB226" s="62">
        <f t="shared" ca="1" si="46"/>
        <v>0</v>
      </c>
      <c r="AC226" s="62">
        <f t="shared" ca="1" si="47"/>
        <v>0</v>
      </c>
      <c r="AD226" s="165"/>
      <c r="AE226" s="166"/>
      <c r="AF226" s="166"/>
      <c r="AG226" s="167"/>
      <c r="AH226" s="168"/>
      <c r="AI226" s="167"/>
      <c r="AJ226" s="184" t="s">
        <v>224</v>
      </c>
      <c r="AK226" s="222"/>
    </row>
    <row r="227" spans="1:37" s="23" customFormat="1" ht="35.450000000000003" hidden="1" customHeight="1" x14ac:dyDescent="0.2">
      <c r="A227" s="116" t="s">
        <v>45</v>
      </c>
      <c r="B227" s="117" t="s">
        <v>308</v>
      </c>
      <c r="C227" s="116" t="s">
        <v>90</v>
      </c>
      <c r="D227" s="116" t="s">
        <v>97</v>
      </c>
      <c r="E227" s="116" t="s">
        <v>164</v>
      </c>
      <c r="F227" s="118" t="s">
        <v>221</v>
      </c>
      <c r="G227" s="43" t="str">
        <f t="shared" si="45"/>
        <v>Asesor de Control Interno</v>
      </c>
      <c r="H227" s="181"/>
      <c r="I227" s="181"/>
      <c r="J227" s="53"/>
      <c r="K227" s="53"/>
      <c r="L227" s="53"/>
      <c r="M227" s="53"/>
      <c r="N227" s="53"/>
      <c r="O227" s="53"/>
      <c r="P227" s="53"/>
      <c r="Q227" s="53"/>
      <c r="R227" s="53"/>
      <c r="S227" s="53"/>
      <c r="T227" s="53"/>
      <c r="U227" s="53"/>
      <c r="V227" s="116" t="s">
        <v>313</v>
      </c>
      <c r="W227" s="160">
        <v>0</v>
      </c>
      <c r="X227" s="159"/>
      <c r="Y227" s="64"/>
      <c r="Z227" s="64"/>
      <c r="AA227" s="116"/>
      <c r="AB227" s="62">
        <f t="shared" ca="1" si="46"/>
        <v>0</v>
      </c>
      <c r="AC227" s="62">
        <f t="shared" ca="1" si="47"/>
        <v>0</v>
      </c>
      <c r="AD227" s="165"/>
      <c r="AE227" s="166"/>
      <c r="AF227" s="166"/>
      <c r="AG227" s="167"/>
      <c r="AH227" s="168"/>
      <c r="AI227" s="167"/>
      <c r="AJ227" s="184" t="s">
        <v>224</v>
      </c>
      <c r="AK227" s="222"/>
    </row>
    <row r="228" spans="1:37" s="23" customFormat="1" ht="35.450000000000003" customHeight="1" x14ac:dyDescent="0.2">
      <c r="A228" s="116" t="s">
        <v>50</v>
      </c>
      <c r="B228" s="120" t="s">
        <v>185</v>
      </c>
      <c r="C228" s="116" t="s">
        <v>73</v>
      </c>
      <c r="D228" s="116" t="s">
        <v>95</v>
      </c>
      <c r="E228" s="116" t="s">
        <v>164</v>
      </c>
      <c r="F228" s="118" t="s">
        <v>245</v>
      </c>
      <c r="G228" s="43" t="str">
        <f t="shared" si="45"/>
        <v xml:space="preserve">Jefe Oficina Asesora de Planeación </v>
      </c>
      <c r="H228" s="181"/>
      <c r="I228" s="181"/>
      <c r="J228" s="53"/>
      <c r="K228" s="53"/>
      <c r="L228" s="53"/>
      <c r="M228" s="53"/>
      <c r="N228" s="53"/>
      <c r="O228" s="53"/>
      <c r="P228" s="53"/>
      <c r="Q228" s="53"/>
      <c r="R228" s="53"/>
      <c r="S228" s="53"/>
      <c r="T228" s="53"/>
      <c r="U228" s="53"/>
      <c r="V228" s="116" t="s">
        <v>123</v>
      </c>
      <c r="W228" s="160">
        <v>0</v>
      </c>
      <c r="X228" s="111"/>
      <c r="Y228" s="117"/>
      <c r="Z228" s="64"/>
      <c r="AA228" s="116"/>
      <c r="AB228" s="62">
        <f t="shared" ca="1" si="46"/>
        <v>0</v>
      </c>
      <c r="AC228" s="62">
        <f t="shared" ca="1" si="47"/>
        <v>0</v>
      </c>
      <c r="AD228" s="165"/>
      <c r="AE228" s="166"/>
      <c r="AF228" s="166"/>
      <c r="AG228" s="167"/>
      <c r="AH228" s="168"/>
      <c r="AI228" s="167"/>
      <c r="AJ228" s="184" t="s">
        <v>224</v>
      </c>
      <c r="AK228" s="222"/>
    </row>
    <row r="229" spans="1:37" s="23" customFormat="1" ht="35.450000000000003" hidden="1" customHeight="1" x14ac:dyDescent="0.2">
      <c r="A229" s="116" t="s">
        <v>47</v>
      </c>
      <c r="B229" s="120" t="s">
        <v>288</v>
      </c>
      <c r="C229" s="116" t="s">
        <v>98</v>
      </c>
      <c r="D229" s="116" t="s">
        <v>98</v>
      </c>
      <c r="E229" s="116" t="s">
        <v>164</v>
      </c>
      <c r="F229" s="118" t="s">
        <v>245</v>
      </c>
      <c r="G229" s="43" t="str">
        <f t="shared" si="45"/>
        <v>Líderes de Cada Proceso</v>
      </c>
      <c r="H229" s="148"/>
      <c r="I229" s="148"/>
      <c r="J229" s="53"/>
      <c r="K229" s="53"/>
      <c r="L229" s="53"/>
      <c r="M229" s="53"/>
      <c r="N229" s="53"/>
      <c r="O229" s="53"/>
      <c r="P229" s="53"/>
      <c r="Q229" s="53"/>
      <c r="R229" s="53"/>
      <c r="S229" s="53"/>
      <c r="T229" s="53"/>
      <c r="U229" s="53"/>
      <c r="V229" s="116" t="s">
        <v>207</v>
      </c>
      <c r="W229" s="160">
        <v>0</v>
      </c>
      <c r="X229" s="111"/>
      <c r="Y229" s="64"/>
      <c r="Z229" s="64"/>
      <c r="AA229" s="116"/>
      <c r="AB229" s="62">
        <f t="shared" ca="1" si="46"/>
        <v>0</v>
      </c>
      <c r="AC229" s="62">
        <f t="shared" ca="1" si="47"/>
        <v>0</v>
      </c>
      <c r="AD229" s="165"/>
      <c r="AE229" s="166"/>
      <c r="AF229" s="166"/>
      <c r="AG229" s="167"/>
      <c r="AH229" s="168"/>
      <c r="AI229" s="167"/>
      <c r="AJ229" s="155" t="s">
        <v>224</v>
      </c>
      <c r="AK229" s="222"/>
    </row>
    <row r="230" spans="1:37" ht="15.75" x14ac:dyDescent="0.2">
      <c r="B230" s="63"/>
      <c r="I230" s="73"/>
      <c r="W230" s="161">
        <f>SUBTOTAL(9,W19:W229)</f>
        <v>0.13999999999999999</v>
      </c>
      <c r="X230" s="73"/>
      <c r="Y230" s="47"/>
      <c r="Z230" s="47"/>
      <c r="AB230" s="161">
        <f ca="1">SUBTOTAL(9,AB19:AB229)</f>
        <v>0.14000000000000004</v>
      </c>
      <c r="AC230" s="161">
        <f ca="1">SUBTOTAL(9,AC19:AC229)</f>
        <v>0</v>
      </c>
      <c r="AD230" s="92"/>
      <c r="AE230" s="55"/>
      <c r="AF230" s="22"/>
      <c r="AG230" s="66"/>
      <c r="AH230" s="91">
        <f>SUBTOTAL(9,AH19:AH229)</f>
        <v>3.6657575757575757E-2</v>
      </c>
    </row>
    <row r="231" spans="1:37" x14ac:dyDescent="0.2">
      <c r="AD231" s="1"/>
      <c r="AK231" s="221"/>
    </row>
    <row r="232" spans="1:37" ht="23.25" customHeight="1" x14ac:dyDescent="0.25">
      <c r="W232" s="229"/>
      <c r="X232" s="95"/>
      <c r="Y232" s="123"/>
      <c r="Z232" s="124"/>
      <c r="AA232" s="124"/>
      <c r="AB232" s="125"/>
      <c r="AC232" s="227"/>
      <c r="AH232" s="125"/>
      <c r="AI232" s="67"/>
    </row>
    <row r="233" spans="1:37" ht="15" x14ac:dyDescent="0.2">
      <c r="A233" s="145" t="s">
        <v>357</v>
      </c>
      <c r="B233" s="63"/>
      <c r="W233" s="68"/>
      <c r="X233" s="68"/>
      <c r="Y233" s="162" t="s">
        <v>715</v>
      </c>
      <c r="Z233" s="128"/>
      <c r="AA233" s="128"/>
      <c r="AB233" s="125"/>
      <c r="AC233" s="228"/>
      <c r="AD233" s="129"/>
    </row>
    <row r="234" spans="1:37" ht="22.5" x14ac:dyDescent="0.2">
      <c r="A234" s="177" t="s">
        <v>465</v>
      </c>
      <c r="B234" s="145" t="s">
        <v>358</v>
      </c>
      <c r="W234" s="68"/>
      <c r="X234" s="68"/>
      <c r="Y234" s="162" t="s">
        <v>716</v>
      </c>
      <c r="Z234" s="128"/>
      <c r="AA234" s="128"/>
      <c r="AB234" s="128"/>
      <c r="AC234" s="128"/>
      <c r="AD234" s="129"/>
    </row>
    <row r="235" spans="1:37" x14ac:dyDescent="0.2">
      <c r="A235" s="146" t="s">
        <v>18</v>
      </c>
      <c r="B235" s="154" t="s">
        <v>399</v>
      </c>
      <c r="H235" s="94"/>
      <c r="I235" s="94"/>
      <c r="J235" s="94"/>
      <c r="K235" s="94"/>
      <c r="L235" s="94"/>
      <c r="M235" s="94"/>
      <c r="N235" s="94"/>
      <c r="O235" s="94"/>
      <c r="P235" s="94"/>
      <c r="Q235" s="94"/>
      <c r="R235" s="94"/>
      <c r="S235" s="94"/>
      <c r="T235" s="94"/>
      <c r="U235" s="94"/>
      <c r="V235" s="94"/>
      <c r="W235" s="94"/>
      <c r="X235" s="94"/>
      <c r="Y235" s="130" t="s">
        <v>717</v>
      </c>
      <c r="Z235" s="130"/>
      <c r="AA235" s="130"/>
      <c r="AB235" s="130"/>
      <c r="AC235" s="130"/>
      <c r="AD235" s="130"/>
      <c r="AE235" s="129"/>
      <c r="AF235" s="129"/>
    </row>
    <row r="236" spans="1:37" ht="15" x14ac:dyDescent="0.25">
      <c r="A236" s="24" t="s">
        <v>623</v>
      </c>
      <c r="B236" s="96"/>
      <c r="C236" s="96"/>
      <c r="D236" s="96"/>
      <c r="E236" s="96"/>
      <c r="F236" s="96"/>
      <c r="G236" s="96"/>
      <c r="Y236" s="131" t="s">
        <v>718</v>
      </c>
      <c r="Z236" s="131"/>
      <c r="AA236" s="131"/>
      <c r="AB236" s="131"/>
      <c r="AC236" s="131"/>
      <c r="AD236" s="132"/>
      <c r="AE236" s="129"/>
      <c r="AF236" s="129"/>
      <c r="AG236" s="23"/>
      <c r="AH236" s="23"/>
      <c r="AI236" s="23"/>
      <c r="AJ236" s="82"/>
    </row>
    <row r="237" spans="1:37" x14ac:dyDescent="0.2">
      <c r="Y237" s="133" t="s">
        <v>719</v>
      </c>
      <c r="Z237" s="133"/>
      <c r="AA237" s="133"/>
      <c r="AB237" s="133"/>
      <c r="AC237" s="133"/>
      <c r="AD237" s="132"/>
      <c r="AE237" s="129"/>
      <c r="AF237" s="129"/>
      <c r="AG237" s="83"/>
      <c r="AH237" s="23"/>
      <c r="AI237" s="23"/>
      <c r="AJ237" s="82"/>
    </row>
    <row r="238" spans="1:37" x14ac:dyDescent="0.2">
      <c r="Y238" s="162" t="s">
        <v>720</v>
      </c>
      <c r="Z238" s="128"/>
      <c r="AA238" s="128"/>
      <c r="AB238" s="128"/>
      <c r="AC238" s="128"/>
      <c r="AD238" s="129"/>
      <c r="AE238" s="134"/>
      <c r="AF238" s="170" t="s">
        <v>428</v>
      </c>
      <c r="AG238" s="23"/>
      <c r="AH238" s="23"/>
      <c r="AI238" s="23"/>
      <c r="AJ238" s="82"/>
    </row>
    <row r="239" spans="1:37" x14ac:dyDescent="0.2">
      <c r="Y239" s="290" t="s">
        <v>721</v>
      </c>
      <c r="Z239" s="290"/>
      <c r="AA239" s="290"/>
      <c r="AB239" s="290"/>
      <c r="AC239" s="290"/>
      <c r="AD239" s="291"/>
      <c r="AE239" s="134"/>
      <c r="AF239" s="225">
        <v>0.995</v>
      </c>
      <c r="AG239" s="23"/>
      <c r="AH239" s="23"/>
      <c r="AI239" s="23"/>
      <c r="AJ239" s="82"/>
    </row>
    <row r="240" spans="1:37" x14ac:dyDescent="0.2">
      <c r="Y240" s="290"/>
      <c r="Z240" s="290"/>
      <c r="AA240" s="290"/>
      <c r="AB240" s="290"/>
      <c r="AC240" s="290"/>
      <c r="AD240" s="291"/>
      <c r="AE240" s="134"/>
      <c r="AF240" s="226"/>
      <c r="AG240" s="23"/>
      <c r="AH240" s="23"/>
      <c r="AI240" s="23"/>
      <c r="AJ240" s="82"/>
    </row>
    <row r="241" spans="1:36" x14ac:dyDescent="0.2">
      <c r="Y241" s="292" t="s">
        <v>725</v>
      </c>
      <c r="Z241" s="292"/>
      <c r="AA241" s="292"/>
      <c r="AB241" s="292"/>
      <c r="AC241" s="292"/>
      <c r="AD241" s="291"/>
      <c r="AE241" s="129"/>
      <c r="AF241" s="174">
        <v>5.0000000000000001E-3</v>
      </c>
      <c r="AG241" s="23"/>
      <c r="AH241" s="23"/>
      <c r="AI241" s="23"/>
      <c r="AJ241" s="82"/>
    </row>
    <row r="242" spans="1:36" ht="15" x14ac:dyDescent="0.25">
      <c r="Y242" s="292"/>
      <c r="Z242" s="292"/>
      <c r="AA242" s="292"/>
      <c r="AB242" s="292"/>
      <c r="AC242" s="292"/>
      <c r="AD242" s="291"/>
      <c r="AE242" s="84"/>
      <c r="AF242" s="175">
        <f>SUM(AF239:AF241)</f>
        <v>1</v>
      </c>
      <c r="AG242" s="23"/>
      <c r="AH242" s="23"/>
      <c r="AI242" s="23"/>
      <c r="AJ242" s="82"/>
    </row>
    <row r="243" spans="1:36" ht="15" x14ac:dyDescent="0.25">
      <c r="Y243" s="292"/>
      <c r="Z243" s="292"/>
      <c r="AA243" s="292"/>
      <c r="AB243" s="292"/>
      <c r="AC243" s="292"/>
      <c r="AD243" s="291"/>
      <c r="AE243" s="84"/>
      <c r="AF243" s="86"/>
      <c r="AG243" s="23"/>
      <c r="AH243" s="23"/>
      <c r="AI243" s="23"/>
      <c r="AJ243" s="82"/>
    </row>
    <row r="244" spans="1:36" x14ac:dyDescent="0.2">
      <c r="A244" s="216"/>
      <c r="Y244" s="292"/>
      <c r="Z244" s="292"/>
      <c r="AA244" s="292"/>
      <c r="AB244" s="292"/>
      <c r="AC244" s="292"/>
      <c r="AD244" s="291"/>
      <c r="AE244" s="85"/>
      <c r="AF244" s="136"/>
      <c r="AG244" s="23"/>
      <c r="AH244" s="87"/>
      <c r="AI244" s="23"/>
      <c r="AJ244" s="82"/>
    </row>
    <row r="245" spans="1:36" x14ac:dyDescent="0.2">
      <c r="Y245" s="292"/>
      <c r="Z245" s="292"/>
      <c r="AA245" s="292"/>
      <c r="AB245" s="292"/>
      <c r="AC245" s="292"/>
      <c r="AD245" s="291"/>
      <c r="AE245" s="137"/>
      <c r="AF245" s="138"/>
      <c r="AG245" s="23"/>
      <c r="AH245" s="46"/>
      <c r="AI245" s="23"/>
      <c r="AJ245" s="82"/>
    </row>
    <row r="246" spans="1:36" ht="15" x14ac:dyDescent="0.25">
      <c r="Y246" s="293" t="s">
        <v>722</v>
      </c>
      <c r="Z246" s="293"/>
      <c r="AA246" s="293"/>
      <c r="AB246" s="293"/>
      <c r="AC246" s="293"/>
      <c r="AD246" s="293"/>
      <c r="AE246" s="139"/>
      <c r="AF246" s="135" t="s">
        <v>356</v>
      </c>
      <c r="AG246" s="23"/>
      <c r="AH246" s="23"/>
      <c r="AI246" s="23"/>
      <c r="AJ246" s="82"/>
    </row>
    <row r="247" spans="1:36" x14ac:dyDescent="0.2">
      <c r="Y247" s="293"/>
      <c r="Z247" s="293"/>
      <c r="AA247" s="293"/>
      <c r="AB247" s="293"/>
      <c r="AC247" s="293"/>
      <c r="AD247" s="293"/>
      <c r="AE247" s="134"/>
      <c r="AF247" s="223">
        <v>0.995</v>
      </c>
      <c r="AG247" s="23"/>
      <c r="AH247" s="87"/>
      <c r="AI247" s="23"/>
      <c r="AJ247" s="82"/>
    </row>
    <row r="248" spans="1:36" x14ac:dyDescent="0.2">
      <c r="Y248" s="163" t="s">
        <v>723</v>
      </c>
      <c r="Z248" s="140"/>
      <c r="AA248" s="140"/>
      <c r="AB248" s="140"/>
      <c r="AC248" s="140"/>
      <c r="AD248" s="129"/>
      <c r="AE248" s="138"/>
      <c r="AF248" s="178">
        <v>0</v>
      </c>
      <c r="AG248" s="23"/>
      <c r="AH248" s="83"/>
      <c r="AI248" s="23"/>
      <c r="AJ248" s="82"/>
    </row>
    <row r="249" spans="1:36" x14ac:dyDescent="0.2">
      <c r="Y249" s="163" t="s">
        <v>724</v>
      </c>
      <c r="Z249" s="141"/>
      <c r="AA249" s="141"/>
      <c r="AB249" s="141"/>
      <c r="AC249" s="141"/>
      <c r="AD249" s="129"/>
      <c r="AE249" s="129"/>
      <c r="AF249" s="142"/>
      <c r="AG249" s="23"/>
      <c r="AH249" s="23"/>
      <c r="AI249" s="23"/>
      <c r="AJ249" s="82"/>
    </row>
    <row r="250" spans="1:36" x14ac:dyDescent="0.2">
      <c r="Y250" s="141"/>
      <c r="Z250" s="141"/>
      <c r="AA250" s="141"/>
      <c r="AB250" s="141"/>
      <c r="AC250" s="141"/>
      <c r="AD250" s="129"/>
      <c r="AE250" s="88"/>
      <c r="AF250" s="224">
        <v>5.0000000000000001E-3</v>
      </c>
      <c r="AG250" s="23"/>
      <c r="AH250" s="23"/>
      <c r="AI250" s="23"/>
      <c r="AJ250" s="82"/>
    </row>
    <row r="251" spans="1:36" ht="15" x14ac:dyDescent="0.2">
      <c r="Y251" s="163" t="s">
        <v>682</v>
      </c>
      <c r="Z251" s="140"/>
      <c r="AA251" s="140"/>
      <c r="AB251" s="140"/>
      <c r="AC251" s="140"/>
      <c r="AD251" s="129"/>
      <c r="AE251" s="89"/>
      <c r="AF251" s="143"/>
      <c r="AG251" s="23"/>
      <c r="AH251" s="23"/>
      <c r="AI251" s="23"/>
      <c r="AJ251" s="82"/>
    </row>
    <row r="252" spans="1:36" ht="15" x14ac:dyDescent="0.25">
      <c r="Y252" s="140"/>
      <c r="Z252" s="141"/>
      <c r="AA252" s="141"/>
      <c r="AB252" s="141"/>
      <c r="AC252" s="141"/>
      <c r="AD252" s="129"/>
      <c r="AE252" s="85"/>
      <c r="AF252" s="175">
        <f>SUM(AF247:AF250)</f>
        <v>1</v>
      </c>
      <c r="AG252" s="23"/>
      <c r="AH252" s="23"/>
      <c r="AI252" s="23"/>
      <c r="AJ252" s="82"/>
    </row>
    <row r="253" spans="1:36" ht="15" thickBot="1" x14ac:dyDescent="0.25">
      <c r="H253" s="153"/>
      <c r="I253" s="153"/>
      <c r="Y253" s="141"/>
      <c r="Z253" s="141"/>
      <c r="AA253" s="141"/>
      <c r="AB253" s="141"/>
      <c r="AC253" s="141"/>
      <c r="AD253" s="129"/>
      <c r="AE253" s="90"/>
      <c r="AF253" s="129"/>
      <c r="AG253" s="23"/>
      <c r="AH253" s="23"/>
      <c r="AI253" s="23"/>
      <c r="AJ253" s="82"/>
    </row>
    <row r="254" spans="1:36" x14ac:dyDescent="0.2">
      <c r="Y254" s="140"/>
      <c r="Z254" s="140"/>
      <c r="AA254" s="140"/>
      <c r="AB254" s="140"/>
      <c r="AC254" s="140"/>
      <c r="AD254" s="129"/>
      <c r="AE254" s="129"/>
      <c r="AF254" s="176" t="s">
        <v>212</v>
      </c>
      <c r="AG254" s="23"/>
      <c r="AH254" s="23"/>
      <c r="AI254" s="23"/>
      <c r="AJ254" s="82"/>
    </row>
    <row r="255" spans="1:36" ht="15.75" thickBot="1" x14ac:dyDescent="0.3">
      <c r="Y255" s="129"/>
      <c r="Z255" s="129"/>
      <c r="AA255" s="129"/>
      <c r="AB255" s="129"/>
      <c r="AC255" s="129"/>
      <c r="AD255" s="129"/>
      <c r="AE255" s="86"/>
      <c r="AF255" s="144">
        <f>AF252/AF242</f>
        <v>1</v>
      </c>
      <c r="AG255" s="23"/>
      <c r="AH255" s="23"/>
      <c r="AI255" s="23"/>
      <c r="AJ255" s="82"/>
    </row>
    <row r="256" spans="1:36" x14ac:dyDescent="0.2">
      <c r="AD256" s="56"/>
      <c r="AE256" s="23"/>
      <c r="AF256" s="23"/>
      <c r="AG256" s="23"/>
      <c r="AH256" s="23"/>
      <c r="AI256" s="23"/>
      <c r="AJ256" s="82"/>
    </row>
    <row r="257" spans="25:36" x14ac:dyDescent="0.2">
      <c r="AD257" s="56"/>
      <c r="AE257" s="23"/>
      <c r="AF257" s="23"/>
      <c r="AG257" s="23"/>
      <c r="AH257" s="23"/>
      <c r="AI257" s="23"/>
      <c r="AJ257" s="82"/>
    </row>
    <row r="258" spans="25:36" ht="23.25" customHeight="1" x14ac:dyDescent="0.2">
      <c r="AD258" s="56"/>
      <c r="AE258" s="23"/>
      <c r="AF258" s="23"/>
      <c r="AG258" s="23"/>
      <c r="AH258" s="23"/>
      <c r="AI258" s="23"/>
      <c r="AJ258" s="82"/>
    </row>
    <row r="259" spans="25:36" ht="23.25" customHeight="1" x14ac:dyDescent="0.2">
      <c r="AD259" s="56"/>
      <c r="AE259" s="23"/>
      <c r="AF259" s="23"/>
      <c r="AG259" s="23"/>
      <c r="AH259" s="23"/>
      <c r="AI259" s="23"/>
      <c r="AJ259" s="82"/>
    </row>
    <row r="260" spans="25:36" x14ac:dyDescent="0.2">
      <c r="Y260" s="23"/>
      <c r="Z260" s="23"/>
      <c r="AA260" s="23"/>
      <c r="AB260" s="23"/>
      <c r="AC260" s="23"/>
      <c r="AD260" s="56"/>
      <c r="AE260" s="23"/>
      <c r="AF260" s="23"/>
      <c r="AG260" s="23"/>
      <c r="AH260" s="23"/>
      <c r="AI260" s="23"/>
      <c r="AJ260" s="82"/>
    </row>
    <row r="261" spans="25:36" x14ac:dyDescent="0.2">
      <c r="Y261" s="23"/>
      <c r="Z261" s="23"/>
      <c r="AA261" s="23"/>
      <c r="AB261" s="23"/>
      <c r="AC261" s="23"/>
      <c r="AD261" s="56"/>
      <c r="AE261" s="23"/>
      <c r="AF261" s="23"/>
      <c r="AG261" s="23"/>
      <c r="AH261" s="23"/>
      <c r="AI261" s="23"/>
      <c r="AJ261" s="82"/>
    </row>
    <row r="262" spans="25:36" x14ac:dyDescent="0.2">
      <c r="Y262" s="23"/>
      <c r="Z262" s="23"/>
      <c r="AA262" s="23"/>
      <c r="AB262" s="23"/>
      <c r="AC262" s="23"/>
      <c r="AD262" s="56"/>
      <c r="AE262" s="23"/>
      <c r="AF262" s="23"/>
      <c r="AG262" s="23"/>
      <c r="AH262" s="23"/>
      <c r="AI262" s="23"/>
      <c r="AJ262" s="82"/>
    </row>
    <row r="263" spans="25:36" x14ac:dyDescent="0.2">
      <c r="Y263" s="23"/>
      <c r="Z263" s="23"/>
      <c r="AA263" s="23"/>
      <c r="AB263" s="23"/>
      <c r="AC263" s="23"/>
      <c r="AD263" s="56"/>
      <c r="AE263" s="23"/>
      <c r="AF263" s="23"/>
      <c r="AG263" s="23"/>
      <c r="AH263" s="23"/>
      <c r="AI263" s="23"/>
      <c r="AJ263" s="82"/>
    </row>
    <row r="264" spans="25:36" x14ac:dyDescent="0.2">
      <c r="Y264" s="23"/>
      <c r="Z264" s="23"/>
      <c r="AA264" s="23"/>
      <c r="AB264" s="23"/>
      <c r="AC264" s="23"/>
      <c r="AD264" s="56"/>
      <c r="AE264" s="23"/>
      <c r="AF264" s="23"/>
      <c r="AG264" s="23"/>
      <c r="AH264" s="23"/>
      <c r="AI264" s="23"/>
      <c r="AJ264" s="82"/>
    </row>
    <row r="265" spans="25:36" x14ac:dyDescent="0.2">
      <c r="Y265" s="23"/>
      <c r="Z265" s="23"/>
      <c r="AA265" s="23"/>
      <c r="AB265" s="23"/>
      <c r="AC265" s="23"/>
      <c r="AD265" s="56"/>
      <c r="AE265" s="23"/>
      <c r="AF265" s="23"/>
      <c r="AG265" s="23"/>
      <c r="AH265" s="23"/>
      <c r="AI265" s="23"/>
      <c r="AJ265" s="82"/>
    </row>
    <row r="266" spans="25:36" x14ac:dyDescent="0.2">
      <c r="Y266" s="23"/>
      <c r="Z266" s="23"/>
      <c r="AA266" s="23"/>
      <c r="AB266" s="23"/>
      <c r="AC266" s="23"/>
      <c r="AD266" s="56"/>
      <c r="AE266" s="23"/>
      <c r="AF266" s="23"/>
      <c r="AG266" s="23"/>
      <c r="AH266" s="23"/>
      <c r="AI266" s="23"/>
      <c r="AJ266" s="82"/>
    </row>
    <row r="267" spans="25:36" x14ac:dyDescent="0.2">
      <c r="Y267" s="23"/>
      <c r="Z267" s="23"/>
      <c r="AA267" s="23"/>
      <c r="AB267" s="23"/>
      <c r="AC267" s="23"/>
      <c r="AD267" s="56"/>
      <c r="AE267" s="23"/>
      <c r="AF267" s="23"/>
      <c r="AG267" s="23"/>
      <c r="AH267" s="23"/>
      <c r="AI267" s="23"/>
      <c r="AJ267" s="82"/>
    </row>
    <row r="268" spans="25:36" x14ac:dyDescent="0.2">
      <c r="Y268" s="23"/>
      <c r="Z268" s="23"/>
      <c r="AA268" s="23"/>
      <c r="AB268" s="23"/>
      <c r="AC268" s="23"/>
      <c r="AD268" s="56"/>
      <c r="AE268" s="23"/>
      <c r="AF268" s="23"/>
      <c r="AG268" s="23"/>
      <c r="AH268" s="23"/>
      <c r="AI268" s="23"/>
      <c r="AJ268" s="82"/>
    </row>
    <row r="269" spans="25:36" x14ac:dyDescent="0.2">
      <c r="Y269" s="23"/>
      <c r="Z269" s="23"/>
      <c r="AA269" s="23"/>
      <c r="AB269" s="23"/>
      <c r="AC269" s="23"/>
      <c r="AD269" s="56"/>
      <c r="AE269" s="23"/>
      <c r="AF269" s="23"/>
      <c r="AG269" s="23"/>
      <c r="AH269" s="23"/>
      <c r="AI269" s="23"/>
      <c r="AJ269" s="82"/>
    </row>
    <row r="270" spans="25:36" x14ac:dyDescent="0.2">
      <c r="Y270" s="23"/>
      <c r="Z270" s="23"/>
      <c r="AA270" s="23"/>
      <c r="AB270" s="23"/>
      <c r="AC270" s="23"/>
      <c r="AD270" s="56"/>
      <c r="AE270" s="23"/>
      <c r="AF270" s="23"/>
      <c r="AG270" s="23"/>
      <c r="AH270" s="23"/>
      <c r="AI270" s="23"/>
      <c r="AJ270" s="82"/>
    </row>
    <row r="271" spans="25:36" x14ac:dyDescent="0.2">
      <c r="Y271" s="23"/>
      <c r="Z271" s="23"/>
      <c r="AA271" s="23"/>
      <c r="AB271" s="23"/>
      <c r="AC271" s="23"/>
      <c r="AD271" s="56"/>
      <c r="AE271" s="23"/>
      <c r="AF271" s="23"/>
      <c r="AG271" s="23"/>
      <c r="AH271" s="23"/>
      <c r="AI271" s="23"/>
      <c r="AJ271" s="82"/>
    </row>
    <row r="272" spans="25:36" x14ac:dyDescent="0.2">
      <c r="Y272" s="23"/>
      <c r="Z272" s="23"/>
      <c r="AA272" s="23"/>
      <c r="AB272" s="23"/>
      <c r="AC272" s="23"/>
      <c r="AD272" s="56"/>
      <c r="AE272" s="23"/>
      <c r="AF272" s="23"/>
      <c r="AG272" s="23"/>
      <c r="AH272" s="23"/>
      <c r="AI272" s="23"/>
      <c r="AJ272" s="82"/>
    </row>
    <row r="273" spans="25:36" x14ac:dyDescent="0.2">
      <c r="Y273" s="23"/>
      <c r="Z273" s="23"/>
      <c r="AA273" s="23"/>
      <c r="AB273" s="23"/>
      <c r="AC273" s="23"/>
      <c r="AD273" s="56"/>
      <c r="AE273" s="23"/>
      <c r="AF273" s="23"/>
      <c r="AG273" s="23"/>
      <c r="AH273" s="23"/>
      <c r="AI273" s="23"/>
      <c r="AJ273" s="82"/>
    </row>
    <row r="274" spans="25:36" x14ac:dyDescent="0.2">
      <c r="Y274" s="23"/>
      <c r="Z274" s="23"/>
      <c r="AA274" s="23"/>
      <c r="AB274" s="23"/>
      <c r="AC274" s="23"/>
      <c r="AD274" s="56"/>
      <c r="AE274" s="23"/>
      <c r="AF274" s="23"/>
      <c r="AG274" s="23"/>
      <c r="AH274" s="23"/>
      <c r="AI274" s="23"/>
      <c r="AJ274" s="82"/>
    </row>
    <row r="275" spans="25:36" x14ac:dyDescent="0.2">
      <c r="Y275" s="23"/>
      <c r="Z275" s="23"/>
      <c r="AA275" s="23"/>
      <c r="AB275" s="23"/>
      <c r="AC275" s="23"/>
      <c r="AD275" s="56"/>
      <c r="AE275" s="23"/>
      <c r="AF275" s="23"/>
      <c r="AG275" s="23"/>
      <c r="AH275" s="23"/>
      <c r="AI275" s="23"/>
      <c r="AJ275" s="82"/>
    </row>
    <row r="1047360" spans="24:24" x14ac:dyDescent="0.2">
      <c r="X1047360" s="44"/>
    </row>
  </sheetData>
  <autoFilter ref="A18:FO229">
    <filterColumn colId="0">
      <filters>
        <filter val="Auditoría"/>
      </filters>
    </filterColumn>
  </autoFilter>
  <sortState ref="A19:AJ228">
    <sortCondition ref="H19:H228"/>
    <sortCondition ref="I19:I228"/>
    <sortCondition ref="B19:B228"/>
    <sortCondition ref="F19:F228"/>
  </sortState>
  <dataConsolidate/>
  <mergeCells count="46">
    <mergeCell ref="Y239:AD240"/>
    <mergeCell ref="Y241:AD245"/>
    <mergeCell ref="Y246:AD247"/>
    <mergeCell ref="A12:C12"/>
    <mergeCell ref="A11:C11"/>
    <mergeCell ref="M14:Q14"/>
    <mergeCell ref="D12:E12"/>
    <mergeCell ref="D11:E11"/>
    <mergeCell ref="A13:A14"/>
    <mergeCell ref="H14:I14"/>
    <mergeCell ref="H13:I13"/>
    <mergeCell ref="M13:Q13"/>
    <mergeCell ref="J14:L14"/>
    <mergeCell ref="J13:L13"/>
    <mergeCell ref="F14:G14"/>
    <mergeCell ref="F13:G13"/>
    <mergeCell ref="B14:E14"/>
    <mergeCell ref="B13:E13"/>
    <mergeCell ref="A10:E10"/>
    <mergeCell ref="H10:W12"/>
    <mergeCell ref="F12:G12"/>
    <mergeCell ref="F11:G11"/>
    <mergeCell ref="AA1:AB1"/>
    <mergeCell ref="A1:D3"/>
    <mergeCell ref="E1:Y3"/>
    <mergeCell ref="A9:E9"/>
    <mergeCell ref="A7:E7"/>
    <mergeCell ref="A5:E5"/>
    <mergeCell ref="A8:E8"/>
    <mergeCell ref="A6:E6"/>
    <mergeCell ref="AA3:AB3"/>
    <mergeCell ref="AA2:AB2"/>
    <mergeCell ref="X5:AB5"/>
    <mergeCell ref="F6:W8"/>
    <mergeCell ref="F5:W5"/>
    <mergeCell ref="H9:W9"/>
    <mergeCell ref="X6:AB8"/>
    <mergeCell ref="X9:AB9"/>
    <mergeCell ref="H17:I17"/>
    <mergeCell ref="J17:U17"/>
    <mergeCell ref="X17:Z17"/>
    <mergeCell ref="V14:W14"/>
    <mergeCell ref="V13:W13"/>
    <mergeCell ref="R13:U13"/>
    <mergeCell ref="X10:AB14"/>
    <mergeCell ref="R14:U14"/>
  </mergeCells>
  <conditionalFormatting sqref="J19:U19 J224:U224 J113:U221 K112:U112 J79:U111 K78:U78 J23:U77">
    <cfRule type="expression" dxfId="1533" priority="3781" stopIfTrue="1">
      <formula>IF(AND(J$16&gt;=$H19,J$15&lt;=$I19,VLOOKUP($F19,PROFA,2,0)=1),1,0)</formula>
    </cfRule>
    <cfRule type="expression" dxfId="1532" priority="3782" stopIfTrue="1">
      <formula>IF(AND(J$16&gt;=$H19,J$15&lt;=$I19,VLOOKUP($F19,PROFA,2,0)=2),1,0)</formula>
    </cfRule>
    <cfRule type="expression" dxfId="1531" priority="3783" stopIfTrue="1">
      <formula>IF(AND(J$16&gt;=$H19,J$15&lt;=$I19,VLOOKUP($F19,PROFA,2,0)=3),1,0)</formula>
    </cfRule>
    <cfRule type="expression" dxfId="1530" priority="3784" stopIfTrue="1">
      <formula>IF(AND(J$16&gt;=$H19,J$15&lt;=$I19,VLOOKUP($F19,PROFA,2,0)=4),1,0)</formula>
    </cfRule>
    <cfRule type="expression" dxfId="1529" priority="3785" stopIfTrue="1">
      <formula>IF(AND(J$16&gt;=$H19,J$15&lt;=$I19,VLOOKUP($F19,PROFA,2,0)=5),1,0)</formula>
    </cfRule>
    <cfRule type="expression" dxfId="1528" priority="3786" stopIfTrue="1">
      <formula>IF(AND(J$16&gt;=$H19,J$15&lt;=$I19,VLOOKUP($F19,PROFA,2,0)=6),1,0)</formula>
    </cfRule>
    <cfRule type="expression" dxfId="1527" priority="3788" stopIfTrue="1">
      <formula>IF(AND(J$16&gt;=$H19,J$15&lt;=$I19,VLOOKUP($F19,PROFA,2,0)=7),1,0)</formula>
    </cfRule>
    <cfRule type="expression" dxfId="1526" priority="3789" stopIfTrue="1">
      <formula>IF(AND(J$16&gt;=$H19,J$15&lt;=$I19,VLOOKUP($F19,PROFA,2,0)=8),1,0)</formula>
    </cfRule>
  </conditionalFormatting>
  <conditionalFormatting sqref="J20:U21">
    <cfRule type="expression" dxfId="1525" priority="3648" stopIfTrue="1">
      <formula>IF(AND(J$16&gt;=$H20,J$15&lt;=$I20,VLOOKUP($F20,PROFA,2,0)=1),1,0)</formula>
    </cfRule>
    <cfRule type="expression" dxfId="1524" priority="3649" stopIfTrue="1">
      <formula>IF(AND(J$16&gt;=$H20,J$15&lt;=$I20,VLOOKUP($F20,PROFA,2,0)=2),1,0)</formula>
    </cfRule>
    <cfRule type="expression" dxfId="1523" priority="3650" stopIfTrue="1">
      <formula>IF(AND(J$16&gt;=$H20,J$15&lt;=$I20,VLOOKUP($F20,PROFA,2,0)=3),1,0)</formula>
    </cfRule>
    <cfRule type="expression" dxfId="1522" priority="3651" stopIfTrue="1">
      <formula>IF(AND(J$16&gt;=$H20,J$15&lt;=$I20,VLOOKUP($F20,PROFA,2,0)=4),1,0)</formula>
    </cfRule>
    <cfRule type="expression" dxfId="1521" priority="3652" stopIfTrue="1">
      <formula>IF(AND(J$16&gt;=$H20,J$15&lt;=$I20,VLOOKUP($F20,PROFA,2,0)=5),1,0)</formula>
    </cfRule>
    <cfRule type="expression" dxfId="1520" priority="3653" stopIfTrue="1">
      <formula>IF(AND(J$16&gt;=$H20,J$15&lt;=$I20,VLOOKUP($F20,PROFA,2,0)=6),1,0)</formula>
    </cfRule>
    <cfRule type="expression" dxfId="1519" priority="3654" stopIfTrue="1">
      <formula>IF(AND(J$16&gt;=$H20,J$15&lt;=$I20,VLOOKUP($F20,PROFA,2,0)=7),1,0)</formula>
    </cfRule>
    <cfRule type="expression" dxfId="1518" priority="3655" stopIfTrue="1">
      <formula>IF(AND(J$16&gt;=$H20,J$15&lt;=$I20,VLOOKUP($F20,PROFA,2,0)=8),1,0)</formula>
    </cfRule>
  </conditionalFormatting>
  <conditionalFormatting sqref="J22:N22 R22:U22">
    <cfRule type="expression" dxfId="1517" priority="2407" stopIfTrue="1">
      <formula>IF(AND(J$16&gt;=$H22,J$15&lt;=$I22,VLOOKUP($F22,PROFA,2,0)=1),1,0)</formula>
    </cfRule>
    <cfRule type="expression" dxfId="1516" priority="2408" stopIfTrue="1">
      <formula>IF(AND(J$16&gt;=$H22,J$15&lt;=$I22,VLOOKUP($F22,PROFA,2,0)=2),1,0)</formula>
    </cfRule>
    <cfRule type="expression" dxfId="1515" priority="2409" stopIfTrue="1">
      <formula>IF(AND(J$16&gt;=$H22,J$15&lt;=$I22,VLOOKUP($F22,PROFA,2,0)=3),1,0)</formula>
    </cfRule>
    <cfRule type="expression" dxfId="1514" priority="2410" stopIfTrue="1">
      <formula>IF(AND(J$16&gt;=$H22,J$15&lt;=$I22,VLOOKUP($F22,PROFA,2,0)=4),1,0)</formula>
    </cfRule>
    <cfRule type="expression" dxfId="1513" priority="2411" stopIfTrue="1">
      <formula>IF(AND(J$16&gt;=$H22,J$15&lt;=$I22,VLOOKUP($F22,PROFA,2,0)=5),1,0)</formula>
    </cfRule>
    <cfRule type="expression" dxfId="1512" priority="2412" stopIfTrue="1">
      <formula>IF(AND(J$16&gt;=$H22,J$15&lt;=$I22,VLOOKUP($F22,PROFA,2,0)=6),1,0)</formula>
    </cfRule>
    <cfRule type="expression" dxfId="1511" priority="2413" stopIfTrue="1">
      <formula>IF(AND(J$16&gt;=$H22,J$15&lt;=$I22,VLOOKUP($F22,PROFA,2,0)=7),1,0)</formula>
    </cfRule>
    <cfRule type="expression" dxfId="1510" priority="2414" stopIfTrue="1">
      <formula>IF(AND(J$16&gt;=$H22,J$15&lt;=$I22,VLOOKUP($F22,PROFA,2,0)=8),1,0)</formula>
    </cfRule>
  </conditionalFormatting>
  <conditionalFormatting sqref="O22:Q22">
    <cfRule type="expression" dxfId="1509" priority="2391" stopIfTrue="1">
      <formula>IF(AND(O$16&gt;=$H22,O$15&lt;=$I22,VLOOKUP($F22,PROFA,2,0)=1),1,0)</formula>
    </cfRule>
    <cfRule type="expression" dxfId="1508" priority="2392" stopIfTrue="1">
      <formula>IF(AND(O$16&gt;=$H22,O$15&lt;=$I22,VLOOKUP($F22,PROFA,2,0)=2),1,0)</formula>
    </cfRule>
    <cfRule type="expression" dxfId="1507" priority="2393" stopIfTrue="1">
      <formula>IF(AND(O$16&gt;=$H22,O$15&lt;=$I22,VLOOKUP($F22,PROFA,2,0)=3),1,0)</formula>
    </cfRule>
    <cfRule type="expression" dxfId="1506" priority="2394" stopIfTrue="1">
      <formula>IF(AND(O$16&gt;=$H22,O$15&lt;=$I22,VLOOKUP($F22,PROFA,2,0)=4),1,0)</formula>
    </cfRule>
    <cfRule type="expression" dxfId="1505" priority="2395" stopIfTrue="1">
      <formula>IF(AND(O$16&gt;=$H22,O$15&lt;=$I22,VLOOKUP($F22,PROFA,2,0)=5),1,0)</formula>
    </cfRule>
    <cfRule type="expression" dxfId="1504" priority="2396" stopIfTrue="1">
      <formula>IF(AND(O$16&gt;=$H22,O$15&lt;=$I22,VLOOKUP($F22,PROFA,2,0)=6),1,0)</formula>
    </cfRule>
    <cfRule type="expression" dxfId="1503" priority="2397" stopIfTrue="1">
      <formula>IF(AND(O$16&gt;=$H22,O$15&lt;=$I22,VLOOKUP($F22,PROFA,2,0)=7),1,0)</formula>
    </cfRule>
    <cfRule type="expression" dxfId="1502" priority="2398" stopIfTrue="1">
      <formula>IF(AND(O$16&gt;=$H22,O$15&lt;=$I22,VLOOKUP($F22,PROFA,2,0)=8),1,0)</formula>
    </cfRule>
  </conditionalFormatting>
  <conditionalFormatting sqref="F90">
    <cfRule type="expression" dxfId="1501" priority="2231">
      <formula>IF(VLOOKUP($F90,PROFA,2,0)=1,1,0)</formula>
    </cfRule>
    <cfRule type="expression" dxfId="1500" priority="2232">
      <formula>IF(VLOOKUP($F90,PROFA,2,0)=2,1,0)</formula>
    </cfRule>
    <cfRule type="expression" dxfId="1499" priority="2233">
      <formula>IF(VLOOKUP($F90,PROFA,2,0)=3,1,0)</formula>
    </cfRule>
    <cfRule type="expression" dxfId="1498" priority="2234">
      <formula>IF(VLOOKUP($F90,PROFA,2,0)=4,1,0)</formula>
    </cfRule>
    <cfRule type="expression" dxfId="1497" priority="2235">
      <formula>IF(VLOOKUP($F90,PROFA,2,0)=5,1,0)</formula>
    </cfRule>
    <cfRule type="expression" dxfId="1496" priority="2236">
      <formula>IF(VLOOKUP($F90,PROFA,2,0)=6,1,0)</formula>
    </cfRule>
    <cfRule type="expression" dxfId="1495" priority="2237">
      <formula>IF(VLOOKUP($F90,PROFA,2,0)=7,1,0)</formula>
    </cfRule>
    <cfRule type="expression" dxfId="1494" priority="2238">
      <formula>IF(VLOOKUP($F90,PROFA,2,0)=8,1,0)</formula>
    </cfRule>
  </conditionalFormatting>
  <conditionalFormatting sqref="F19 F200:F208 F210:F221 F224 F183:F198">
    <cfRule type="expression" dxfId="1493" priority="1973">
      <formula>IF(VLOOKUP($F19,PROFA,2,0)=1,1,0)</formula>
    </cfRule>
    <cfRule type="expression" dxfId="1492" priority="2455">
      <formula>IF(VLOOKUP($F19,PROFA,2,0)=2,1,0)</formula>
    </cfRule>
    <cfRule type="expression" dxfId="1491" priority="2456">
      <formula>IF(VLOOKUP($F19,PROFA,2,0)=3,1,0)</formula>
    </cfRule>
    <cfRule type="expression" dxfId="1490" priority="2457">
      <formula>IF(VLOOKUP($F19,PROFA,2,0)=4,1,0)</formula>
    </cfRule>
    <cfRule type="expression" dxfId="1489" priority="2458">
      <formula>IF(VLOOKUP($F19,PROFA,2,0)=5,1,0)</formula>
    </cfRule>
    <cfRule type="expression" dxfId="1488" priority="2459">
      <formula>IF(VLOOKUP($F19,PROFA,2,0)=6,1,0)</formula>
    </cfRule>
    <cfRule type="expression" dxfId="1487" priority="2460">
      <formula>IF(VLOOKUP($F19,PROFA,2,0)=7,1,0)</formula>
    </cfRule>
    <cfRule type="expression" dxfId="1486" priority="2461">
      <formula>IF(VLOOKUP($F19,PROFA,2,0)=8,1,0)</formula>
    </cfRule>
    <cfRule type="expression" dxfId="1485" priority="2462">
      <formula>IF(VLOOKUP($F19,PROFA,2,0)=9,1,0)</formula>
    </cfRule>
  </conditionalFormatting>
  <conditionalFormatting sqref="F29">
    <cfRule type="expression" dxfId="1484" priority="1964">
      <formula>IF(VLOOKUP($F29,PROFA,2,0)=1,1,0)</formula>
    </cfRule>
    <cfRule type="expression" dxfId="1483" priority="1965">
      <formula>IF(VLOOKUP($F29,PROFA,2,0)=2,1,0)</formula>
    </cfRule>
    <cfRule type="expression" dxfId="1482" priority="1966">
      <formula>IF(VLOOKUP($F29,PROFA,2,0)=3,1,0)</formula>
    </cfRule>
    <cfRule type="expression" dxfId="1481" priority="1967">
      <formula>IF(VLOOKUP($F29,PROFA,2,0)=4,1,0)</formula>
    </cfRule>
    <cfRule type="expression" dxfId="1480" priority="1968">
      <formula>IF(VLOOKUP($F29,PROFA,2,0)=5,1,0)</formula>
    </cfRule>
    <cfRule type="expression" dxfId="1479" priority="1969">
      <formula>IF(VLOOKUP($F29,PROFA,2,0)=6,1,0)</formula>
    </cfRule>
    <cfRule type="expression" dxfId="1478" priority="1970">
      <formula>IF(VLOOKUP($F29,PROFA,2,0)=7,1,0)</formula>
    </cfRule>
    <cfRule type="expression" dxfId="1477" priority="1971">
      <formula>IF(VLOOKUP($F29,PROFA,2,0)=8,1,0)</formula>
    </cfRule>
    <cfRule type="expression" dxfId="1476" priority="1972">
      <formula>IF(VLOOKUP($F29,PROFA,2,0)=9,1,0)</formula>
    </cfRule>
  </conditionalFormatting>
  <conditionalFormatting sqref="F35">
    <cfRule type="expression" dxfId="1475" priority="1955">
      <formula>IF(VLOOKUP($F35,PROFA,2,0)=1,1,0)</formula>
    </cfRule>
    <cfRule type="expression" dxfId="1474" priority="1956">
      <formula>IF(VLOOKUP($F35,PROFA,2,0)=2,1,0)</formula>
    </cfRule>
    <cfRule type="expression" dxfId="1473" priority="1957">
      <formula>IF(VLOOKUP($F35,PROFA,2,0)=3,1,0)</formula>
    </cfRule>
    <cfRule type="expression" dxfId="1472" priority="1958">
      <formula>IF(VLOOKUP($F35,PROFA,2,0)=4,1,0)</formula>
    </cfRule>
    <cfRule type="expression" dxfId="1471" priority="1959">
      <formula>IF(VLOOKUP($F35,PROFA,2,0)=5,1,0)</formula>
    </cfRule>
    <cfRule type="expression" dxfId="1470" priority="1960">
      <formula>IF(VLOOKUP($F35,PROFA,2,0)=6,1,0)</formula>
    </cfRule>
    <cfRule type="expression" dxfId="1469" priority="1961">
      <formula>IF(VLOOKUP($F35,PROFA,2,0)=7,1,0)</formula>
    </cfRule>
    <cfRule type="expression" dxfId="1468" priority="1962">
      <formula>IF(VLOOKUP($F35,PROFA,2,0)=8,1,0)</formula>
    </cfRule>
    <cfRule type="expression" dxfId="1467" priority="1963">
      <formula>IF(VLOOKUP($F35,PROFA,2,0)=9,1,0)</formula>
    </cfRule>
  </conditionalFormatting>
  <conditionalFormatting sqref="F36">
    <cfRule type="expression" dxfId="1466" priority="1946">
      <formula>IF(VLOOKUP($F36,PROFA,2,0)=1,1,0)</formula>
    </cfRule>
    <cfRule type="expression" dxfId="1465" priority="1947">
      <formula>IF(VLOOKUP($F36,PROFA,2,0)=2,1,0)</formula>
    </cfRule>
    <cfRule type="expression" dxfId="1464" priority="1948">
      <formula>IF(VLOOKUP($F36,PROFA,2,0)=3,1,0)</formula>
    </cfRule>
    <cfRule type="expression" dxfId="1463" priority="1949">
      <formula>IF(VLOOKUP($F36,PROFA,2,0)=4,1,0)</formula>
    </cfRule>
    <cfRule type="expression" dxfId="1462" priority="1950">
      <formula>IF(VLOOKUP($F36,PROFA,2,0)=5,1,0)</formula>
    </cfRule>
    <cfRule type="expression" dxfId="1461" priority="1951">
      <formula>IF(VLOOKUP($F36,PROFA,2,0)=6,1,0)</formula>
    </cfRule>
    <cfRule type="expression" dxfId="1460" priority="1952">
      <formula>IF(VLOOKUP($F36,PROFA,2,0)=7,1,0)</formula>
    </cfRule>
    <cfRule type="expression" dxfId="1459" priority="1953">
      <formula>IF(VLOOKUP($F36,PROFA,2,0)=8,1,0)</formula>
    </cfRule>
    <cfRule type="expression" dxfId="1458" priority="1954">
      <formula>IF(VLOOKUP($F36,PROFA,2,0)=9,1,0)</formula>
    </cfRule>
  </conditionalFormatting>
  <conditionalFormatting sqref="F49">
    <cfRule type="expression" dxfId="1457" priority="1937">
      <formula>IF(VLOOKUP($F49,PROFA,2,0)=1,1,0)</formula>
    </cfRule>
    <cfRule type="expression" dxfId="1456" priority="1938">
      <formula>IF(VLOOKUP($F49,PROFA,2,0)=2,1,0)</formula>
    </cfRule>
    <cfRule type="expression" dxfId="1455" priority="1939">
      <formula>IF(VLOOKUP($F49,PROFA,2,0)=3,1,0)</formula>
    </cfRule>
    <cfRule type="expression" dxfId="1454" priority="1940">
      <formula>IF(VLOOKUP($F49,PROFA,2,0)=4,1,0)</formula>
    </cfRule>
    <cfRule type="expression" dxfId="1453" priority="1941">
      <formula>IF(VLOOKUP($F49,PROFA,2,0)=5,1,0)</formula>
    </cfRule>
    <cfRule type="expression" dxfId="1452" priority="1942">
      <formula>IF(VLOOKUP($F49,PROFA,2,0)=6,1,0)</formula>
    </cfRule>
    <cfRule type="expression" dxfId="1451" priority="1943">
      <formula>IF(VLOOKUP($F49,PROFA,2,0)=7,1,0)</formula>
    </cfRule>
    <cfRule type="expression" dxfId="1450" priority="1944">
      <formula>IF(VLOOKUP($F49,PROFA,2,0)=8,1,0)</formula>
    </cfRule>
    <cfRule type="expression" dxfId="1449" priority="1945">
      <formula>IF(VLOOKUP($F49,PROFA,2,0)=9,1,0)</formula>
    </cfRule>
  </conditionalFormatting>
  <conditionalFormatting sqref="F69">
    <cfRule type="expression" dxfId="1448" priority="1928">
      <formula>IF(VLOOKUP($F69,PROFA,2,0)=1,1,0)</formula>
    </cfRule>
    <cfRule type="expression" dxfId="1447" priority="1929">
      <formula>IF(VLOOKUP($F69,PROFA,2,0)=2,1,0)</formula>
    </cfRule>
    <cfRule type="expression" dxfId="1446" priority="1930">
      <formula>IF(VLOOKUP($F69,PROFA,2,0)=3,1,0)</formula>
    </cfRule>
    <cfRule type="expression" dxfId="1445" priority="1931">
      <formula>IF(VLOOKUP($F69,PROFA,2,0)=4,1,0)</formula>
    </cfRule>
    <cfRule type="expression" dxfId="1444" priority="1932">
      <formula>IF(VLOOKUP($F69,PROFA,2,0)=5,1,0)</formula>
    </cfRule>
    <cfRule type="expression" dxfId="1443" priority="1933">
      <formula>IF(VLOOKUP($F69,PROFA,2,0)=6,1,0)</formula>
    </cfRule>
    <cfRule type="expression" dxfId="1442" priority="1934">
      <formula>IF(VLOOKUP($F69,PROFA,2,0)=7,1,0)</formula>
    </cfRule>
    <cfRule type="expression" dxfId="1441" priority="1935">
      <formula>IF(VLOOKUP($F69,PROFA,2,0)=8,1,0)</formula>
    </cfRule>
    <cfRule type="expression" dxfId="1440" priority="1936">
      <formula>IF(VLOOKUP($F69,PROFA,2,0)=9,1,0)</formula>
    </cfRule>
  </conditionalFormatting>
  <conditionalFormatting sqref="F75">
    <cfRule type="expression" dxfId="1439" priority="1919">
      <formula>IF(VLOOKUP($F75,PROFA,2,0)=1,1,0)</formula>
    </cfRule>
    <cfRule type="expression" dxfId="1438" priority="1920">
      <formula>IF(VLOOKUP($F75,PROFA,2,0)=2,1,0)</formula>
    </cfRule>
    <cfRule type="expression" dxfId="1437" priority="1921">
      <formula>IF(VLOOKUP($F75,PROFA,2,0)=3,1,0)</formula>
    </cfRule>
    <cfRule type="expression" dxfId="1436" priority="1922">
      <formula>IF(VLOOKUP($F75,PROFA,2,0)=4,1,0)</formula>
    </cfRule>
    <cfRule type="expression" dxfId="1435" priority="1923">
      <formula>IF(VLOOKUP($F75,PROFA,2,0)=5,1,0)</formula>
    </cfRule>
    <cfRule type="expression" dxfId="1434" priority="1924">
      <formula>IF(VLOOKUP($F75,PROFA,2,0)=6,1,0)</formula>
    </cfRule>
    <cfRule type="expression" dxfId="1433" priority="1925">
      <formula>IF(VLOOKUP($F75,PROFA,2,0)=7,1,0)</formula>
    </cfRule>
    <cfRule type="expression" dxfId="1432" priority="1926">
      <formula>IF(VLOOKUP($F75,PROFA,2,0)=8,1,0)</formula>
    </cfRule>
    <cfRule type="expression" dxfId="1431" priority="1927">
      <formula>IF(VLOOKUP($F75,PROFA,2,0)=9,1,0)</formula>
    </cfRule>
  </conditionalFormatting>
  <conditionalFormatting sqref="F93">
    <cfRule type="expression" dxfId="1430" priority="1883">
      <formula>IF(VLOOKUP($F93,PROFA,2,0)=1,1,0)</formula>
    </cfRule>
    <cfRule type="expression" dxfId="1429" priority="1884">
      <formula>IF(VLOOKUP($F93,PROFA,2,0)=2,1,0)</formula>
    </cfRule>
    <cfRule type="expression" dxfId="1428" priority="1885">
      <formula>IF(VLOOKUP($F93,PROFA,2,0)=3,1,0)</formula>
    </cfRule>
    <cfRule type="expression" dxfId="1427" priority="1886">
      <formula>IF(VLOOKUP($F93,PROFA,2,0)=4,1,0)</formula>
    </cfRule>
    <cfRule type="expression" dxfId="1426" priority="1887">
      <formula>IF(VLOOKUP($F93,PROFA,2,0)=5,1,0)</formula>
    </cfRule>
    <cfRule type="expression" dxfId="1425" priority="1888">
      <formula>IF(VLOOKUP($F93,PROFA,2,0)=6,1,0)</formula>
    </cfRule>
    <cfRule type="expression" dxfId="1424" priority="1889">
      <formula>IF(VLOOKUP($F93,PROFA,2,0)=7,1,0)</formula>
    </cfRule>
    <cfRule type="expression" dxfId="1423" priority="1890">
      <formula>IF(VLOOKUP($F93,PROFA,2,0)=8,1,0)</formula>
    </cfRule>
    <cfRule type="expression" dxfId="1422" priority="1891">
      <formula>IF(VLOOKUP($F93,PROFA,2,0)=9,1,0)</formula>
    </cfRule>
  </conditionalFormatting>
  <conditionalFormatting sqref="F134">
    <cfRule type="expression" dxfId="1421" priority="1829">
      <formula>IF(VLOOKUP($F134,PROFA,2,0)=1,1,0)</formula>
    </cfRule>
    <cfRule type="expression" dxfId="1420" priority="1830">
      <formula>IF(VLOOKUP($F134,PROFA,2,0)=2,1,0)</formula>
    </cfRule>
    <cfRule type="expression" dxfId="1419" priority="1831">
      <formula>IF(VLOOKUP($F134,PROFA,2,0)=3,1,0)</formula>
    </cfRule>
    <cfRule type="expression" dxfId="1418" priority="1832">
      <formula>IF(VLOOKUP($F134,PROFA,2,0)=4,1,0)</formula>
    </cfRule>
    <cfRule type="expression" dxfId="1417" priority="1833">
      <formula>IF(VLOOKUP($F134,PROFA,2,0)=5,1,0)</formula>
    </cfRule>
    <cfRule type="expression" dxfId="1416" priority="1834">
      <formula>IF(VLOOKUP($F134,PROFA,2,0)=6,1,0)</formula>
    </cfRule>
    <cfRule type="expression" dxfId="1415" priority="1835">
      <formula>IF(VLOOKUP($F134,PROFA,2,0)=7,1,0)</formula>
    </cfRule>
    <cfRule type="expression" dxfId="1414" priority="1836">
      <formula>IF(VLOOKUP($F134,PROFA,2,0)=8,1,0)</formula>
    </cfRule>
    <cfRule type="expression" dxfId="1413" priority="1837">
      <formula>IF(VLOOKUP($F134,PROFA,2,0)=9,1,0)</formula>
    </cfRule>
  </conditionalFormatting>
  <conditionalFormatting sqref="F28">
    <cfRule type="expression" dxfId="1412" priority="1774">
      <formula>IF(VLOOKUP($F28,PROFA,2,0)=1,1,0)</formula>
    </cfRule>
    <cfRule type="expression" dxfId="1411" priority="1775">
      <formula>IF(VLOOKUP($F28,PROFA,2,0)=2,1,0)</formula>
    </cfRule>
    <cfRule type="expression" dxfId="1410" priority="1776">
      <formula>IF(VLOOKUP($F28,PROFA,2,0)=3,1,0)</formula>
    </cfRule>
    <cfRule type="expression" dxfId="1409" priority="1777">
      <formula>IF(VLOOKUP($F28,PROFA,2,0)=4,1,0)</formula>
    </cfRule>
    <cfRule type="expression" dxfId="1408" priority="1778">
      <formula>IF(VLOOKUP($F28,PROFA,2,0)=5,1,0)</formula>
    </cfRule>
    <cfRule type="expression" dxfId="1407" priority="1779">
      <formula>IF(VLOOKUP($F28,PROFA,2,0)=6,1,0)</formula>
    </cfRule>
    <cfRule type="expression" dxfId="1406" priority="1780">
      <formula>IF(VLOOKUP($F28,PROFA,2,0)=7,1,0)</formula>
    </cfRule>
    <cfRule type="expression" dxfId="1405" priority="1781">
      <formula>IF(VLOOKUP($F28,PROFA,2,0)=8,1,0)</formula>
    </cfRule>
    <cfRule type="expression" dxfId="1404" priority="1782">
      <formula>IF(VLOOKUP($F28,PROFA,2,0)=9,1,0)</formula>
    </cfRule>
  </conditionalFormatting>
  <conditionalFormatting sqref="F32">
    <cfRule type="expression" dxfId="1403" priority="1765">
      <formula>IF(VLOOKUP($F32,PROFA,2,0)=1,1,0)</formula>
    </cfRule>
    <cfRule type="expression" dxfId="1402" priority="1766">
      <formula>IF(VLOOKUP($F32,PROFA,2,0)=2,1,0)</formula>
    </cfRule>
    <cfRule type="expression" dxfId="1401" priority="1767">
      <formula>IF(VLOOKUP($F32,PROFA,2,0)=3,1,0)</formula>
    </cfRule>
    <cfRule type="expression" dxfId="1400" priority="1768">
      <formula>IF(VLOOKUP($F32,PROFA,2,0)=4,1,0)</formula>
    </cfRule>
    <cfRule type="expression" dxfId="1399" priority="1769">
      <formula>IF(VLOOKUP($F32,PROFA,2,0)=5,1,0)</formula>
    </cfRule>
    <cfRule type="expression" dxfId="1398" priority="1770">
      <formula>IF(VLOOKUP($F32,PROFA,2,0)=6,1,0)</formula>
    </cfRule>
    <cfRule type="expression" dxfId="1397" priority="1771">
      <formula>IF(VLOOKUP($F32,PROFA,2,0)=7,1,0)</formula>
    </cfRule>
    <cfRule type="expression" dxfId="1396" priority="1772">
      <formula>IF(VLOOKUP($F32,PROFA,2,0)=8,1,0)</formula>
    </cfRule>
    <cfRule type="expression" dxfId="1395" priority="1773">
      <formula>IF(VLOOKUP($F32,PROFA,2,0)=9,1,0)</formula>
    </cfRule>
  </conditionalFormatting>
  <conditionalFormatting sqref="F38">
    <cfRule type="expression" dxfId="1394" priority="1756">
      <formula>IF(VLOOKUP($F38,PROFA,2,0)=1,1,0)</formula>
    </cfRule>
    <cfRule type="expression" dxfId="1393" priority="1757">
      <formula>IF(VLOOKUP($F38,PROFA,2,0)=2,1,0)</formula>
    </cfRule>
    <cfRule type="expression" dxfId="1392" priority="1758">
      <formula>IF(VLOOKUP($F38,PROFA,2,0)=3,1,0)</formula>
    </cfRule>
    <cfRule type="expression" dxfId="1391" priority="1759">
      <formula>IF(VLOOKUP($F38,PROFA,2,0)=4,1,0)</formula>
    </cfRule>
    <cfRule type="expression" dxfId="1390" priority="1760">
      <formula>IF(VLOOKUP($F38,PROFA,2,0)=5,1,0)</formula>
    </cfRule>
    <cfRule type="expression" dxfId="1389" priority="1761">
      <formula>IF(VLOOKUP($F38,PROFA,2,0)=6,1,0)</formula>
    </cfRule>
    <cfRule type="expression" dxfId="1388" priority="1762">
      <formula>IF(VLOOKUP($F38,PROFA,2,0)=7,1,0)</formula>
    </cfRule>
    <cfRule type="expression" dxfId="1387" priority="1763">
      <formula>IF(VLOOKUP($F38,PROFA,2,0)=8,1,0)</formula>
    </cfRule>
    <cfRule type="expression" dxfId="1386" priority="1764">
      <formula>IF(VLOOKUP($F38,PROFA,2,0)=9,1,0)</formula>
    </cfRule>
  </conditionalFormatting>
  <conditionalFormatting sqref="F46">
    <cfRule type="expression" dxfId="1385" priority="1747">
      <formula>IF(VLOOKUP($F46,PROFA,2,0)=1,1,0)</formula>
    </cfRule>
    <cfRule type="expression" dxfId="1384" priority="1748">
      <formula>IF(VLOOKUP($F46,PROFA,2,0)=2,1,0)</formula>
    </cfRule>
    <cfRule type="expression" dxfId="1383" priority="1749">
      <formula>IF(VLOOKUP($F46,PROFA,2,0)=3,1,0)</formula>
    </cfRule>
    <cfRule type="expression" dxfId="1382" priority="1750">
      <formula>IF(VLOOKUP($F46,PROFA,2,0)=4,1,0)</formula>
    </cfRule>
    <cfRule type="expression" dxfId="1381" priority="1751">
      <formula>IF(VLOOKUP($F46,PROFA,2,0)=5,1,0)</formula>
    </cfRule>
    <cfRule type="expression" dxfId="1380" priority="1752">
      <formula>IF(VLOOKUP($F46,PROFA,2,0)=6,1,0)</formula>
    </cfRule>
    <cfRule type="expression" dxfId="1379" priority="1753">
      <formula>IF(VLOOKUP($F46,PROFA,2,0)=7,1,0)</formula>
    </cfRule>
    <cfRule type="expression" dxfId="1378" priority="1754">
      <formula>IF(VLOOKUP($F46,PROFA,2,0)=8,1,0)</formula>
    </cfRule>
    <cfRule type="expression" dxfId="1377" priority="1755">
      <formula>IF(VLOOKUP($F46,PROFA,2,0)=9,1,0)</formula>
    </cfRule>
  </conditionalFormatting>
  <conditionalFormatting sqref="F53">
    <cfRule type="expression" dxfId="1376" priority="1738">
      <formula>IF(VLOOKUP($F53,PROFA,2,0)=1,1,0)</formula>
    </cfRule>
    <cfRule type="expression" dxfId="1375" priority="1739">
      <formula>IF(VLOOKUP($F53,PROFA,2,0)=2,1,0)</formula>
    </cfRule>
    <cfRule type="expression" dxfId="1374" priority="1740">
      <formula>IF(VLOOKUP($F53,PROFA,2,0)=3,1,0)</formula>
    </cfRule>
    <cfRule type="expression" dxfId="1373" priority="1741">
      <formula>IF(VLOOKUP($F53,PROFA,2,0)=4,1,0)</formula>
    </cfRule>
    <cfRule type="expression" dxfId="1372" priority="1742">
      <formula>IF(VLOOKUP($F53,PROFA,2,0)=5,1,0)</formula>
    </cfRule>
    <cfRule type="expression" dxfId="1371" priority="1743">
      <formula>IF(VLOOKUP($F53,PROFA,2,0)=6,1,0)</formula>
    </cfRule>
    <cfRule type="expression" dxfId="1370" priority="1744">
      <formula>IF(VLOOKUP($F53,PROFA,2,0)=7,1,0)</formula>
    </cfRule>
    <cfRule type="expression" dxfId="1369" priority="1745">
      <formula>IF(VLOOKUP($F53,PROFA,2,0)=8,1,0)</formula>
    </cfRule>
    <cfRule type="expression" dxfId="1368" priority="1746">
      <formula>IF(VLOOKUP($F53,PROFA,2,0)=9,1,0)</formula>
    </cfRule>
  </conditionalFormatting>
  <conditionalFormatting sqref="F73">
    <cfRule type="expression" dxfId="1367" priority="1729">
      <formula>IF(VLOOKUP($F73,PROFA,2,0)=1,1,0)</formula>
    </cfRule>
    <cfRule type="expression" dxfId="1366" priority="1730">
      <formula>IF(VLOOKUP($F73,PROFA,2,0)=2,1,0)</formula>
    </cfRule>
    <cfRule type="expression" dxfId="1365" priority="1731">
      <formula>IF(VLOOKUP($F73,PROFA,2,0)=3,1,0)</formula>
    </cfRule>
    <cfRule type="expression" dxfId="1364" priority="1732">
      <formula>IF(VLOOKUP($F73,PROFA,2,0)=4,1,0)</formula>
    </cfRule>
    <cfRule type="expression" dxfId="1363" priority="1733">
      <formula>IF(VLOOKUP($F73,PROFA,2,0)=5,1,0)</formula>
    </cfRule>
    <cfRule type="expression" dxfId="1362" priority="1734">
      <formula>IF(VLOOKUP($F73,PROFA,2,0)=6,1,0)</formula>
    </cfRule>
    <cfRule type="expression" dxfId="1361" priority="1735">
      <formula>IF(VLOOKUP($F73,PROFA,2,0)=7,1,0)</formula>
    </cfRule>
    <cfRule type="expression" dxfId="1360" priority="1736">
      <formula>IF(VLOOKUP($F73,PROFA,2,0)=8,1,0)</formula>
    </cfRule>
    <cfRule type="expression" dxfId="1359" priority="1737">
      <formula>IF(VLOOKUP($F73,PROFA,2,0)=9,1,0)</formula>
    </cfRule>
  </conditionalFormatting>
  <conditionalFormatting sqref="F74">
    <cfRule type="expression" dxfId="1358" priority="1720">
      <formula>IF(VLOOKUP($F74,PROFA,2,0)=1,1,0)</formula>
    </cfRule>
    <cfRule type="expression" dxfId="1357" priority="1721">
      <formula>IF(VLOOKUP($F74,PROFA,2,0)=2,1,0)</formula>
    </cfRule>
    <cfRule type="expression" dxfId="1356" priority="1722">
      <formula>IF(VLOOKUP($F74,PROFA,2,0)=3,1,0)</formula>
    </cfRule>
    <cfRule type="expression" dxfId="1355" priority="1723">
      <formula>IF(VLOOKUP($F74,PROFA,2,0)=4,1,0)</formula>
    </cfRule>
    <cfRule type="expression" dxfId="1354" priority="1724">
      <formula>IF(VLOOKUP($F74,PROFA,2,0)=5,1,0)</formula>
    </cfRule>
    <cfRule type="expression" dxfId="1353" priority="1725">
      <formula>IF(VLOOKUP($F74,PROFA,2,0)=6,1,0)</formula>
    </cfRule>
    <cfRule type="expression" dxfId="1352" priority="1726">
      <formula>IF(VLOOKUP($F74,PROFA,2,0)=7,1,0)</formula>
    </cfRule>
    <cfRule type="expression" dxfId="1351" priority="1727">
      <formula>IF(VLOOKUP($F74,PROFA,2,0)=8,1,0)</formula>
    </cfRule>
    <cfRule type="expression" dxfId="1350" priority="1728">
      <formula>IF(VLOOKUP($F74,PROFA,2,0)=9,1,0)</formula>
    </cfRule>
  </conditionalFormatting>
  <conditionalFormatting sqref="F92">
    <cfRule type="expression" dxfId="1349" priority="1711">
      <formula>IF(VLOOKUP($F92,PROFA,2,0)=1,1,0)</formula>
    </cfRule>
    <cfRule type="expression" dxfId="1348" priority="1712">
      <formula>IF(VLOOKUP($F92,PROFA,2,0)=2,1,0)</formula>
    </cfRule>
    <cfRule type="expression" dxfId="1347" priority="1713">
      <formula>IF(VLOOKUP($F92,PROFA,2,0)=3,1,0)</formula>
    </cfRule>
    <cfRule type="expression" dxfId="1346" priority="1714">
      <formula>IF(VLOOKUP($F92,PROFA,2,0)=4,1,0)</formula>
    </cfRule>
    <cfRule type="expression" dxfId="1345" priority="1715">
      <formula>IF(VLOOKUP($F92,PROFA,2,0)=5,1,0)</formula>
    </cfRule>
    <cfRule type="expression" dxfId="1344" priority="1716">
      <formula>IF(VLOOKUP($F92,PROFA,2,0)=6,1,0)</formula>
    </cfRule>
    <cfRule type="expression" dxfId="1343" priority="1717">
      <formula>IF(VLOOKUP($F92,PROFA,2,0)=7,1,0)</formula>
    </cfRule>
    <cfRule type="expression" dxfId="1342" priority="1718">
      <formula>IF(VLOOKUP($F92,PROFA,2,0)=8,1,0)</formula>
    </cfRule>
    <cfRule type="expression" dxfId="1341" priority="1719">
      <formula>IF(VLOOKUP($F92,PROFA,2,0)=9,1,0)</formula>
    </cfRule>
  </conditionalFormatting>
  <conditionalFormatting sqref="F97">
    <cfRule type="expression" dxfId="1340" priority="1702">
      <formula>IF(VLOOKUP($F97,PROFA,2,0)=1,1,0)</formula>
    </cfRule>
    <cfRule type="expression" dxfId="1339" priority="1703">
      <formula>IF(VLOOKUP($F97,PROFA,2,0)=2,1,0)</formula>
    </cfRule>
    <cfRule type="expression" dxfId="1338" priority="1704">
      <formula>IF(VLOOKUP($F97,PROFA,2,0)=3,1,0)</formula>
    </cfRule>
    <cfRule type="expression" dxfId="1337" priority="1705">
      <formula>IF(VLOOKUP($F97,PROFA,2,0)=4,1,0)</formula>
    </cfRule>
    <cfRule type="expression" dxfId="1336" priority="1706">
      <formula>IF(VLOOKUP($F97,PROFA,2,0)=5,1,0)</formula>
    </cfRule>
    <cfRule type="expression" dxfId="1335" priority="1707">
      <formula>IF(VLOOKUP($F97,PROFA,2,0)=6,1,0)</formula>
    </cfRule>
    <cfRule type="expression" dxfId="1334" priority="1708">
      <formula>IF(VLOOKUP($F97,PROFA,2,0)=7,1,0)</formula>
    </cfRule>
    <cfRule type="expression" dxfId="1333" priority="1709">
      <formula>IF(VLOOKUP($F97,PROFA,2,0)=8,1,0)</formula>
    </cfRule>
    <cfRule type="expression" dxfId="1332" priority="1710">
      <formula>IF(VLOOKUP($F97,PROFA,2,0)=9,1,0)</formula>
    </cfRule>
  </conditionalFormatting>
  <conditionalFormatting sqref="F129">
    <cfRule type="expression" dxfId="1331" priority="1675">
      <formula>IF(VLOOKUP($F129,PROFA,2,0)=1,1,0)</formula>
    </cfRule>
    <cfRule type="expression" dxfId="1330" priority="1676">
      <formula>IF(VLOOKUP($F129,PROFA,2,0)=2,1,0)</formula>
    </cfRule>
    <cfRule type="expression" dxfId="1329" priority="1677">
      <formula>IF(VLOOKUP($F129,PROFA,2,0)=3,1,0)</formula>
    </cfRule>
    <cfRule type="expression" dxfId="1328" priority="1678">
      <formula>IF(VLOOKUP($F129,PROFA,2,0)=4,1,0)</formula>
    </cfRule>
    <cfRule type="expression" dxfId="1327" priority="1679">
      <formula>IF(VLOOKUP($F129,PROFA,2,0)=5,1,0)</formula>
    </cfRule>
    <cfRule type="expression" dxfId="1326" priority="1680">
      <formula>IF(VLOOKUP($F129,PROFA,2,0)=6,1,0)</formula>
    </cfRule>
    <cfRule type="expression" dxfId="1325" priority="1681">
      <formula>IF(VLOOKUP($F129,PROFA,2,0)=7,1,0)</formula>
    </cfRule>
    <cfRule type="expression" dxfId="1324" priority="1682">
      <formula>IF(VLOOKUP($F129,PROFA,2,0)=8,1,0)</formula>
    </cfRule>
    <cfRule type="expression" dxfId="1323" priority="1683">
      <formula>IF(VLOOKUP($F129,PROFA,2,0)=9,1,0)</formula>
    </cfRule>
  </conditionalFormatting>
  <conditionalFormatting sqref="F136">
    <cfRule type="expression" dxfId="1322" priority="1666">
      <formula>IF(VLOOKUP($F136,PROFA,2,0)=1,1,0)</formula>
    </cfRule>
    <cfRule type="expression" dxfId="1321" priority="1667">
      <formula>IF(VLOOKUP($F136,PROFA,2,0)=2,1,0)</formula>
    </cfRule>
    <cfRule type="expression" dxfId="1320" priority="1668">
      <formula>IF(VLOOKUP($F136,PROFA,2,0)=3,1,0)</formula>
    </cfRule>
    <cfRule type="expression" dxfId="1319" priority="1669">
      <formula>IF(VLOOKUP($F136,PROFA,2,0)=4,1,0)</formula>
    </cfRule>
    <cfRule type="expression" dxfId="1318" priority="1670">
      <formula>IF(VLOOKUP($F136,PROFA,2,0)=5,1,0)</formula>
    </cfRule>
    <cfRule type="expression" dxfId="1317" priority="1671">
      <formula>IF(VLOOKUP($F136,PROFA,2,0)=6,1,0)</formula>
    </cfRule>
    <cfRule type="expression" dxfId="1316" priority="1672">
      <formula>IF(VLOOKUP($F136,PROFA,2,0)=7,1,0)</formula>
    </cfRule>
    <cfRule type="expression" dxfId="1315" priority="1673">
      <formula>IF(VLOOKUP($F136,PROFA,2,0)=8,1,0)</formula>
    </cfRule>
    <cfRule type="expression" dxfId="1314" priority="1674">
      <formula>IF(VLOOKUP($F136,PROFA,2,0)=9,1,0)</formula>
    </cfRule>
  </conditionalFormatting>
  <conditionalFormatting sqref="F155">
    <cfRule type="expression" dxfId="1313" priority="1621">
      <formula>IF(VLOOKUP($F155,PROFA,2,0)=1,1,0)</formula>
    </cfRule>
    <cfRule type="expression" dxfId="1312" priority="1622">
      <formula>IF(VLOOKUP($F155,PROFA,2,0)=2,1,0)</formula>
    </cfRule>
    <cfRule type="expression" dxfId="1311" priority="1623">
      <formula>IF(VLOOKUP($F155,PROFA,2,0)=3,1,0)</formula>
    </cfRule>
    <cfRule type="expression" dxfId="1310" priority="1624">
      <formula>IF(VLOOKUP($F155,PROFA,2,0)=4,1,0)</formula>
    </cfRule>
    <cfRule type="expression" dxfId="1309" priority="1625">
      <formula>IF(VLOOKUP($F155,PROFA,2,0)=5,1,0)</formula>
    </cfRule>
    <cfRule type="expression" dxfId="1308" priority="1626">
      <formula>IF(VLOOKUP($F155,PROFA,2,0)=6,1,0)</formula>
    </cfRule>
    <cfRule type="expression" dxfId="1307" priority="1627">
      <formula>IF(VLOOKUP($F155,PROFA,2,0)=7,1,0)</formula>
    </cfRule>
    <cfRule type="expression" dxfId="1306" priority="1628">
      <formula>IF(VLOOKUP($F155,PROFA,2,0)=8,1,0)</formula>
    </cfRule>
    <cfRule type="expression" dxfId="1305" priority="1629">
      <formula>IF(VLOOKUP($F155,PROFA,2,0)=9,1,0)</formula>
    </cfRule>
  </conditionalFormatting>
  <conditionalFormatting sqref="F21">
    <cfRule type="expression" dxfId="1304" priority="1603">
      <formula>IF(VLOOKUP($F21,PROFA,2,0)=1,1,0)</formula>
    </cfRule>
    <cfRule type="expression" dxfId="1303" priority="1604">
      <formula>IF(VLOOKUP($F21,PROFA,2,0)=2,1,0)</formula>
    </cfRule>
    <cfRule type="expression" dxfId="1302" priority="1605">
      <formula>IF(VLOOKUP($F21,PROFA,2,0)=3,1,0)</formula>
    </cfRule>
    <cfRule type="expression" dxfId="1301" priority="1606">
      <formula>IF(VLOOKUP($F21,PROFA,2,0)=4,1,0)</formula>
    </cfRule>
    <cfRule type="expression" dxfId="1300" priority="1607">
      <formula>IF(VLOOKUP($F21,PROFA,2,0)=5,1,0)</formula>
    </cfRule>
    <cfRule type="expression" dxfId="1299" priority="1608">
      <formula>IF(VLOOKUP($F21,PROFA,2,0)=6,1,0)</formula>
    </cfRule>
    <cfRule type="expression" dxfId="1298" priority="1609">
      <formula>IF(VLOOKUP($F21,PROFA,2,0)=7,1,0)</formula>
    </cfRule>
    <cfRule type="expression" dxfId="1297" priority="1610">
      <formula>IF(VLOOKUP($F21,PROFA,2,0)=8,1,0)</formula>
    </cfRule>
    <cfRule type="expression" dxfId="1296" priority="1611">
      <formula>IF(VLOOKUP($F21,PROFA,2,0)=9,1,0)</formula>
    </cfRule>
  </conditionalFormatting>
  <conditionalFormatting sqref="F23">
    <cfRule type="expression" dxfId="1295" priority="1594">
      <formula>IF(VLOOKUP($F23,PROFA,2,0)=1,1,0)</formula>
    </cfRule>
    <cfRule type="expression" dxfId="1294" priority="1595">
      <formula>IF(VLOOKUP($F23,PROFA,2,0)=2,1,0)</formula>
    </cfRule>
    <cfRule type="expression" dxfId="1293" priority="1596">
      <formula>IF(VLOOKUP($F23,PROFA,2,0)=3,1,0)</formula>
    </cfRule>
    <cfRule type="expression" dxfId="1292" priority="1597">
      <formula>IF(VLOOKUP($F23,PROFA,2,0)=4,1,0)</formula>
    </cfRule>
    <cfRule type="expression" dxfId="1291" priority="1598">
      <formula>IF(VLOOKUP($F23,PROFA,2,0)=5,1,0)</formula>
    </cfRule>
    <cfRule type="expression" dxfId="1290" priority="1599">
      <formula>IF(VLOOKUP($F23,PROFA,2,0)=6,1,0)</formula>
    </cfRule>
    <cfRule type="expression" dxfId="1289" priority="1600">
      <formula>IF(VLOOKUP($F23,PROFA,2,0)=7,1,0)</formula>
    </cfRule>
    <cfRule type="expression" dxfId="1288" priority="1601">
      <formula>IF(VLOOKUP($F23,PROFA,2,0)=8,1,0)</formula>
    </cfRule>
    <cfRule type="expression" dxfId="1287" priority="1602">
      <formula>IF(VLOOKUP($F23,PROFA,2,0)=9,1,0)</formula>
    </cfRule>
  </conditionalFormatting>
  <conditionalFormatting sqref="F25">
    <cfRule type="expression" dxfId="1286" priority="1585">
      <formula>IF(VLOOKUP($F25,PROFA,2,0)=1,1,0)</formula>
    </cfRule>
    <cfRule type="expression" dxfId="1285" priority="1586">
      <formula>IF(VLOOKUP($F25,PROFA,2,0)=2,1,0)</formula>
    </cfRule>
    <cfRule type="expression" dxfId="1284" priority="1587">
      <formula>IF(VLOOKUP($F25,PROFA,2,0)=3,1,0)</formula>
    </cfRule>
    <cfRule type="expression" dxfId="1283" priority="1588">
      <formula>IF(VLOOKUP($F25,PROFA,2,0)=4,1,0)</formula>
    </cfRule>
    <cfRule type="expression" dxfId="1282" priority="1589">
      <formula>IF(VLOOKUP($F25,PROFA,2,0)=5,1,0)</formula>
    </cfRule>
    <cfRule type="expression" dxfId="1281" priority="1590">
      <formula>IF(VLOOKUP($F25,PROFA,2,0)=6,1,0)</formula>
    </cfRule>
    <cfRule type="expression" dxfId="1280" priority="1591">
      <formula>IF(VLOOKUP($F25,PROFA,2,0)=7,1,0)</formula>
    </cfRule>
    <cfRule type="expression" dxfId="1279" priority="1592">
      <formula>IF(VLOOKUP($F25,PROFA,2,0)=8,1,0)</formula>
    </cfRule>
    <cfRule type="expression" dxfId="1278" priority="1593">
      <formula>IF(VLOOKUP($F25,PROFA,2,0)=9,1,0)</formula>
    </cfRule>
  </conditionalFormatting>
  <conditionalFormatting sqref="F26">
    <cfRule type="expression" dxfId="1277" priority="1576">
      <formula>IF(VLOOKUP($F26,PROFA,2,0)=1,1,0)</formula>
    </cfRule>
    <cfRule type="expression" dxfId="1276" priority="1577">
      <formula>IF(VLOOKUP($F26,PROFA,2,0)=2,1,0)</formula>
    </cfRule>
    <cfRule type="expression" dxfId="1275" priority="1578">
      <formula>IF(VLOOKUP($F26,PROFA,2,0)=3,1,0)</formula>
    </cfRule>
    <cfRule type="expression" dxfId="1274" priority="1579">
      <formula>IF(VLOOKUP($F26,PROFA,2,0)=4,1,0)</formula>
    </cfRule>
    <cfRule type="expression" dxfId="1273" priority="1580">
      <formula>IF(VLOOKUP($F26,PROFA,2,0)=5,1,0)</formula>
    </cfRule>
    <cfRule type="expression" dxfId="1272" priority="1581">
      <formula>IF(VLOOKUP($F26,PROFA,2,0)=6,1,0)</formula>
    </cfRule>
    <cfRule type="expression" dxfId="1271" priority="1582">
      <formula>IF(VLOOKUP($F26,PROFA,2,0)=7,1,0)</formula>
    </cfRule>
    <cfRule type="expression" dxfId="1270" priority="1583">
      <formula>IF(VLOOKUP($F26,PROFA,2,0)=8,1,0)</formula>
    </cfRule>
    <cfRule type="expression" dxfId="1269" priority="1584">
      <formula>IF(VLOOKUP($F26,PROFA,2,0)=9,1,0)</formula>
    </cfRule>
  </conditionalFormatting>
  <conditionalFormatting sqref="F65">
    <cfRule type="expression" dxfId="1268" priority="1567">
      <formula>IF(VLOOKUP($F65,PROFA,2,0)=1,1,0)</formula>
    </cfRule>
    <cfRule type="expression" dxfId="1267" priority="1568">
      <formula>IF(VLOOKUP($F65,PROFA,2,0)=2,1,0)</formula>
    </cfRule>
    <cfRule type="expression" dxfId="1266" priority="1569">
      <formula>IF(VLOOKUP($F65,PROFA,2,0)=3,1,0)</formula>
    </cfRule>
    <cfRule type="expression" dxfId="1265" priority="1570">
      <formula>IF(VLOOKUP($F65,PROFA,2,0)=4,1,0)</formula>
    </cfRule>
    <cfRule type="expression" dxfId="1264" priority="1571">
      <formula>IF(VLOOKUP($F65,PROFA,2,0)=5,1,0)</formula>
    </cfRule>
    <cfRule type="expression" dxfId="1263" priority="1572">
      <formula>IF(VLOOKUP($F65,PROFA,2,0)=6,1,0)</formula>
    </cfRule>
    <cfRule type="expression" dxfId="1262" priority="1573">
      <formula>IF(VLOOKUP($F65,PROFA,2,0)=7,1,0)</formula>
    </cfRule>
    <cfRule type="expression" dxfId="1261" priority="1574">
      <formula>IF(VLOOKUP($F65,PROFA,2,0)=8,1,0)</formula>
    </cfRule>
    <cfRule type="expression" dxfId="1260" priority="1575">
      <formula>IF(VLOOKUP($F65,PROFA,2,0)=9,1,0)</formula>
    </cfRule>
  </conditionalFormatting>
  <conditionalFormatting sqref="F117">
    <cfRule type="expression" dxfId="1259" priority="1540">
      <formula>IF(VLOOKUP($F117,PROFA,2,0)=1,1,0)</formula>
    </cfRule>
    <cfRule type="expression" dxfId="1258" priority="1541">
      <formula>IF(VLOOKUP($F117,PROFA,2,0)=2,1,0)</formula>
    </cfRule>
    <cfRule type="expression" dxfId="1257" priority="1542">
      <formula>IF(VLOOKUP($F117,PROFA,2,0)=3,1,0)</formula>
    </cfRule>
    <cfRule type="expression" dxfId="1256" priority="1543">
      <formula>IF(VLOOKUP($F117,PROFA,2,0)=4,1,0)</formula>
    </cfRule>
    <cfRule type="expression" dxfId="1255" priority="1544">
      <formula>IF(VLOOKUP($F117,PROFA,2,0)=5,1,0)</formula>
    </cfRule>
    <cfRule type="expression" dxfId="1254" priority="1545">
      <formula>IF(VLOOKUP($F117,PROFA,2,0)=6,1,0)</formula>
    </cfRule>
    <cfRule type="expression" dxfId="1253" priority="1546">
      <formula>IF(VLOOKUP($F117,PROFA,2,0)=7,1,0)</formula>
    </cfRule>
    <cfRule type="expression" dxfId="1252" priority="1547">
      <formula>IF(VLOOKUP($F117,PROFA,2,0)=8,1,0)</formula>
    </cfRule>
    <cfRule type="expression" dxfId="1251" priority="1548">
      <formula>IF(VLOOKUP($F117,PROFA,2,0)=9,1,0)</formula>
    </cfRule>
  </conditionalFormatting>
  <conditionalFormatting sqref="F37">
    <cfRule type="expression" dxfId="1250" priority="1531">
      <formula>IF(VLOOKUP($F37,PROFA,2,0)=1,1,0)</formula>
    </cfRule>
    <cfRule type="expression" dxfId="1249" priority="1532">
      <formula>IF(VLOOKUP($F37,PROFA,2,0)=2,1,0)</formula>
    </cfRule>
    <cfRule type="expression" dxfId="1248" priority="1533">
      <formula>IF(VLOOKUP($F37,PROFA,2,0)=3,1,0)</formula>
    </cfRule>
    <cfRule type="expression" dxfId="1247" priority="1534">
      <formula>IF(VLOOKUP($F37,PROFA,2,0)=4,1,0)</formula>
    </cfRule>
    <cfRule type="expression" dxfId="1246" priority="1535">
      <formula>IF(VLOOKUP($F37,PROFA,2,0)=5,1,0)</formula>
    </cfRule>
    <cfRule type="expression" dxfId="1245" priority="1536">
      <formula>IF(VLOOKUP($F37,PROFA,2,0)=6,1,0)</formula>
    </cfRule>
    <cfRule type="expression" dxfId="1244" priority="1537">
      <formula>IF(VLOOKUP($F37,PROFA,2,0)=7,1,0)</formula>
    </cfRule>
    <cfRule type="expression" dxfId="1243" priority="1538">
      <formula>IF(VLOOKUP($F37,PROFA,2,0)=8,1,0)</formula>
    </cfRule>
    <cfRule type="expression" dxfId="1242" priority="1539">
      <formula>IF(VLOOKUP($F37,PROFA,2,0)=9,1,0)</formula>
    </cfRule>
  </conditionalFormatting>
  <conditionalFormatting sqref="F31">
    <cfRule type="expression" dxfId="1241" priority="1522">
      <formula>IF(VLOOKUP($F31,PROFA,2,0)=1,1,0)</formula>
    </cfRule>
    <cfRule type="expression" dxfId="1240" priority="1523">
      <formula>IF(VLOOKUP($F31,PROFA,2,0)=2,1,0)</formula>
    </cfRule>
    <cfRule type="expression" dxfId="1239" priority="1524">
      <formula>IF(VLOOKUP($F31,PROFA,2,0)=3,1,0)</formula>
    </cfRule>
    <cfRule type="expression" dxfId="1238" priority="1525">
      <formula>IF(VLOOKUP($F31,PROFA,2,0)=4,1,0)</formula>
    </cfRule>
    <cfRule type="expression" dxfId="1237" priority="1526">
      <formula>IF(VLOOKUP($F31,PROFA,2,0)=5,1,0)</formula>
    </cfRule>
    <cfRule type="expression" dxfId="1236" priority="1527">
      <formula>IF(VLOOKUP($F31,PROFA,2,0)=6,1,0)</formula>
    </cfRule>
    <cfRule type="expression" dxfId="1235" priority="1528">
      <formula>IF(VLOOKUP($F31,PROFA,2,0)=7,1,0)</formula>
    </cfRule>
    <cfRule type="expression" dxfId="1234" priority="1529">
      <formula>IF(VLOOKUP($F31,PROFA,2,0)=8,1,0)</formula>
    </cfRule>
    <cfRule type="expression" dxfId="1233" priority="1530">
      <formula>IF(VLOOKUP($F31,PROFA,2,0)=9,1,0)</formula>
    </cfRule>
  </conditionalFormatting>
  <conditionalFormatting sqref="F33">
    <cfRule type="expression" dxfId="1232" priority="1513">
      <formula>IF(VLOOKUP($F33,PROFA,2,0)=1,1,0)</formula>
    </cfRule>
    <cfRule type="expression" dxfId="1231" priority="1514">
      <formula>IF(VLOOKUP($F33,PROFA,2,0)=2,1,0)</formula>
    </cfRule>
    <cfRule type="expression" dxfId="1230" priority="1515">
      <formula>IF(VLOOKUP($F33,PROFA,2,0)=3,1,0)</formula>
    </cfRule>
    <cfRule type="expression" dxfId="1229" priority="1516">
      <formula>IF(VLOOKUP($F33,PROFA,2,0)=4,1,0)</formula>
    </cfRule>
    <cfRule type="expression" dxfId="1228" priority="1517">
      <formula>IF(VLOOKUP($F33,PROFA,2,0)=5,1,0)</formula>
    </cfRule>
    <cfRule type="expression" dxfId="1227" priority="1518">
      <formula>IF(VLOOKUP($F33,PROFA,2,0)=6,1,0)</formula>
    </cfRule>
    <cfRule type="expression" dxfId="1226" priority="1519">
      <formula>IF(VLOOKUP($F33,PROFA,2,0)=7,1,0)</formula>
    </cfRule>
    <cfRule type="expression" dxfId="1225" priority="1520">
      <formula>IF(VLOOKUP($F33,PROFA,2,0)=8,1,0)</formula>
    </cfRule>
    <cfRule type="expression" dxfId="1224" priority="1521">
      <formula>IF(VLOOKUP($F33,PROFA,2,0)=9,1,0)</formula>
    </cfRule>
  </conditionalFormatting>
  <conditionalFormatting sqref="F40">
    <cfRule type="expression" dxfId="1223" priority="1504">
      <formula>IF(VLOOKUP($F40,PROFA,2,0)=1,1,0)</formula>
    </cfRule>
    <cfRule type="expression" dxfId="1222" priority="1505">
      <formula>IF(VLOOKUP($F40,PROFA,2,0)=2,1,0)</formula>
    </cfRule>
    <cfRule type="expression" dxfId="1221" priority="1506">
      <formula>IF(VLOOKUP($F40,PROFA,2,0)=3,1,0)</formula>
    </cfRule>
    <cfRule type="expression" dxfId="1220" priority="1507">
      <formula>IF(VLOOKUP($F40,PROFA,2,0)=4,1,0)</formula>
    </cfRule>
    <cfRule type="expression" dxfId="1219" priority="1508">
      <formula>IF(VLOOKUP($F40,PROFA,2,0)=5,1,0)</formula>
    </cfRule>
    <cfRule type="expression" dxfId="1218" priority="1509">
      <formula>IF(VLOOKUP($F40,PROFA,2,0)=6,1,0)</formula>
    </cfRule>
    <cfRule type="expression" dxfId="1217" priority="1510">
      <formula>IF(VLOOKUP($F40,PROFA,2,0)=7,1,0)</formula>
    </cfRule>
    <cfRule type="expression" dxfId="1216" priority="1511">
      <formula>IF(VLOOKUP($F40,PROFA,2,0)=8,1,0)</formula>
    </cfRule>
    <cfRule type="expression" dxfId="1215" priority="1512">
      <formula>IF(VLOOKUP($F40,PROFA,2,0)=9,1,0)</formula>
    </cfRule>
  </conditionalFormatting>
  <conditionalFormatting sqref="F44">
    <cfRule type="expression" dxfId="1214" priority="1495">
      <formula>IF(VLOOKUP($F44,PROFA,2,0)=1,1,0)</formula>
    </cfRule>
    <cfRule type="expression" dxfId="1213" priority="1496">
      <formula>IF(VLOOKUP($F44,PROFA,2,0)=2,1,0)</formula>
    </cfRule>
    <cfRule type="expression" dxfId="1212" priority="1497">
      <formula>IF(VLOOKUP($F44,PROFA,2,0)=3,1,0)</formula>
    </cfRule>
    <cfRule type="expression" dxfId="1211" priority="1498">
      <formula>IF(VLOOKUP($F44,PROFA,2,0)=4,1,0)</formula>
    </cfRule>
    <cfRule type="expression" dxfId="1210" priority="1499">
      <formula>IF(VLOOKUP($F44,PROFA,2,0)=5,1,0)</formula>
    </cfRule>
    <cfRule type="expression" dxfId="1209" priority="1500">
      <formula>IF(VLOOKUP($F44,PROFA,2,0)=6,1,0)</formula>
    </cfRule>
    <cfRule type="expression" dxfId="1208" priority="1501">
      <formula>IF(VLOOKUP($F44,PROFA,2,0)=7,1,0)</formula>
    </cfRule>
    <cfRule type="expression" dxfId="1207" priority="1502">
      <formula>IF(VLOOKUP($F44,PROFA,2,0)=8,1,0)</formula>
    </cfRule>
    <cfRule type="expression" dxfId="1206" priority="1503">
      <formula>IF(VLOOKUP($F44,PROFA,2,0)=9,1,0)</formula>
    </cfRule>
  </conditionalFormatting>
  <conditionalFormatting sqref="F45">
    <cfRule type="expression" dxfId="1205" priority="1486">
      <formula>IF(VLOOKUP($F45,PROFA,2,0)=1,1,0)</formula>
    </cfRule>
    <cfRule type="expression" dxfId="1204" priority="1487">
      <formula>IF(VLOOKUP($F45,PROFA,2,0)=2,1,0)</formula>
    </cfRule>
    <cfRule type="expression" dxfId="1203" priority="1488">
      <formula>IF(VLOOKUP($F45,PROFA,2,0)=3,1,0)</formula>
    </cfRule>
    <cfRule type="expression" dxfId="1202" priority="1489">
      <formula>IF(VLOOKUP($F45,PROFA,2,0)=4,1,0)</formula>
    </cfRule>
    <cfRule type="expression" dxfId="1201" priority="1490">
      <formula>IF(VLOOKUP($F45,PROFA,2,0)=5,1,0)</formula>
    </cfRule>
    <cfRule type="expression" dxfId="1200" priority="1491">
      <formula>IF(VLOOKUP($F45,PROFA,2,0)=6,1,0)</formula>
    </cfRule>
    <cfRule type="expression" dxfId="1199" priority="1492">
      <formula>IF(VLOOKUP($F45,PROFA,2,0)=7,1,0)</formula>
    </cfRule>
    <cfRule type="expression" dxfId="1198" priority="1493">
      <formula>IF(VLOOKUP($F45,PROFA,2,0)=8,1,0)</formula>
    </cfRule>
    <cfRule type="expression" dxfId="1197" priority="1494">
      <formula>IF(VLOOKUP($F45,PROFA,2,0)=9,1,0)</formula>
    </cfRule>
  </conditionalFormatting>
  <conditionalFormatting sqref="F54">
    <cfRule type="expression" dxfId="1196" priority="1477">
      <formula>IF(VLOOKUP($F54,PROFA,2,0)=1,1,0)</formula>
    </cfRule>
    <cfRule type="expression" dxfId="1195" priority="1478">
      <formula>IF(VLOOKUP($F54,PROFA,2,0)=2,1,0)</formula>
    </cfRule>
    <cfRule type="expression" dxfId="1194" priority="1479">
      <formula>IF(VLOOKUP($F54,PROFA,2,0)=3,1,0)</formula>
    </cfRule>
    <cfRule type="expression" dxfId="1193" priority="1480">
      <formula>IF(VLOOKUP($F54,PROFA,2,0)=4,1,0)</formula>
    </cfRule>
    <cfRule type="expression" dxfId="1192" priority="1481">
      <formula>IF(VLOOKUP($F54,PROFA,2,0)=5,1,0)</formula>
    </cfRule>
    <cfRule type="expression" dxfId="1191" priority="1482">
      <formula>IF(VLOOKUP($F54,PROFA,2,0)=6,1,0)</formula>
    </cfRule>
    <cfRule type="expression" dxfId="1190" priority="1483">
      <formula>IF(VLOOKUP($F54,PROFA,2,0)=7,1,0)</formula>
    </cfRule>
    <cfRule type="expression" dxfId="1189" priority="1484">
      <formula>IF(VLOOKUP($F54,PROFA,2,0)=8,1,0)</formula>
    </cfRule>
    <cfRule type="expression" dxfId="1188" priority="1485">
      <formula>IF(VLOOKUP($F54,PROFA,2,0)=9,1,0)</formula>
    </cfRule>
  </conditionalFormatting>
  <conditionalFormatting sqref="F56">
    <cfRule type="expression" dxfId="1187" priority="1468">
      <formula>IF(VLOOKUP($F56,PROFA,2,0)=1,1,0)</formula>
    </cfRule>
    <cfRule type="expression" dxfId="1186" priority="1469">
      <formula>IF(VLOOKUP($F56,PROFA,2,0)=2,1,0)</formula>
    </cfRule>
    <cfRule type="expression" dxfId="1185" priority="1470">
      <formula>IF(VLOOKUP($F56,PROFA,2,0)=3,1,0)</formula>
    </cfRule>
    <cfRule type="expression" dxfId="1184" priority="1471">
      <formula>IF(VLOOKUP($F56,PROFA,2,0)=4,1,0)</formula>
    </cfRule>
    <cfRule type="expression" dxfId="1183" priority="1472">
      <formula>IF(VLOOKUP($F56,PROFA,2,0)=5,1,0)</formula>
    </cfRule>
    <cfRule type="expression" dxfId="1182" priority="1473">
      <formula>IF(VLOOKUP($F56,PROFA,2,0)=6,1,0)</formula>
    </cfRule>
    <cfRule type="expression" dxfId="1181" priority="1474">
      <formula>IF(VLOOKUP($F56,PROFA,2,0)=7,1,0)</formula>
    </cfRule>
    <cfRule type="expression" dxfId="1180" priority="1475">
      <formula>IF(VLOOKUP($F56,PROFA,2,0)=8,1,0)</formula>
    </cfRule>
    <cfRule type="expression" dxfId="1179" priority="1476">
      <formula>IF(VLOOKUP($F56,PROFA,2,0)=9,1,0)</formula>
    </cfRule>
  </conditionalFormatting>
  <conditionalFormatting sqref="F57">
    <cfRule type="expression" dxfId="1178" priority="1459">
      <formula>IF(VLOOKUP($F57,PROFA,2,0)=1,1,0)</formula>
    </cfRule>
    <cfRule type="expression" dxfId="1177" priority="1460">
      <formula>IF(VLOOKUP($F57,PROFA,2,0)=2,1,0)</formula>
    </cfRule>
    <cfRule type="expression" dxfId="1176" priority="1461">
      <formula>IF(VLOOKUP($F57,PROFA,2,0)=3,1,0)</formula>
    </cfRule>
    <cfRule type="expression" dxfId="1175" priority="1462">
      <formula>IF(VLOOKUP($F57,PROFA,2,0)=4,1,0)</formula>
    </cfRule>
    <cfRule type="expression" dxfId="1174" priority="1463">
      <formula>IF(VLOOKUP($F57,PROFA,2,0)=5,1,0)</formula>
    </cfRule>
    <cfRule type="expression" dxfId="1173" priority="1464">
      <formula>IF(VLOOKUP($F57,PROFA,2,0)=6,1,0)</formula>
    </cfRule>
    <cfRule type="expression" dxfId="1172" priority="1465">
      <formula>IF(VLOOKUP($F57,PROFA,2,0)=7,1,0)</formula>
    </cfRule>
    <cfRule type="expression" dxfId="1171" priority="1466">
      <formula>IF(VLOOKUP($F57,PROFA,2,0)=8,1,0)</formula>
    </cfRule>
    <cfRule type="expression" dxfId="1170" priority="1467">
      <formula>IF(VLOOKUP($F57,PROFA,2,0)=9,1,0)</formula>
    </cfRule>
  </conditionalFormatting>
  <conditionalFormatting sqref="F59">
    <cfRule type="expression" dxfId="1169" priority="1450">
      <formula>IF(VLOOKUP($F59,PROFA,2,0)=1,1,0)</formula>
    </cfRule>
    <cfRule type="expression" dxfId="1168" priority="1451">
      <formula>IF(VLOOKUP($F59,PROFA,2,0)=2,1,0)</formula>
    </cfRule>
    <cfRule type="expression" dxfId="1167" priority="1452">
      <formula>IF(VLOOKUP($F59,PROFA,2,0)=3,1,0)</formula>
    </cfRule>
    <cfRule type="expression" dxfId="1166" priority="1453">
      <formula>IF(VLOOKUP($F59,PROFA,2,0)=4,1,0)</formula>
    </cfRule>
    <cfRule type="expression" dxfId="1165" priority="1454">
      <formula>IF(VLOOKUP($F59,PROFA,2,0)=5,1,0)</formula>
    </cfRule>
    <cfRule type="expression" dxfId="1164" priority="1455">
      <formula>IF(VLOOKUP($F59,PROFA,2,0)=6,1,0)</formula>
    </cfRule>
    <cfRule type="expression" dxfId="1163" priority="1456">
      <formula>IF(VLOOKUP($F59,PROFA,2,0)=7,1,0)</formula>
    </cfRule>
    <cfRule type="expression" dxfId="1162" priority="1457">
      <formula>IF(VLOOKUP($F59,PROFA,2,0)=8,1,0)</formula>
    </cfRule>
    <cfRule type="expression" dxfId="1161" priority="1458">
      <formula>IF(VLOOKUP($F59,PROFA,2,0)=9,1,0)</formula>
    </cfRule>
  </conditionalFormatting>
  <conditionalFormatting sqref="F60">
    <cfRule type="expression" dxfId="1160" priority="1441">
      <formula>IF(VLOOKUP($F60,PROFA,2,0)=1,1,0)</formula>
    </cfRule>
    <cfRule type="expression" dxfId="1159" priority="1442">
      <formula>IF(VLOOKUP($F60,PROFA,2,0)=2,1,0)</formula>
    </cfRule>
    <cfRule type="expression" dxfId="1158" priority="1443">
      <formula>IF(VLOOKUP($F60,PROFA,2,0)=3,1,0)</formula>
    </cfRule>
    <cfRule type="expression" dxfId="1157" priority="1444">
      <formula>IF(VLOOKUP($F60,PROFA,2,0)=4,1,0)</formula>
    </cfRule>
    <cfRule type="expression" dxfId="1156" priority="1445">
      <formula>IF(VLOOKUP($F60,PROFA,2,0)=5,1,0)</formula>
    </cfRule>
    <cfRule type="expression" dxfId="1155" priority="1446">
      <formula>IF(VLOOKUP($F60,PROFA,2,0)=6,1,0)</formula>
    </cfRule>
    <cfRule type="expression" dxfId="1154" priority="1447">
      <formula>IF(VLOOKUP($F60,PROFA,2,0)=7,1,0)</formula>
    </cfRule>
    <cfRule type="expression" dxfId="1153" priority="1448">
      <formula>IF(VLOOKUP($F60,PROFA,2,0)=8,1,0)</formula>
    </cfRule>
    <cfRule type="expression" dxfId="1152" priority="1449">
      <formula>IF(VLOOKUP($F60,PROFA,2,0)=9,1,0)</formula>
    </cfRule>
  </conditionalFormatting>
  <conditionalFormatting sqref="F61">
    <cfRule type="expression" dxfId="1151" priority="1432">
      <formula>IF(VLOOKUP($F61,PROFA,2,0)=1,1,0)</formula>
    </cfRule>
    <cfRule type="expression" dxfId="1150" priority="1433">
      <formula>IF(VLOOKUP($F61,PROFA,2,0)=2,1,0)</formula>
    </cfRule>
    <cfRule type="expression" dxfId="1149" priority="1434">
      <formula>IF(VLOOKUP($F61,PROFA,2,0)=3,1,0)</formula>
    </cfRule>
    <cfRule type="expression" dxfId="1148" priority="1435">
      <formula>IF(VLOOKUP($F61,PROFA,2,0)=4,1,0)</formula>
    </cfRule>
    <cfRule type="expression" dxfId="1147" priority="1436">
      <formula>IF(VLOOKUP($F61,PROFA,2,0)=5,1,0)</formula>
    </cfRule>
    <cfRule type="expression" dxfId="1146" priority="1437">
      <formula>IF(VLOOKUP($F61,PROFA,2,0)=6,1,0)</formula>
    </cfRule>
    <cfRule type="expression" dxfId="1145" priority="1438">
      <formula>IF(VLOOKUP($F61,PROFA,2,0)=7,1,0)</formula>
    </cfRule>
    <cfRule type="expression" dxfId="1144" priority="1439">
      <formula>IF(VLOOKUP($F61,PROFA,2,0)=8,1,0)</formula>
    </cfRule>
    <cfRule type="expression" dxfId="1143" priority="1440">
      <formula>IF(VLOOKUP($F61,PROFA,2,0)=9,1,0)</formula>
    </cfRule>
  </conditionalFormatting>
  <conditionalFormatting sqref="F67">
    <cfRule type="expression" dxfId="1142" priority="1423">
      <formula>IF(VLOOKUP($F67,PROFA,2,0)=1,1,0)</formula>
    </cfRule>
    <cfRule type="expression" dxfId="1141" priority="1424">
      <formula>IF(VLOOKUP($F67,PROFA,2,0)=2,1,0)</formula>
    </cfRule>
    <cfRule type="expression" dxfId="1140" priority="1425">
      <formula>IF(VLOOKUP($F67,PROFA,2,0)=3,1,0)</formula>
    </cfRule>
    <cfRule type="expression" dxfId="1139" priority="1426">
      <formula>IF(VLOOKUP($F67,PROFA,2,0)=4,1,0)</formula>
    </cfRule>
    <cfRule type="expression" dxfId="1138" priority="1427">
      <formula>IF(VLOOKUP($F67,PROFA,2,0)=5,1,0)</formula>
    </cfRule>
    <cfRule type="expression" dxfId="1137" priority="1428">
      <formula>IF(VLOOKUP($F67,PROFA,2,0)=6,1,0)</formula>
    </cfRule>
    <cfRule type="expression" dxfId="1136" priority="1429">
      <formula>IF(VLOOKUP($F67,PROFA,2,0)=7,1,0)</formula>
    </cfRule>
    <cfRule type="expression" dxfId="1135" priority="1430">
      <formula>IF(VLOOKUP($F67,PROFA,2,0)=8,1,0)</formula>
    </cfRule>
    <cfRule type="expression" dxfId="1134" priority="1431">
      <formula>IF(VLOOKUP($F67,PROFA,2,0)=9,1,0)</formula>
    </cfRule>
  </conditionalFormatting>
  <conditionalFormatting sqref="F68">
    <cfRule type="expression" dxfId="1133" priority="1414">
      <formula>IF(VLOOKUP($F68,PROFA,2,0)=1,1,0)</formula>
    </cfRule>
    <cfRule type="expression" dxfId="1132" priority="1415">
      <formula>IF(VLOOKUP($F68,PROFA,2,0)=2,1,0)</formula>
    </cfRule>
    <cfRule type="expression" dxfId="1131" priority="1416">
      <formula>IF(VLOOKUP($F68,PROFA,2,0)=3,1,0)</formula>
    </cfRule>
    <cfRule type="expression" dxfId="1130" priority="1417">
      <formula>IF(VLOOKUP($F68,PROFA,2,0)=4,1,0)</formula>
    </cfRule>
    <cfRule type="expression" dxfId="1129" priority="1418">
      <formula>IF(VLOOKUP($F68,PROFA,2,0)=5,1,0)</formula>
    </cfRule>
    <cfRule type="expression" dxfId="1128" priority="1419">
      <formula>IF(VLOOKUP($F68,PROFA,2,0)=6,1,0)</formula>
    </cfRule>
    <cfRule type="expression" dxfId="1127" priority="1420">
      <formula>IF(VLOOKUP($F68,PROFA,2,0)=7,1,0)</formula>
    </cfRule>
    <cfRule type="expression" dxfId="1126" priority="1421">
      <formula>IF(VLOOKUP($F68,PROFA,2,0)=8,1,0)</formula>
    </cfRule>
    <cfRule type="expression" dxfId="1125" priority="1422">
      <formula>IF(VLOOKUP($F68,PROFA,2,0)=9,1,0)</formula>
    </cfRule>
  </conditionalFormatting>
  <conditionalFormatting sqref="F77">
    <cfRule type="expression" dxfId="1124" priority="1405">
      <formula>IF(VLOOKUP($F77,PROFA,2,0)=1,1,0)</formula>
    </cfRule>
    <cfRule type="expression" dxfId="1123" priority="1406">
      <formula>IF(VLOOKUP($F77,PROFA,2,0)=2,1,0)</formula>
    </cfRule>
    <cfRule type="expression" dxfId="1122" priority="1407">
      <formula>IF(VLOOKUP($F77,PROFA,2,0)=3,1,0)</formula>
    </cfRule>
    <cfRule type="expression" dxfId="1121" priority="1408">
      <formula>IF(VLOOKUP($F77,PROFA,2,0)=4,1,0)</formula>
    </cfRule>
    <cfRule type="expression" dxfId="1120" priority="1409">
      <formula>IF(VLOOKUP($F77,PROFA,2,0)=5,1,0)</formula>
    </cfRule>
    <cfRule type="expression" dxfId="1119" priority="1410">
      <formula>IF(VLOOKUP($F77,PROFA,2,0)=6,1,0)</formula>
    </cfRule>
    <cfRule type="expression" dxfId="1118" priority="1411">
      <formula>IF(VLOOKUP($F77,PROFA,2,0)=7,1,0)</formula>
    </cfRule>
    <cfRule type="expression" dxfId="1117" priority="1412">
      <formula>IF(VLOOKUP($F77,PROFA,2,0)=8,1,0)</formula>
    </cfRule>
    <cfRule type="expression" dxfId="1116" priority="1413">
      <formula>IF(VLOOKUP($F77,PROFA,2,0)=9,1,0)</formula>
    </cfRule>
  </conditionalFormatting>
  <conditionalFormatting sqref="F80">
    <cfRule type="expression" dxfId="1115" priority="1396">
      <formula>IF(VLOOKUP($F80,PROFA,2,0)=1,1,0)</formula>
    </cfRule>
    <cfRule type="expression" dxfId="1114" priority="1397">
      <formula>IF(VLOOKUP($F80,PROFA,2,0)=2,1,0)</formula>
    </cfRule>
    <cfRule type="expression" dxfId="1113" priority="1398">
      <formula>IF(VLOOKUP($F80,PROFA,2,0)=3,1,0)</formula>
    </cfRule>
    <cfRule type="expression" dxfId="1112" priority="1399">
      <formula>IF(VLOOKUP($F80,PROFA,2,0)=4,1,0)</formula>
    </cfRule>
    <cfRule type="expression" dxfId="1111" priority="1400">
      <formula>IF(VLOOKUP($F80,PROFA,2,0)=5,1,0)</formula>
    </cfRule>
    <cfRule type="expression" dxfId="1110" priority="1401">
      <formula>IF(VLOOKUP($F80,PROFA,2,0)=6,1,0)</formula>
    </cfRule>
    <cfRule type="expression" dxfId="1109" priority="1402">
      <formula>IF(VLOOKUP($F80,PROFA,2,0)=7,1,0)</formula>
    </cfRule>
    <cfRule type="expression" dxfId="1108" priority="1403">
      <formula>IF(VLOOKUP($F80,PROFA,2,0)=8,1,0)</formula>
    </cfRule>
    <cfRule type="expression" dxfId="1107" priority="1404">
      <formula>IF(VLOOKUP($F80,PROFA,2,0)=9,1,0)</formula>
    </cfRule>
  </conditionalFormatting>
  <conditionalFormatting sqref="F81">
    <cfRule type="expression" dxfId="1106" priority="1387">
      <formula>IF(VLOOKUP($F81,PROFA,2,0)=1,1,0)</formula>
    </cfRule>
    <cfRule type="expression" dxfId="1105" priority="1388">
      <formula>IF(VLOOKUP($F81,PROFA,2,0)=2,1,0)</formula>
    </cfRule>
    <cfRule type="expression" dxfId="1104" priority="1389">
      <formula>IF(VLOOKUP($F81,PROFA,2,0)=3,1,0)</formula>
    </cfRule>
    <cfRule type="expression" dxfId="1103" priority="1390">
      <formula>IF(VLOOKUP($F81,PROFA,2,0)=4,1,0)</formula>
    </cfRule>
    <cfRule type="expression" dxfId="1102" priority="1391">
      <formula>IF(VLOOKUP($F81,PROFA,2,0)=5,1,0)</formula>
    </cfRule>
    <cfRule type="expression" dxfId="1101" priority="1392">
      <formula>IF(VLOOKUP($F81,PROFA,2,0)=6,1,0)</formula>
    </cfRule>
    <cfRule type="expression" dxfId="1100" priority="1393">
      <formula>IF(VLOOKUP($F81,PROFA,2,0)=7,1,0)</formula>
    </cfRule>
    <cfRule type="expression" dxfId="1099" priority="1394">
      <formula>IF(VLOOKUP($F81,PROFA,2,0)=8,1,0)</formula>
    </cfRule>
    <cfRule type="expression" dxfId="1098" priority="1395">
      <formula>IF(VLOOKUP($F81,PROFA,2,0)=9,1,0)</formula>
    </cfRule>
  </conditionalFormatting>
  <conditionalFormatting sqref="F85">
    <cfRule type="expression" dxfId="1097" priority="1378">
      <formula>IF(VLOOKUP($F85,PROFA,2,0)=1,1,0)</formula>
    </cfRule>
    <cfRule type="expression" dxfId="1096" priority="1379">
      <formula>IF(VLOOKUP($F85,PROFA,2,0)=2,1,0)</formula>
    </cfRule>
    <cfRule type="expression" dxfId="1095" priority="1380">
      <formula>IF(VLOOKUP($F85,PROFA,2,0)=3,1,0)</formula>
    </cfRule>
    <cfRule type="expression" dxfId="1094" priority="1381">
      <formula>IF(VLOOKUP($F85,PROFA,2,0)=4,1,0)</formula>
    </cfRule>
    <cfRule type="expression" dxfId="1093" priority="1382">
      <formula>IF(VLOOKUP($F85,PROFA,2,0)=5,1,0)</formula>
    </cfRule>
    <cfRule type="expression" dxfId="1092" priority="1383">
      <formula>IF(VLOOKUP($F85,PROFA,2,0)=6,1,0)</formula>
    </cfRule>
    <cfRule type="expression" dxfId="1091" priority="1384">
      <formula>IF(VLOOKUP($F85,PROFA,2,0)=7,1,0)</formula>
    </cfRule>
    <cfRule type="expression" dxfId="1090" priority="1385">
      <formula>IF(VLOOKUP($F85,PROFA,2,0)=8,1,0)</formula>
    </cfRule>
    <cfRule type="expression" dxfId="1089" priority="1386">
      <formula>IF(VLOOKUP($F85,PROFA,2,0)=9,1,0)</formula>
    </cfRule>
  </conditionalFormatting>
  <conditionalFormatting sqref="F88">
    <cfRule type="expression" dxfId="1088" priority="1369">
      <formula>IF(VLOOKUP($F88,PROFA,2,0)=1,1,0)</formula>
    </cfRule>
    <cfRule type="expression" dxfId="1087" priority="1370">
      <formula>IF(VLOOKUP($F88,PROFA,2,0)=2,1,0)</formula>
    </cfRule>
    <cfRule type="expression" dxfId="1086" priority="1371">
      <formula>IF(VLOOKUP($F88,PROFA,2,0)=3,1,0)</formula>
    </cfRule>
    <cfRule type="expression" dxfId="1085" priority="1372">
      <formula>IF(VLOOKUP($F88,PROFA,2,0)=4,1,0)</formula>
    </cfRule>
    <cfRule type="expression" dxfId="1084" priority="1373">
      <formula>IF(VLOOKUP($F88,PROFA,2,0)=5,1,0)</formula>
    </cfRule>
    <cfRule type="expression" dxfId="1083" priority="1374">
      <formula>IF(VLOOKUP($F88,PROFA,2,0)=6,1,0)</formula>
    </cfRule>
    <cfRule type="expression" dxfId="1082" priority="1375">
      <formula>IF(VLOOKUP($F88,PROFA,2,0)=7,1,0)</formula>
    </cfRule>
    <cfRule type="expression" dxfId="1081" priority="1376">
      <formula>IF(VLOOKUP($F88,PROFA,2,0)=8,1,0)</formula>
    </cfRule>
    <cfRule type="expression" dxfId="1080" priority="1377">
      <formula>IF(VLOOKUP($F88,PROFA,2,0)=9,1,0)</formula>
    </cfRule>
  </conditionalFormatting>
  <conditionalFormatting sqref="F89">
    <cfRule type="expression" dxfId="1079" priority="1360">
      <formula>IF(VLOOKUP($F89,PROFA,2,0)=1,1,0)</formula>
    </cfRule>
    <cfRule type="expression" dxfId="1078" priority="1361">
      <formula>IF(VLOOKUP($F89,PROFA,2,0)=2,1,0)</formula>
    </cfRule>
    <cfRule type="expression" dxfId="1077" priority="1362">
      <formula>IF(VLOOKUP($F89,PROFA,2,0)=3,1,0)</formula>
    </cfRule>
    <cfRule type="expression" dxfId="1076" priority="1363">
      <formula>IF(VLOOKUP($F89,PROFA,2,0)=4,1,0)</formula>
    </cfRule>
    <cfRule type="expression" dxfId="1075" priority="1364">
      <formula>IF(VLOOKUP($F89,PROFA,2,0)=5,1,0)</formula>
    </cfRule>
    <cfRule type="expression" dxfId="1074" priority="1365">
      <formula>IF(VLOOKUP($F89,PROFA,2,0)=6,1,0)</formula>
    </cfRule>
    <cfRule type="expression" dxfId="1073" priority="1366">
      <formula>IF(VLOOKUP($F89,PROFA,2,0)=7,1,0)</formula>
    </cfRule>
    <cfRule type="expression" dxfId="1072" priority="1367">
      <formula>IF(VLOOKUP($F89,PROFA,2,0)=8,1,0)</formula>
    </cfRule>
    <cfRule type="expression" dxfId="1071" priority="1368">
      <formula>IF(VLOOKUP($F89,PROFA,2,0)=9,1,0)</formula>
    </cfRule>
  </conditionalFormatting>
  <conditionalFormatting sqref="F95">
    <cfRule type="expression" dxfId="1070" priority="1351">
      <formula>IF(VLOOKUP($F95,PROFA,2,0)=1,1,0)</formula>
    </cfRule>
    <cfRule type="expression" dxfId="1069" priority="1352">
      <formula>IF(VLOOKUP($F95,PROFA,2,0)=2,1,0)</formula>
    </cfRule>
    <cfRule type="expression" dxfId="1068" priority="1353">
      <formula>IF(VLOOKUP($F95,PROFA,2,0)=3,1,0)</formula>
    </cfRule>
    <cfRule type="expression" dxfId="1067" priority="1354">
      <formula>IF(VLOOKUP($F95,PROFA,2,0)=4,1,0)</formula>
    </cfRule>
    <cfRule type="expression" dxfId="1066" priority="1355">
      <formula>IF(VLOOKUP($F95,PROFA,2,0)=5,1,0)</formula>
    </cfRule>
    <cfRule type="expression" dxfId="1065" priority="1356">
      <formula>IF(VLOOKUP($F95,PROFA,2,0)=6,1,0)</formula>
    </cfRule>
    <cfRule type="expression" dxfId="1064" priority="1357">
      <formula>IF(VLOOKUP($F95,PROFA,2,0)=7,1,0)</formula>
    </cfRule>
    <cfRule type="expression" dxfId="1063" priority="1358">
      <formula>IF(VLOOKUP($F95,PROFA,2,0)=8,1,0)</formula>
    </cfRule>
    <cfRule type="expression" dxfId="1062" priority="1359">
      <formula>IF(VLOOKUP($F95,PROFA,2,0)=9,1,0)</formula>
    </cfRule>
  </conditionalFormatting>
  <conditionalFormatting sqref="F100">
    <cfRule type="expression" dxfId="1061" priority="1342">
      <formula>IF(VLOOKUP($F100,PROFA,2,0)=1,1,0)</formula>
    </cfRule>
    <cfRule type="expression" dxfId="1060" priority="1343">
      <formula>IF(VLOOKUP($F100,PROFA,2,0)=2,1,0)</formula>
    </cfRule>
    <cfRule type="expression" dxfId="1059" priority="1344">
      <formula>IF(VLOOKUP($F100,PROFA,2,0)=3,1,0)</formula>
    </cfRule>
    <cfRule type="expression" dxfId="1058" priority="1345">
      <formula>IF(VLOOKUP($F100,PROFA,2,0)=4,1,0)</formula>
    </cfRule>
    <cfRule type="expression" dxfId="1057" priority="1346">
      <formula>IF(VLOOKUP($F100,PROFA,2,0)=5,1,0)</formula>
    </cfRule>
    <cfRule type="expression" dxfId="1056" priority="1347">
      <formula>IF(VLOOKUP($F100,PROFA,2,0)=6,1,0)</formula>
    </cfRule>
    <cfRule type="expression" dxfId="1055" priority="1348">
      <formula>IF(VLOOKUP($F100,PROFA,2,0)=7,1,0)</formula>
    </cfRule>
    <cfRule type="expression" dxfId="1054" priority="1349">
      <formula>IF(VLOOKUP($F100,PROFA,2,0)=8,1,0)</formula>
    </cfRule>
    <cfRule type="expression" dxfId="1053" priority="1350">
      <formula>IF(VLOOKUP($F100,PROFA,2,0)=9,1,0)</formula>
    </cfRule>
  </conditionalFormatting>
  <conditionalFormatting sqref="F101">
    <cfRule type="expression" dxfId="1052" priority="1333">
      <formula>IF(VLOOKUP($F101,PROFA,2,0)=1,1,0)</formula>
    </cfRule>
    <cfRule type="expression" dxfId="1051" priority="1334">
      <formula>IF(VLOOKUP($F101,PROFA,2,0)=2,1,0)</formula>
    </cfRule>
    <cfRule type="expression" dxfId="1050" priority="1335">
      <formula>IF(VLOOKUP($F101,PROFA,2,0)=3,1,0)</formula>
    </cfRule>
    <cfRule type="expression" dxfId="1049" priority="1336">
      <formula>IF(VLOOKUP($F101,PROFA,2,0)=4,1,0)</formula>
    </cfRule>
    <cfRule type="expression" dxfId="1048" priority="1337">
      <formula>IF(VLOOKUP($F101,PROFA,2,0)=5,1,0)</formula>
    </cfRule>
    <cfRule type="expression" dxfId="1047" priority="1338">
      <formula>IF(VLOOKUP($F101,PROFA,2,0)=6,1,0)</formula>
    </cfRule>
    <cfRule type="expression" dxfId="1046" priority="1339">
      <formula>IF(VLOOKUP($F101,PROFA,2,0)=7,1,0)</formula>
    </cfRule>
    <cfRule type="expression" dxfId="1045" priority="1340">
      <formula>IF(VLOOKUP($F101,PROFA,2,0)=8,1,0)</formula>
    </cfRule>
    <cfRule type="expression" dxfId="1044" priority="1341">
      <formula>IF(VLOOKUP($F101,PROFA,2,0)=9,1,0)</formula>
    </cfRule>
  </conditionalFormatting>
  <conditionalFormatting sqref="F108">
    <cfRule type="expression" dxfId="1043" priority="1324">
      <formula>IF(VLOOKUP($F108,PROFA,2,0)=1,1,0)</formula>
    </cfRule>
    <cfRule type="expression" dxfId="1042" priority="1325">
      <formula>IF(VLOOKUP($F108,PROFA,2,0)=2,1,0)</formula>
    </cfRule>
    <cfRule type="expression" dxfId="1041" priority="1326">
      <formula>IF(VLOOKUP($F108,PROFA,2,0)=3,1,0)</formula>
    </cfRule>
    <cfRule type="expression" dxfId="1040" priority="1327">
      <formula>IF(VLOOKUP($F108,PROFA,2,0)=4,1,0)</formula>
    </cfRule>
    <cfRule type="expression" dxfId="1039" priority="1328">
      <formula>IF(VLOOKUP($F108,PROFA,2,0)=5,1,0)</formula>
    </cfRule>
    <cfRule type="expression" dxfId="1038" priority="1329">
      <formula>IF(VLOOKUP($F108,PROFA,2,0)=6,1,0)</formula>
    </cfRule>
    <cfRule type="expression" dxfId="1037" priority="1330">
      <formula>IF(VLOOKUP($F108,PROFA,2,0)=7,1,0)</formula>
    </cfRule>
    <cfRule type="expression" dxfId="1036" priority="1331">
      <formula>IF(VLOOKUP($F108,PROFA,2,0)=8,1,0)</formula>
    </cfRule>
    <cfRule type="expression" dxfId="1035" priority="1332">
      <formula>IF(VLOOKUP($F108,PROFA,2,0)=9,1,0)</formula>
    </cfRule>
  </conditionalFormatting>
  <conditionalFormatting sqref="F116">
    <cfRule type="expression" dxfId="1034" priority="1315">
      <formula>IF(VLOOKUP($F116,PROFA,2,0)=1,1,0)</formula>
    </cfRule>
    <cfRule type="expression" dxfId="1033" priority="1316">
      <formula>IF(VLOOKUP($F116,PROFA,2,0)=2,1,0)</formula>
    </cfRule>
    <cfRule type="expression" dxfId="1032" priority="1317">
      <formula>IF(VLOOKUP($F116,PROFA,2,0)=3,1,0)</formula>
    </cfRule>
    <cfRule type="expression" dxfId="1031" priority="1318">
      <formula>IF(VLOOKUP($F116,PROFA,2,0)=4,1,0)</formula>
    </cfRule>
    <cfRule type="expression" dxfId="1030" priority="1319">
      <formula>IF(VLOOKUP($F116,PROFA,2,0)=5,1,0)</formula>
    </cfRule>
    <cfRule type="expression" dxfId="1029" priority="1320">
      <formula>IF(VLOOKUP($F116,PROFA,2,0)=6,1,0)</formula>
    </cfRule>
    <cfRule type="expression" dxfId="1028" priority="1321">
      <formula>IF(VLOOKUP($F116,PROFA,2,0)=7,1,0)</formula>
    </cfRule>
    <cfRule type="expression" dxfId="1027" priority="1322">
      <formula>IF(VLOOKUP($F116,PROFA,2,0)=8,1,0)</formula>
    </cfRule>
    <cfRule type="expression" dxfId="1026" priority="1323">
      <formula>IF(VLOOKUP($F116,PROFA,2,0)=9,1,0)</formula>
    </cfRule>
  </conditionalFormatting>
  <conditionalFormatting sqref="F132">
    <cfRule type="expression" dxfId="1025" priority="1306">
      <formula>IF(VLOOKUP($F132,PROFA,2,0)=1,1,0)</formula>
    </cfRule>
    <cfRule type="expression" dxfId="1024" priority="1307">
      <formula>IF(VLOOKUP($F132,PROFA,2,0)=2,1,0)</formula>
    </cfRule>
    <cfRule type="expression" dxfId="1023" priority="1308">
      <formula>IF(VLOOKUP($F132,PROFA,2,0)=3,1,0)</formula>
    </cfRule>
    <cfRule type="expression" dxfId="1022" priority="1309">
      <formula>IF(VLOOKUP($F132,PROFA,2,0)=4,1,0)</formula>
    </cfRule>
    <cfRule type="expression" dxfId="1021" priority="1310">
      <formula>IF(VLOOKUP($F132,PROFA,2,0)=5,1,0)</formula>
    </cfRule>
    <cfRule type="expression" dxfId="1020" priority="1311">
      <formula>IF(VLOOKUP($F132,PROFA,2,0)=6,1,0)</formula>
    </cfRule>
    <cfRule type="expression" dxfId="1019" priority="1312">
      <formula>IF(VLOOKUP($F132,PROFA,2,0)=7,1,0)</formula>
    </cfRule>
    <cfRule type="expression" dxfId="1018" priority="1313">
      <formula>IF(VLOOKUP($F132,PROFA,2,0)=8,1,0)</formula>
    </cfRule>
    <cfRule type="expression" dxfId="1017" priority="1314">
      <formula>IF(VLOOKUP($F132,PROFA,2,0)=9,1,0)</formula>
    </cfRule>
  </conditionalFormatting>
  <conditionalFormatting sqref="F133">
    <cfRule type="expression" dxfId="1016" priority="1297">
      <formula>IF(VLOOKUP($F133,PROFA,2,0)=1,1,0)</formula>
    </cfRule>
    <cfRule type="expression" dxfId="1015" priority="1298">
      <formula>IF(VLOOKUP($F133,PROFA,2,0)=2,1,0)</formula>
    </cfRule>
    <cfRule type="expression" dxfId="1014" priority="1299">
      <formula>IF(VLOOKUP($F133,PROFA,2,0)=3,1,0)</formula>
    </cfRule>
    <cfRule type="expression" dxfId="1013" priority="1300">
      <formula>IF(VLOOKUP($F133,PROFA,2,0)=4,1,0)</formula>
    </cfRule>
    <cfRule type="expression" dxfId="1012" priority="1301">
      <formula>IF(VLOOKUP($F133,PROFA,2,0)=5,1,0)</formula>
    </cfRule>
    <cfRule type="expression" dxfId="1011" priority="1302">
      <formula>IF(VLOOKUP($F133,PROFA,2,0)=6,1,0)</formula>
    </cfRule>
    <cfRule type="expression" dxfId="1010" priority="1303">
      <formula>IF(VLOOKUP($F133,PROFA,2,0)=7,1,0)</formula>
    </cfRule>
    <cfRule type="expression" dxfId="1009" priority="1304">
      <formula>IF(VLOOKUP($F133,PROFA,2,0)=8,1,0)</formula>
    </cfRule>
    <cfRule type="expression" dxfId="1008" priority="1305">
      <formula>IF(VLOOKUP($F133,PROFA,2,0)=9,1,0)</formula>
    </cfRule>
  </conditionalFormatting>
  <conditionalFormatting sqref="F135">
    <cfRule type="expression" dxfId="1007" priority="1288">
      <formula>IF(VLOOKUP($F135,PROFA,2,0)=1,1,0)</formula>
    </cfRule>
    <cfRule type="expression" dxfId="1006" priority="1289">
      <formula>IF(VLOOKUP($F135,PROFA,2,0)=2,1,0)</formula>
    </cfRule>
    <cfRule type="expression" dxfId="1005" priority="1290">
      <formula>IF(VLOOKUP($F135,PROFA,2,0)=3,1,0)</formula>
    </cfRule>
    <cfRule type="expression" dxfId="1004" priority="1291">
      <formula>IF(VLOOKUP($F135,PROFA,2,0)=4,1,0)</formula>
    </cfRule>
    <cfRule type="expression" dxfId="1003" priority="1292">
      <formula>IF(VLOOKUP($F135,PROFA,2,0)=5,1,0)</formula>
    </cfRule>
    <cfRule type="expression" dxfId="1002" priority="1293">
      <formula>IF(VLOOKUP($F135,PROFA,2,0)=6,1,0)</formula>
    </cfRule>
    <cfRule type="expression" dxfId="1001" priority="1294">
      <formula>IF(VLOOKUP($F135,PROFA,2,0)=7,1,0)</formula>
    </cfRule>
    <cfRule type="expression" dxfId="1000" priority="1295">
      <formula>IF(VLOOKUP($F135,PROFA,2,0)=8,1,0)</formula>
    </cfRule>
    <cfRule type="expression" dxfId="999" priority="1296">
      <formula>IF(VLOOKUP($F135,PROFA,2,0)=9,1,0)</formula>
    </cfRule>
  </conditionalFormatting>
  <conditionalFormatting sqref="F139">
    <cfRule type="expression" dxfId="998" priority="1279">
      <formula>IF(VLOOKUP($F139,PROFA,2,0)=1,1,0)</formula>
    </cfRule>
    <cfRule type="expression" dxfId="997" priority="1280">
      <formula>IF(VLOOKUP($F139,PROFA,2,0)=2,1,0)</formula>
    </cfRule>
    <cfRule type="expression" dxfId="996" priority="1281">
      <formula>IF(VLOOKUP($F139,PROFA,2,0)=3,1,0)</formula>
    </cfRule>
    <cfRule type="expression" dxfId="995" priority="1282">
      <formula>IF(VLOOKUP($F139,PROFA,2,0)=4,1,0)</formula>
    </cfRule>
    <cfRule type="expression" dxfId="994" priority="1283">
      <formula>IF(VLOOKUP($F139,PROFA,2,0)=5,1,0)</formula>
    </cfRule>
    <cfRule type="expression" dxfId="993" priority="1284">
      <formula>IF(VLOOKUP($F139,PROFA,2,0)=6,1,0)</formula>
    </cfRule>
    <cfRule type="expression" dxfId="992" priority="1285">
      <formula>IF(VLOOKUP($F139,PROFA,2,0)=7,1,0)</formula>
    </cfRule>
    <cfRule type="expression" dxfId="991" priority="1286">
      <formula>IF(VLOOKUP($F139,PROFA,2,0)=8,1,0)</formula>
    </cfRule>
    <cfRule type="expression" dxfId="990" priority="1287">
      <formula>IF(VLOOKUP($F139,PROFA,2,0)=9,1,0)</formula>
    </cfRule>
  </conditionalFormatting>
  <conditionalFormatting sqref="F142">
    <cfRule type="expression" dxfId="989" priority="1270">
      <formula>IF(VLOOKUP($F142,PROFA,2,0)=1,1,0)</formula>
    </cfRule>
    <cfRule type="expression" dxfId="988" priority="1271">
      <formula>IF(VLOOKUP($F142,PROFA,2,0)=2,1,0)</formula>
    </cfRule>
    <cfRule type="expression" dxfId="987" priority="1272">
      <formula>IF(VLOOKUP($F142,PROFA,2,0)=3,1,0)</formula>
    </cfRule>
    <cfRule type="expression" dxfId="986" priority="1273">
      <formula>IF(VLOOKUP($F142,PROFA,2,0)=4,1,0)</formula>
    </cfRule>
    <cfRule type="expression" dxfId="985" priority="1274">
      <formula>IF(VLOOKUP($F142,PROFA,2,0)=5,1,0)</formula>
    </cfRule>
    <cfRule type="expression" dxfId="984" priority="1275">
      <formula>IF(VLOOKUP($F142,PROFA,2,0)=6,1,0)</formula>
    </cfRule>
    <cfRule type="expression" dxfId="983" priority="1276">
      <formula>IF(VLOOKUP($F142,PROFA,2,0)=7,1,0)</formula>
    </cfRule>
    <cfRule type="expression" dxfId="982" priority="1277">
      <formula>IF(VLOOKUP($F142,PROFA,2,0)=8,1,0)</formula>
    </cfRule>
    <cfRule type="expression" dxfId="981" priority="1278">
      <formula>IF(VLOOKUP($F142,PROFA,2,0)=9,1,0)</formula>
    </cfRule>
  </conditionalFormatting>
  <conditionalFormatting sqref="F150">
    <cfRule type="expression" dxfId="980" priority="1252">
      <formula>IF(VLOOKUP($F150,PROFA,2,0)=1,1,0)</formula>
    </cfRule>
    <cfRule type="expression" dxfId="979" priority="1253">
      <formula>IF(VLOOKUP($F150,PROFA,2,0)=2,1,0)</formula>
    </cfRule>
    <cfRule type="expression" dxfId="978" priority="1254">
      <formula>IF(VLOOKUP($F150,PROFA,2,0)=3,1,0)</formula>
    </cfRule>
    <cfRule type="expression" dxfId="977" priority="1255">
      <formula>IF(VLOOKUP($F150,PROFA,2,0)=4,1,0)</formula>
    </cfRule>
    <cfRule type="expression" dxfId="976" priority="1256">
      <formula>IF(VLOOKUP($F150,PROFA,2,0)=5,1,0)</formula>
    </cfRule>
    <cfRule type="expression" dxfId="975" priority="1257">
      <formula>IF(VLOOKUP($F150,PROFA,2,0)=6,1,0)</formula>
    </cfRule>
    <cfRule type="expression" dxfId="974" priority="1258">
      <formula>IF(VLOOKUP($F150,PROFA,2,0)=7,1,0)</formula>
    </cfRule>
    <cfRule type="expression" dxfId="973" priority="1259">
      <formula>IF(VLOOKUP($F150,PROFA,2,0)=8,1,0)</formula>
    </cfRule>
    <cfRule type="expression" dxfId="972" priority="1260">
      <formula>IF(VLOOKUP($F150,PROFA,2,0)=9,1,0)</formula>
    </cfRule>
  </conditionalFormatting>
  <conditionalFormatting sqref="F158">
    <cfRule type="expression" dxfId="971" priority="1243">
      <formula>IF(VLOOKUP($F158,PROFA,2,0)=1,1,0)</formula>
    </cfRule>
    <cfRule type="expression" dxfId="970" priority="1244">
      <formula>IF(VLOOKUP($F158,PROFA,2,0)=2,1,0)</formula>
    </cfRule>
    <cfRule type="expression" dxfId="969" priority="1245">
      <formula>IF(VLOOKUP($F158,PROFA,2,0)=3,1,0)</formula>
    </cfRule>
    <cfRule type="expression" dxfId="968" priority="1246">
      <formula>IF(VLOOKUP($F158,PROFA,2,0)=4,1,0)</formula>
    </cfRule>
    <cfRule type="expression" dxfId="967" priority="1247">
      <formula>IF(VLOOKUP($F158,PROFA,2,0)=5,1,0)</formula>
    </cfRule>
    <cfRule type="expression" dxfId="966" priority="1248">
      <formula>IF(VLOOKUP($F158,PROFA,2,0)=6,1,0)</formula>
    </cfRule>
    <cfRule type="expression" dxfId="965" priority="1249">
      <formula>IF(VLOOKUP($F158,PROFA,2,0)=7,1,0)</formula>
    </cfRule>
    <cfRule type="expression" dxfId="964" priority="1250">
      <formula>IF(VLOOKUP($F158,PROFA,2,0)=8,1,0)</formula>
    </cfRule>
    <cfRule type="expression" dxfId="963" priority="1251">
      <formula>IF(VLOOKUP($F158,PROFA,2,0)=9,1,0)</formula>
    </cfRule>
  </conditionalFormatting>
  <conditionalFormatting sqref="F159">
    <cfRule type="expression" dxfId="962" priority="1234">
      <formula>IF(VLOOKUP($F159,PROFA,2,0)=1,1,0)</formula>
    </cfRule>
    <cfRule type="expression" dxfId="961" priority="1235">
      <formula>IF(VLOOKUP($F159,PROFA,2,0)=2,1,0)</formula>
    </cfRule>
    <cfRule type="expression" dxfId="960" priority="1236">
      <formula>IF(VLOOKUP($F159,PROFA,2,0)=3,1,0)</formula>
    </cfRule>
    <cfRule type="expression" dxfId="959" priority="1237">
      <formula>IF(VLOOKUP($F159,PROFA,2,0)=4,1,0)</formula>
    </cfRule>
    <cfRule type="expression" dxfId="958" priority="1238">
      <formula>IF(VLOOKUP($F159,PROFA,2,0)=5,1,0)</formula>
    </cfRule>
    <cfRule type="expression" dxfId="957" priority="1239">
      <formula>IF(VLOOKUP($F159,PROFA,2,0)=6,1,0)</formula>
    </cfRule>
    <cfRule type="expression" dxfId="956" priority="1240">
      <formula>IF(VLOOKUP($F159,PROFA,2,0)=7,1,0)</formula>
    </cfRule>
    <cfRule type="expression" dxfId="955" priority="1241">
      <formula>IF(VLOOKUP($F159,PROFA,2,0)=8,1,0)</formula>
    </cfRule>
    <cfRule type="expression" dxfId="954" priority="1242">
      <formula>IF(VLOOKUP($F159,PROFA,2,0)=9,1,0)</formula>
    </cfRule>
  </conditionalFormatting>
  <conditionalFormatting sqref="F161">
    <cfRule type="expression" dxfId="953" priority="1225">
      <formula>IF(VLOOKUP($F161,PROFA,2,0)=1,1,0)</formula>
    </cfRule>
    <cfRule type="expression" dxfId="952" priority="1226">
      <formula>IF(VLOOKUP($F161,PROFA,2,0)=2,1,0)</formula>
    </cfRule>
    <cfRule type="expression" dxfId="951" priority="1227">
      <formula>IF(VLOOKUP($F161,PROFA,2,0)=3,1,0)</formula>
    </cfRule>
    <cfRule type="expression" dxfId="950" priority="1228">
      <formula>IF(VLOOKUP($F161,PROFA,2,0)=4,1,0)</formula>
    </cfRule>
    <cfRule type="expression" dxfId="949" priority="1229">
      <formula>IF(VLOOKUP($F161,PROFA,2,0)=5,1,0)</formula>
    </cfRule>
    <cfRule type="expression" dxfId="948" priority="1230">
      <formula>IF(VLOOKUP($F161,PROFA,2,0)=6,1,0)</formula>
    </cfRule>
    <cfRule type="expression" dxfId="947" priority="1231">
      <formula>IF(VLOOKUP($F161,PROFA,2,0)=7,1,0)</formula>
    </cfRule>
    <cfRule type="expression" dxfId="946" priority="1232">
      <formula>IF(VLOOKUP($F161,PROFA,2,0)=8,1,0)</formula>
    </cfRule>
    <cfRule type="expression" dxfId="945" priority="1233">
      <formula>IF(VLOOKUP($F161,PROFA,2,0)=9,1,0)</formula>
    </cfRule>
  </conditionalFormatting>
  <conditionalFormatting sqref="F163">
    <cfRule type="expression" dxfId="944" priority="1216">
      <formula>IF(VLOOKUP($F163,PROFA,2,0)=1,1,0)</formula>
    </cfRule>
    <cfRule type="expression" dxfId="943" priority="1217">
      <formula>IF(VLOOKUP($F163,PROFA,2,0)=2,1,0)</formula>
    </cfRule>
    <cfRule type="expression" dxfId="942" priority="1218">
      <formula>IF(VLOOKUP($F163,PROFA,2,0)=3,1,0)</formula>
    </cfRule>
    <cfRule type="expression" dxfId="941" priority="1219">
      <formula>IF(VLOOKUP($F163,PROFA,2,0)=4,1,0)</formula>
    </cfRule>
    <cfRule type="expression" dxfId="940" priority="1220">
      <formula>IF(VLOOKUP($F163,PROFA,2,0)=5,1,0)</formula>
    </cfRule>
    <cfRule type="expression" dxfId="939" priority="1221">
      <formula>IF(VLOOKUP($F163,PROFA,2,0)=6,1,0)</formula>
    </cfRule>
    <cfRule type="expression" dxfId="938" priority="1222">
      <formula>IF(VLOOKUP($F163,PROFA,2,0)=7,1,0)</formula>
    </cfRule>
    <cfRule type="expression" dxfId="937" priority="1223">
      <formula>IF(VLOOKUP($F163,PROFA,2,0)=8,1,0)</formula>
    </cfRule>
    <cfRule type="expression" dxfId="936" priority="1224">
      <formula>IF(VLOOKUP($F163,PROFA,2,0)=9,1,0)</formula>
    </cfRule>
  </conditionalFormatting>
  <conditionalFormatting sqref="F165">
    <cfRule type="expression" dxfId="935" priority="1207">
      <formula>IF(VLOOKUP($F165,PROFA,2,0)=1,1,0)</formula>
    </cfRule>
    <cfRule type="expression" dxfId="934" priority="1208">
      <formula>IF(VLOOKUP($F165,PROFA,2,0)=2,1,0)</formula>
    </cfRule>
    <cfRule type="expression" dxfId="933" priority="1209">
      <formula>IF(VLOOKUP($F165,PROFA,2,0)=3,1,0)</formula>
    </cfRule>
    <cfRule type="expression" dxfId="932" priority="1210">
      <formula>IF(VLOOKUP($F165,PROFA,2,0)=4,1,0)</formula>
    </cfRule>
    <cfRule type="expression" dxfId="931" priority="1211">
      <formula>IF(VLOOKUP($F165,PROFA,2,0)=5,1,0)</formula>
    </cfRule>
    <cfRule type="expression" dxfId="930" priority="1212">
      <formula>IF(VLOOKUP($F165,PROFA,2,0)=6,1,0)</formula>
    </cfRule>
    <cfRule type="expression" dxfId="929" priority="1213">
      <formula>IF(VLOOKUP($F165,PROFA,2,0)=7,1,0)</formula>
    </cfRule>
    <cfRule type="expression" dxfId="928" priority="1214">
      <formula>IF(VLOOKUP($F165,PROFA,2,0)=8,1,0)</formula>
    </cfRule>
    <cfRule type="expression" dxfId="927" priority="1215">
      <formula>IF(VLOOKUP($F165,PROFA,2,0)=9,1,0)</formula>
    </cfRule>
  </conditionalFormatting>
  <conditionalFormatting sqref="F169">
    <cfRule type="expression" dxfId="926" priority="1198">
      <formula>IF(VLOOKUP($F169,PROFA,2,0)=1,1,0)</formula>
    </cfRule>
    <cfRule type="expression" dxfId="925" priority="1199">
      <formula>IF(VLOOKUP($F169,PROFA,2,0)=2,1,0)</formula>
    </cfRule>
    <cfRule type="expression" dxfId="924" priority="1200">
      <formula>IF(VLOOKUP($F169,PROFA,2,0)=3,1,0)</formula>
    </cfRule>
    <cfRule type="expression" dxfId="923" priority="1201">
      <formula>IF(VLOOKUP($F169,PROFA,2,0)=4,1,0)</formula>
    </cfRule>
    <cfRule type="expression" dxfId="922" priority="1202">
      <formula>IF(VLOOKUP($F169,PROFA,2,0)=5,1,0)</formula>
    </cfRule>
    <cfRule type="expression" dxfId="921" priority="1203">
      <formula>IF(VLOOKUP($F169,PROFA,2,0)=6,1,0)</formula>
    </cfRule>
    <cfRule type="expression" dxfId="920" priority="1204">
      <formula>IF(VLOOKUP($F169,PROFA,2,0)=7,1,0)</formula>
    </cfRule>
    <cfRule type="expression" dxfId="919" priority="1205">
      <formula>IF(VLOOKUP($F169,PROFA,2,0)=8,1,0)</formula>
    </cfRule>
    <cfRule type="expression" dxfId="918" priority="1206">
      <formula>IF(VLOOKUP($F169,PROFA,2,0)=9,1,0)</formula>
    </cfRule>
  </conditionalFormatting>
  <conditionalFormatting sqref="F177">
    <cfRule type="expression" dxfId="917" priority="1189">
      <formula>IF(VLOOKUP($F177,PROFA,2,0)=1,1,0)</formula>
    </cfRule>
    <cfRule type="expression" dxfId="916" priority="1190">
      <formula>IF(VLOOKUP($F177,PROFA,2,0)=2,1,0)</formula>
    </cfRule>
    <cfRule type="expression" dxfId="915" priority="1191">
      <formula>IF(VLOOKUP($F177,PROFA,2,0)=3,1,0)</formula>
    </cfRule>
    <cfRule type="expression" dxfId="914" priority="1192">
      <formula>IF(VLOOKUP($F177,PROFA,2,0)=4,1,0)</formula>
    </cfRule>
    <cfRule type="expression" dxfId="913" priority="1193">
      <formula>IF(VLOOKUP($F177,PROFA,2,0)=5,1,0)</formula>
    </cfRule>
    <cfRule type="expression" dxfId="912" priority="1194">
      <formula>IF(VLOOKUP($F177,PROFA,2,0)=6,1,0)</formula>
    </cfRule>
    <cfRule type="expression" dxfId="911" priority="1195">
      <formula>IF(VLOOKUP($F177,PROFA,2,0)=7,1,0)</formula>
    </cfRule>
    <cfRule type="expression" dxfId="910" priority="1196">
      <formula>IF(VLOOKUP($F177,PROFA,2,0)=8,1,0)</formula>
    </cfRule>
    <cfRule type="expression" dxfId="909" priority="1197">
      <formula>IF(VLOOKUP($F177,PROFA,2,0)=9,1,0)</formula>
    </cfRule>
  </conditionalFormatting>
  <conditionalFormatting sqref="F180">
    <cfRule type="expression" dxfId="908" priority="1180">
      <formula>IF(VLOOKUP($F180,PROFA,2,0)=1,1,0)</formula>
    </cfRule>
    <cfRule type="expression" dxfId="907" priority="1181">
      <formula>IF(VLOOKUP($F180,PROFA,2,0)=2,1,0)</formula>
    </cfRule>
    <cfRule type="expression" dxfId="906" priority="1182">
      <formula>IF(VLOOKUP($F180,PROFA,2,0)=3,1,0)</formula>
    </cfRule>
    <cfRule type="expression" dxfId="905" priority="1183">
      <formula>IF(VLOOKUP($F180,PROFA,2,0)=4,1,0)</formula>
    </cfRule>
    <cfRule type="expression" dxfId="904" priority="1184">
      <formula>IF(VLOOKUP($F180,PROFA,2,0)=5,1,0)</formula>
    </cfRule>
    <cfRule type="expression" dxfId="903" priority="1185">
      <formula>IF(VLOOKUP($F180,PROFA,2,0)=6,1,0)</formula>
    </cfRule>
    <cfRule type="expression" dxfId="902" priority="1186">
      <formula>IF(VLOOKUP($F180,PROFA,2,0)=7,1,0)</formula>
    </cfRule>
    <cfRule type="expression" dxfId="901" priority="1187">
      <formula>IF(VLOOKUP($F180,PROFA,2,0)=8,1,0)</formula>
    </cfRule>
    <cfRule type="expression" dxfId="900" priority="1188">
      <formula>IF(VLOOKUP($F180,PROFA,2,0)=9,1,0)</formula>
    </cfRule>
  </conditionalFormatting>
  <conditionalFormatting sqref="F39">
    <cfRule type="expression" dxfId="899" priority="1171">
      <formula>IF(VLOOKUP($F39,PROFA,2,0)=1,1,0)</formula>
    </cfRule>
    <cfRule type="expression" dxfId="898" priority="1172">
      <formula>IF(VLOOKUP($F39,PROFA,2,0)=2,1,0)</formula>
    </cfRule>
    <cfRule type="expression" dxfId="897" priority="1173">
      <formula>IF(VLOOKUP($F39,PROFA,2,0)=3,1,0)</formula>
    </cfRule>
    <cfRule type="expression" dxfId="896" priority="1174">
      <formula>IF(VLOOKUP($F39,PROFA,2,0)=4,1,0)</formula>
    </cfRule>
    <cfRule type="expression" dxfId="895" priority="1175">
      <formula>IF(VLOOKUP($F39,PROFA,2,0)=5,1,0)</formula>
    </cfRule>
    <cfRule type="expression" dxfId="894" priority="1176">
      <formula>IF(VLOOKUP($F39,PROFA,2,0)=6,1,0)</formula>
    </cfRule>
    <cfRule type="expression" dxfId="893" priority="1177">
      <formula>IF(VLOOKUP($F39,PROFA,2,0)=7,1,0)</formula>
    </cfRule>
    <cfRule type="expression" dxfId="892" priority="1178">
      <formula>IF(VLOOKUP($F39,PROFA,2,0)=8,1,0)</formula>
    </cfRule>
    <cfRule type="expression" dxfId="891" priority="1179">
      <formula>IF(VLOOKUP($F39,PROFA,2,0)=9,1,0)</formula>
    </cfRule>
  </conditionalFormatting>
  <conditionalFormatting sqref="F66">
    <cfRule type="expression" dxfId="890" priority="1162">
      <formula>IF(VLOOKUP($F66,PROFA,2,0)=1,1,0)</formula>
    </cfRule>
    <cfRule type="expression" dxfId="889" priority="1163">
      <formula>IF(VLOOKUP($F66,PROFA,2,0)=2,1,0)</formula>
    </cfRule>
    <cfRule type="expression" dxfId="888" priority="1164">
      <formula>IF(VLOOKUP($F66,PROFA,2,0)=3,1,0)</formula>
    </cfRule>
    <cfRule type="expression" dxfId="887" priority="1165">
      <formula>IF(VLOOKUP($F66,PROFA,2,0)=4,1,0)</formula>
    </cfRule>
    <cfRule type="expression" dxfId="886" priority="1166">
      <formula>IF(VLOOKUP($F66,PROFA,2,0)=5,1,0)</formula>
    </cfRule>
    <cfRule type="expression" dxfId="885" priority="1167">
      <formula>IF(VLOOKUP($F66,PROFA,2,0)=6,1,0)</formula>
    </cfRule>
    <cfRule type="expression" dxfId="884" priority="1168">
      <formula>IF(VLOOKUP($F66,PROFA,2,0)=7,1,0)</formula>
    </cfRule>
    <cfRule type="expression" dxfId="883" priority="1169">
      <formula>IF(VLOOKUP($F66,PROFA,2,0)=8,1,0)</formula>
    </cfRule>
    <cfRule type="expression" dxfId="882" priority="1170">
      <formula>IF(VLOOKUP($F66,PROFA,2,0)=9,1,0)</formula>
    </cfRule>
  </conditionalFormatting>
  <conditionalFormatting sqref="F70">
    <cfRule type="expression" dxfId="881" priority="1153">
      <formula>IF(VLOOKUP($F70,PROFA,2,0)=1,1,0)</formula>
    </cfRule>
    <cfRule type="expression" dxfId="880" priority="1154">
      <formula>IF(VLOOKUP($F70,PROFA,2,0)=2,1,0)</formula>
    </cfRule>
    <cfRule type="expression" dxfId="879" priority="1155">
      <formula>IF(VLOOKUP($F70,PROFA,2,0)=3,1,0)</formula>
    </cfRule>
    <cfRule type="expression" dxfId="878" priority="1156">
      <formula>IF(VLOOKUP($F70,PROFA,2,0)=4,1,0)</formula>
    </cfRule>
    <cfRule type="expression" dxfId="877" priority="1157">
      <formula>IF(VLOOKUP($F70,PROFA,2,0)=5,1,0)</formula>
    </cfRule>
    <cfRule type="expression" dxfId="876" priority="1158">
      <formula>IF(VLOOKUP($F70,PROFA,2,0)=6,1,0)</formula>
    </cfRule>
    <cfRule type="expression" dxfId="875" priority="1159">
      <formula>IF(VLOOKUP($F70,PROFA,2,0)=7,1,0)</formula>
    </cfRule>
    <cfRule type="expression" dxfId="874" priority="1160">
      <formula>IF(VLOOKUP($F70,PROFA,2,0)=8,1,0)</formula>
    </cfRule>
    <cfRule type="expression" dxfId="873" priority="1161">
      <formula>IF(VLOOKUP($F70,PROFA,2,0)=9,1,0)</formula>
    </cfRule>
  </conditionalFormatting>
  <conditionalFormatting sqref="F87">
    <cfRule type="expression" dxfId="872" priority="1144">
      <formula>IF(VLOOKUP($F87,PROFA,2,0)=1,1,0)</formula>
    </cfRule>
    <cfRule type="expression" dxfId="871" priority="1145">
      <formula>IF(VLOOKUP($F87,PROFA,2,0)=2,1,0)</formula>
    </cfRule>
    <cfRule type="expression" dxfId="870" priority="1146">
      <formula>IF(VLOOKUP($F87,PROFA,2,0)=3,1,0)</formula>
    </cfRule>
    <cfRule type="expression" dxfId="869" priority="1147">
      <formula>IF(VLOOKUP($F87,PROFA,2,0)=4,1,0)</formula>
    </cfRule>
    <cfRule type="expression" dxfId="868" priority="1148">
      <formula>IF(VLOOKUP($F87,PROFA,2,0)=5,1,0)</formula>
    </cfRule>
    <cfRule type="expression" dxfId="867" priority="1149">
      <formula>IF(VLOOKUP($F87,PROFA,2,0)=6,1,0)</formula>
    </cfRule>
    <cfRule type="expression" dxfId="866" priority="1150">
      <formula>IF(VLOOKUP($F87,PROFA,2,0)=7,1,0)</formula>
    </cfRule>
    <cfRule type="expression" dxfId="865" priority="1151">
      <formula>IF(VLOOKUP($F87,PROFA,2,0)=8,1,0)</formula>
    </cfRule>
    <cfRule type="expression" dxfId="864" priority="1152">
      <formula>IF(VLOOKUP($F87,PROFA,2,0)=9,1,0)</formula>
    </cfRule>
  </conditionalFormatting>
  <conditionalFormatting sqref="F99">
    <cfRule type="expression" dxfId="863" priority="1135">
      <formula>IF(VLOOKUP($F99,PROFA,2,0)=1,1,0)</formula>
    </cfRule>
    <cfRule type="expression" dxfId="862" priority="1136">
      <formula>IF(VLOOKUP($F99,PROFA,2,0)=2,1,0)</formula>
    </cfRule>
    <cfRule type="expression" dxfId="861" priority="1137">
      <formula>IF(VLOOKUP($F99,PROFA,2,0)=3,1,0)</formula>
    </cfRule>
    <cfRule type="expression" dxfId="860" priority="1138">
      <formula>IF(VLOOKUP($F99,PROFA,2,0)=4,1,0)</formula>
    </cfRule>
    <cfRule type="expression" dxfId="859" priority="1139">
      <formula>IF(VLOOKUP($F99,PROFA,2,0)=5,1,0)</formula>
    </cfRule>
    <cfRule type="expression" dxfId="858" priority="1140">
      <formula>IF(VLOOKUP($F99,PROFA,2,0)=6,1,0)</formula>
    </cfRule>
    <cfRule type="expression" dxfId="857" priority="1141">
      <formula>IF(VLOOKUP($F99,PROFA,2,0)=7,1,0)</formula>
    </cfRule>
    <cfRule type="expression" dxfId="856" priority="1142">
      <formula>IF(VLOOKUP($F99,PROFA,2,0)=8,1,0)</formula>
    </cfRule>
    <cfRule type="expression" dxfId="855" priority="1143">
      <formula>IF(VLOOKUP($F99,PROFA,2,0)=9,1,0)</formula>
    </cfRule>
  </conditionalFormatting>
  <conditionalFormatting sqref="F107">
    <cfRule type="expression" dxfId="854" priority="1126">
      <formula>IF(VLOOKUP($F107,PROFA,2,0)=1,1,0)</formula>
    </cfRule>
    <cfRule type="expression" dxfId="853" priority="1127">
      <formula>IF(VLOOKUP($F107,PROFA,2,0)=2,1,0)</formula>
    </cfRule>
    <cfRule type="expression" dxfId="852" priority="1128">
      <formula>IF(VLOOKUP($F107,PROFA,2,0)=3,1,0)</formula>
    </cfRule>
    <cfRule type="expression" dxfId="851" priority="1129">
      <formula>IF(VLOOKUP($F107,PROFA,2,0)=4,1,0)</formula>
    </cfRule>
    <cfRule type="expression" dxfId="850" priority="1130">
      <formula>IF(VLOOKUP($F107,PROFA,2,0)=5,1,0)</formula>
    </cfRule>
    <cfRule type="expression" dxfId="849" priority="1131">
      <formula>IF(VLOOKUP($F107,PROFA,2,0)=6,1,0)</formula>
    </cfRule>
    <cfRule type="expression" dxfId="848" priority="1132">
      <formula>IF(VLOOKUP($F107,PROFA,2,0)=7,1,0)</formula>
    </cfRule>
    <cfRule type="expression" dxfId="847" priority="1133">
      <formula>IF(VLOOKUP($F107,PROFA,2,0)=8,1,0)</formula>
    </cfRule>
    <cfRule type="expression" dxfId="846" priority="1134">
      <formula>IF(VLOOKUP($F107,PROFA,2,0)=9,1,0)</formula>
    </cfRule>
  </conditionalFormatting>
  <conditionalFormatting sqref="F115">
    <cfRule type="expression" dxfId="845" priority="1117">
      <formula>IF(VLOOKUP($F115,PROFA,2,0)=1,1,0)</formula>
    </cfRule>
    <cfRule type="expression" dxfId="844" priority="1118">
      <formula>IF(VLOOKUP($F115,PROFA,2,0)=2,1,0)</formula>
    </cfRule>
    <cfRule type="expression" dxfId="843" priority="1119">
      <formula>IF(VLOOKUP($F115,PROFA,2,0)=3,1,0)</formula>
    </cfRule>
    <cfRule type="expression" dxfId="842" priority="1120">
      <formula>IF(VLOOKUP($F115,PROFA,2,0)=4,1,0)</formula>
    </cfRule>
    <cfRule type="expression" dxfId="841" priority="1121">
      <formula>IF(VLOOKUP($F115,PROFA,2,0)=5,1,0)</formula>
    </cfRule>
    <cfRule type="expression" dxfId="840" priority="1122">
      <formula>IF(VLOOKUP($F115,PROFA,2,0)=6,1,0)</formula>
    </cfRule>
    <cfRule type="expression" dxfId="839" priority="1123">
      <formula>IF(VLOOKUP($F115,PROFA,2,0)=7,1,0)</formula>
    </cfRule>
    <cfRule type="expression" dxfId="838" priority="1124">
      <formula>IF(VLOOKUP($F115,PROFA,2,0)=8,1,0)</formula>
    </cfRule>
    <cfRule type="expression" dxfId="837" priority="1125">
      <formula>IF(VLOOKUP($F115,PROFA,2,0)=9,1,0)</formula>
    </cfRule>
  </conditionalFormatting>
  <conditionalFormatting sqref="F131">
    <cfRule type="expression" dxfId="836" priority="1108">
      <formula>IF(VLOOKUP($F131,PROFA,2,0)=1,1,0)</formula>
    </cfRule>
    <cfRule type="expression" dxfId="835" priority="1109">
      <formula>IF(VLOOKUP($F131,PROFA,2,0)=2,1,0)</formula>
    </cfRule>
    <cfRule type="expression" dxfId="834" priority="1110">
      <formula>IF(VLOOKUP($F131,PROFA,2,0)=3,1,0)</formula>
    </cfRule>
    <cfRule type="expression" dxfId="833" priority="1111">
      <formula>IF(VLOOKUP($F131,PROFA,2,0)=4,1,0)</formula>
    </cfRule>
    <cfRule type="expression" dxfId="832" priority="1112">
      <formula>IF(VLOOKUP($F131,PROFA,2,0)=5,1,0)</formula>
    </cfRule>
    <cfRule type="expression" dxfId="831" priority="1113">
      <formula>IF(VLOOKUP($F131,PROFA,2,0)=6,1,0)</formula>
    </cfRule>
    <cfRule type="expression" dxfId="830" priority="1114">
      <formula>IF(VLOOKUP($F131,PROFA,2,0)=7,1,0)</formula>
    </cfRule>
    <cfRule type="expression" dxfId="829" priority="1115">
      <formula>IF(VLOOKUP($F131,PROFA,2,0)=8,1,0)</formula>
    </cfRule>
    <cfRule type="expression" dxfId="828" priority="1116">
      <formula>IF(VLOOKUP($F131,PROFA,2,0)=9,1,0)</formula>
    </cfRule>
  </conditionalFormatting>
  <conditionalFormatting sqref="F141">
    <cfRule type="expression" dxfId="827" priority="1099">
      <formula>IF(VLOOKUP($F141,PROFA,2,0)=1,1,0)</formula>
    </cfRule>
    <cfRule type="expression" dxfId="826" priority="1100">
      <formula>IF(VLOOKUP($F141,PROFA,2,0)=2,1,0)</formula>
    </cfRule>
    <cfRule type="expression" dxfId="825" priority="1101">
      <formula>IF(VLOOKUP($F141,PROFA,2,0)=3,1,0)</formula>
    </cfRule>
    <cfRule type="expression" dxfId="824" priority="1102">
      <formula>IF(VLOOKUP($F141,PROFA,2,0)=4,1,0)</formula>
    </cfRule>
    <cfRule type="expression" dxfId="823" priority="1103">
      <formula>IF(VLOOKUP($F141,PROFA,2,0)=5,1,0)</formula>
    </cfRule>
    <cfRule type="expression" dxfId="822" priority="1104">
      <formula>IF(VLOOKUP($F141,PROFA,2,0)=6,1,0)</formula>
    </cfRule>
    <cfRule type="expression" dxfId="821" priority="1105">
      <formula>IF(VLOOKUP($F141,PROFA,2,0)=7,1,0)</formula>
    </cfRule>
    <cfRule type="expression" dxfId="820" priority="1106">
      <formula>IF(VLOOKUP($F141,PROFA,2,0)=8,1,0)</formula>
    </cfRule>
    <cfRule type="expression" dxfId="819" priority="1107">
      <formula>IF(VLOOKUP($F141,PROFA,2,0)=9,1,0)</formula>
    </cfRule>
  </conditionalFormatting>
  <conditionalFormatting sqref="F149">
    <cfRule type="expression" dxfId="818" priority="1090">
      <formula>IF(VLOOKUP($F149,PROFA,2,0)=1,1,0)</formula>
    </cfRule>
    <cfRule type="expression" dxfId="817" priority="1091">
      <formula>IF(VLOOKUP($F149,PROFA,2,0)=2,1,0)</formula>
    </cfRule>
    <cfRule type="expression" dxfId="816" priority="1092">
      <formula>IF(VLOOKUP($F149,PROFA,2,0)=3,1,0)</formula>
    </cfRule>
    <cfRule type="expression" dxfId="815" priority="1093">
      <formula>IF(VLOOKUP($F149,PROFA,2,0)=4,1,0)</formula>
    </cfRule>
    <cfRule type="expression" dxfId="814" priority="1094">
      <formula>IF(VLOOKUP($F149,PROFA,2,0)=5,1,0)</formula>
    </cfRule>
    <cfRule type="expression" dxfId="813" priority="1095">
      <formula>IF(VLOOKUP($F149,PROFA,2,0)=6,1,0)</formula>
    </cfRule>
    <cfRule type="expression" dxfId="812" priority="1096">
      <formula>IF(VLOOKUP($F149,PROFA,2,0)=7,1,0)</formula>
    </cfRule>
    <cfRule type="expression" dxfId="811" priority="1097">
      <formula>IF(VLOOKUP($F149,PROFA,2,0)=8,1,0)</formula>
    </cfRule>
    <cfRule type="expression" dxfId="810" priority="1098">
      <formula>IF(VLOOKUP($F149,PROFA,2,0)=9,1,0)</formula>
    </cfRule>
  </conditionalFormatting>
  <conditionalFormatting sqref="F157">
    <cfRule type="expression" dxfId="809" priority="1081">
      <formula>IF(VLOOKUP($F157,PROFA,2,0)=1,1,0)</formula>
    </cfRule>
    <cfRule type="expression" dxfId="808" priority="1082">
      <formula>IF(VLOOKUP($F157,PROFA,2,0)=2,1,0)</formula>
    </cfRule>
    <cfRule type="expression" dxfId="807" priority="1083">
      <formula>IF(VLOOKUP($F157,PROFA,2,0)=3,1,0)</formula>
    </cfRule>
    <cfRule type="expression" dxfId="806" priority="1084">
      <formula>IF(VLOOKUP($F157,PROFA,2,0)=4,1,0)</formula>
    </cfRule>
    <cfRule type="expression" dxfId="805" priority="1085">
      <formula>IF(VLOOKUP($F157,PROFA,2,0)=5,1,0)</formula>
    </cfRule>
    <cfRule type="expression" dxfId="804" priority="1086">
      <formula>IF(VLOOKUP($F157,PROFA,2,0)=6,1,0)</formula>
    </cfRule>
    <cfRule type="expression" dxfId="803" priority="1087">
      <formula>IF(VLOOKUP($F157,PROFA,2,0)=7,1,0)</formula>
    </cfRule>
    <cfRule type="expression" dxfId="802" priority="1088">
      <formula>IF(VLOOKUP($F157,PROFA,2,0)=8,1,0)</formula>
    </cfRule>
    <cfRule type="expression" dxfId="801" priority="1089">
      <formula>IF(VLOOKUP($F157,PROFA,2,0)=9,1,0)</formula>
    </cfRule>
  </conditionalFormatting>
  <conditionalFormatting sqref="F168">
    <cfRule type="expression" dxfId="800" priority="1072">
      <formula>IF(VLOOKUP($F168,PROFA,2,0)=1,1,0)</formula>
    </cfRule>
    <cfRule type="expression" dxfId="799" priority="1073">
      <formula>IF(VLOOKUP($F168,PROFA,2,0)=2,1,0)</formula>
    </cfRule>
    <cfRule type="expression" dxfId="798" priority="1074">
      <formula>IF(VLOOKUP($F168,PROFA,2,0)=3,1,0)</formula>
    </cfRule>
    <cfRule type="expression" dxfId="797" priority="1075">
      <formula>IF(VLOOKUP($F168,PROFA,2,0)=4,1,0)</formula>
    </cfRule>
    <cfRule type="expression" dxfId="796" priority="1076">
      <formula>IF(VLOOKUP($F168,PROFA,2,0)=5,1,0)</formula>
    </cfRule>
    <cfRule type="expression" dxfId="795" priority="1077">
      <formula>IF(VLOOKUP($F168,PROFA,2,0)=6,1,0)</formula>
    </cfRule>
    <cfRule type="expression" dxfId="794" priority="1078">
      <formula>IF(VLOOKUP($F168,PROFA,2,0)=7,1,0)</formula>
    </cfRule>
    <cfRule type="expression" dxfId="793" priority="1079">
      <formula>IF(VLOOKUP($F168,PROFA,2,0)=8,1,0)</formula>
    </cfRule>
    <cfRule type="expression" dxfId="792" priority="1080">
      <formula>IF(VLOOKUP($F168,PROFA,2,0)=9,1,0)</formula>
    </cfRule>
  </conditionalFormatting>
  <conditionalFormatting sqref="F176">
    <cfRule type="expression" dxfId="791" priority="1063">
      <formula>IF(VLOOKUP($F176,PROFA,2,0)=1,1,0)</formula>
    </cfRule>
    <cfRule type="expression" dxfId="790" priority="1064">
      <formula>IF(VLOOKUP($F176,PROFA,2,0)=2,1,0)</formula>
    </cfRule>
    <cfRule type="expression" dxfId="789" priority="1065">
      <formula>IF(VLOOKUP($F176,PROFA,2,0)=3,1,0)</formula>
    </cfRule>
    <cfRule type="expression" dxfId="788" priority="1066">
      <formula>IF(VLOOKUP($F176,PROFA,2,0)=4,1,0)</formula>
    </cfRule>
    <cfRule type="expression" dxfId="787" priority="1067">
      <formula>IF(VLOOKUP($F176,PROFA,2,0)=5,1,0)</formula>
    </cfRule>
    <cfRule type="expression" dxfId="786" priority="1068">
      <formula>IF(VLOOKUP($F176,PROFA,2,0)=6,1,0)</formula>
    </cfRule>
    <cfRule type="expression" dxfId="785" priority="1069">
      <formula>IF(VLOOKUP($F176,PROFA,2,0)=7,1,0)</formula>
    </cfRule>
    <cfRule type="expression" dxfId="784" priority="1070">
      <formula>IF(VLOOKUP($F176,PROFA,2,0)=8,1,0)</formula>
    </cfRule>
    <cfRule type="expression" dxfId="783" priority="1071">
      <formula>IF(VLOOKUP($F176,PROFA,2,0)=9,1,0)</formula>
    </cfRule>
  </conditionalFormatting>
  <conditionalFormatting sqref="F113">
    <cfRule type="expression" dxfId="782" priority="1036">
      <formula>IF(VLOOKUP($F113,PROFA,2,0)=1,1,0)</formula>
    </cfRule>
    <cfRule type="expression" dxfId="781" priority="1037">
      <formula>IF(VLOOKUP($F113,PROFA,2,0)=2,1,0)</formula>
    </cfRule>
    <cfRule type="expression" dxfId="780" priority="1038">
      <formula>IF(VLOOKUP($F113,PROFA,2,0)=3,1,0)</formula>
    </cfRule>
    <cfRule type="expression" dxfId="779" priority="1039">
      <formula>IF(VLOOKUP($F113,PROFA,2,0)=4,1,0)</formula>
    </cfRule>
    <cfRule type="expression" dxfId="778" priority="1040">
      <formula>IF(VLOOKUP($F113,PROFA,2,0)=5,1,0)</formula>
    </cfRule>
    <cfRule type="expression" dxfId="777" priority="1041">
      <formula>IF(VLOOKUP($F113,PROFA,2,0)=6,1,0)</formula>
    </cfRule>
    <cfRule type="expression" dxfId="776" priority="1042">
      <formula>IF(VLOOKUP($F113,PROFA,2,0)=7,1,0)</formula>
    </cfRule>
    <cfRule type="expression" dxfId="775" priority="1043">
      <formula>IF(VLOOKUP($F113,PROFA,2,0)=8,1,0)</formula>
    </cfRule>
    <cfRule type="expression" dxfId="774" priority="1044">
      <formula>IF(VLOOKUP($F113,PROFA,2,0)=9,1,0)</formula>
    </cfRule>
  </conditionalFormatting>
  <conditionalFormatting sqref="F30">
    <cfRule type="expression" dxfId="773" priority="1018">
      <formula>IF(VLOOKUP($F30,PROFA,2,0)=1,1,0)</formula>
    </cfRule>
    <cfRule type="expression" dxfId="772" priority="1019">
      <formula>IF(VLOOKUP($F30,PROFA,2,0)=2,1,0)</formula>
    </cfRule>
    <cfRule type="expression" dxfId="771" priority="1020">
      <formula>IF(VLOOKUP($F30,PROFA,2,0)=3,1,0)</formula>
    </cfRule>
    <cfRule type="expression" dxfId="770" priority="1021">
      <formula>IF(VLOOKUP($F30,PROFA,2,0)=4,1,0)</formula>
    </cfRule>
    <cfRule type="expression" dxfId="769" priority="1022">
      <formula>IF(VLOOKUP($F30,PROFA,2,0)=5,1,0)</formula>
    </cfRule>
    <cfRule type="expression" dxfId="768" priority="1023">
      <formula>IF(VLOOKUP($F30,PROFA,2,0)=6,1,0)</formula>
    </cfRule>
    <cfRule type="expression" dxfId="767" priority="1024">
      <formula>IF(VLOOKUP($F30,PROFA,2,0)=7,1,0)</formula>
    </cfRule>
    <cfRule type="expression" dxfId="766" priority="1025">
      <formula>IF(VLOOKUP($F30,PROFA,2,0)=8,1,0)</formula>
    </cfRule>
    <cfRule type="expression" dxfId="765" priority="1026">
      <formula>IF(VLOOKUP($F30,PROFA,2,0)=9,1,0)</formula>
    </cfRule>
  </conditionalFormatting>
  <conditionalFormatting sqref="F41">
    <cfRule type="expression" dxfId="764" priority="1009">
      <formula>IF(VLOOKUP($F41,PROFA,2,0)=1,1,0)</formula>
    </cfRule>
    <cfRule type="expression" dxfId="763" priority="1010">
      <formula>IF(VLOOKUP($F41,PROFA,2,0)=2,1,0)</formula>
    </cfRule>
    <cfRule type="expression" dxfId="762" priority="1011">
      <formula>IF(VLOOKUP($F41,PROFA,2,0)=3,1,0)</formula>
    </cfRule>
    <cfRule type="expression" dxfId="761" priority="1012">
      <formula>IF(VLOOKUP($F41,PROFA,2,0)=4,1,0)</formula>
    </cfRule>
    <cfRule type="expression" dxfId="760" priority="1013">
      <formula>IF(VLOOKUP($F41,PROFA,2,0)=5,1,0)</formula>
    </cfRule>
    <cfRule type="expression" dxfId="759" priority="1014">
      <formula>IF(VLOOKUP($F41,PROFA,2,0)=6,1,0)</formula>
    </cfRule>
    <cfRule type="expression" dxfId="758" priority="1015">
      <formula>IF(VLOOKUP($F41,PROFA,2,0)=7,1,0)</formula>
    </cfRule>
    <cfRule type="expression" dxfId="757" priority="1016">
      <formula>IF(VLOOKUP($F41,PROFA,2,0)=8,1,0)</formula>
    </cfRule>
    <cfRule type="expression" dxfId="756" priority="1017">
      <formula>IF(VLOOKUP($F41,PROFA,2,0)=9,1,0)</formula>
    </cfRule>
  </conditionalFormatting>
  <conditionalFormatting sqref="F43">
    <cfRule type="expression" dxfId="755" priority="1000">
      <formula>IF(VLOOKUP($F43,PROFA,2,0)=1,1,0)</formula>
    </cfRule>
    <cfRule type="expression" dxfId="754" priority="1001">
      <formula>IF(VLOOKUP($F43,PROFA,2,0)=2,1,0)</formula>
    </cfRule>
    <cfRule type="expression" dxfId="753" priority="1002">
      <formula>IF(VLOOKUP($F43,PROFA,2,0)=3,1,0)</formula>
    </cfRule>
    <cfRule type="expression" dxfId="752" priority="1003">
      <formula>IF(VLOOKUP($F43,PROFA,2,0)=4,1,0)</formula>
    </cfRule>
    <cfRule type="expression" dxfId="751" priority="1004">
      <formula>IF(VLOOKUP($F43,PROFA,2,0)=5,1,0)</formula>
    </cfRule>
    <cfRule type="expression" dxfId="750" priority="1005">
      <formula>IF(VLOOKUP($F43,PROFA,2,0)=6,1,0)</formula>
    </cfRule>
    <cfRule type="expression" dxfId="749" priority="1006">
      <formula>IF(VLOOKUP($F43,PROFA,2,0)=7,1,0)</formula>
    </cfRule>
    <cfRule type="expression" dxfId="748" priority="1007">
      <formula>IF(VLOOKUP($F43,PROFA,2,0)=8,1,0)</formula>
    </cfRule>
    <cfRule type="expression" dxfId="747" priority="1008">
      <formula>IF(VLOOKUP($F43,PROFA,2,0)=9,1,0)</formula>
    </cfRule>
  </conditionalFormatting>
  <conditionalFormatting sqref="F47">
    <cfRule type="expression" dxfId="746" priority="991">
      <formula>IF(VLOOKUP($F47,PROFA,2,0)=1,1,0)</formula>
    </cfRule>
    <cfRule type="expression" dxfId="745" priority="992">
      <formula>IF(VLOOKUP($F47,PROFA,2,0)=2,1,0)</formula>
    </cfRule>
    <cfRule type="expression" dxfId="744" priority="993">
      <formula>IF(VLOOKUP($F47,PROFA,2,0)=3,1,0)</formula>
    </cfRule>
    <cfRule type="expression" dxfId="743" priority="994">
      <formula>IF(VLOOKUP($F47,PROFA,2,0)=4,1,0)</formula>
    </cfRule>
    <cfRule type="expression" dxfId="742" priority="995">
      <formula>IF(VLOOKUP($F47,PROFA,2,0)=5,1,0)</formula>
    </cfRule>
    <cfRule type="expression" dxfId="741" priority="996">
      <formula>IF(VLOOKUP($F47,PROFA,2,0)=6,1,0)</formula>
    </cfRule>
    <cfRule type="expression" dxfId="740" priority="997">
      <formula>IF(VLOOKUP($F47,PROFA,2,0)=7,1,0)</formula>
    </cfRule>
    <cfRule type="expression" dxfId="739" priority="998">
      <formula>IF(VLOOKUP($F47,PROFA,2,0)=8,1,0)</formula>
    </cfRule>
    <cfRule type="expression" dxfId="738" priority="999">
      <formula>IF(VLOOKUP($F47,PROFA,2,0)=9,1,0)</formula>
    </cfRule>
  </conditionalFormatting>
  <conditionalFormatting sqref="F50">
    <cfRule type="expression" dxfId="737" priority="982">
      <formula>IF(VLOOKUP($F50,PROFA,2,0)=1,1,0)</formula>
    </cfRule>
    <cfRule type="expression" dxfId="736" priority="983">
      <formula>IF(VLOOKUP($F50,PROFA,2,0)=2,1,0)</formula>
    </cfRule>
    <cfRule type="expression" dxfId="735" priority="984">
      <formula>IF(VLOOKUP($F50,PROFA,2,0)=3,1,0)</formula>
    </cfRule>
    <cfRule type="expression" dxfId="734" priority="985">
      <formula>IF(VLOOKUP($F50,PROFA,2,0)=4,1,0)</formula>
    </cfRule>
    <cfRule type="expression" dxfId="733" priority="986">
      <formula>IF(VLOOKUP($F50,PROFA,2,0)=5,1,0)</formula>
    </cfRule>
    <cfRule type="expression" dxfId="732" priority="987">
      <formula>IF(VLOOKUP($F50,PROFA,2,0)=6,1,0)</formula>
    </cfRule>
    <cfRule type="expression" dxfId="731" priority="988">
      <formula>IF(VLOOKUP($F50,PROFA,2,0)=7,1,0)</formula>
    </cfRule>
    <cfRule type="expression" dxfId="730" priority="989">
      <formula>IF(VLOOKUP($F50,PROFA,2,0)=8,1,0)</formula>
    </cfRule>
    <cfRule type="expression" dxfId="729" priority="990">
      <formula>IF(VLOOKUP($F50,PROFA,2,0)=9,1,0)</formula>
    </cfRule>
  </conditionalFormatting>
  <conditionalFormatting sqref="F51">
    <cfRule type="expression" dxfId="728" priority="973">
      <formula>IF(VLOOKUP($F51,PROFA,2,0)=1,1,0)</formula>
    </cfRule>
    <cfRule type="expression" dxfId="727" priority="974">
      <formula>IF(VLOOKUP($F51,PROFA,2,0)=2,1,0)</formula>
    </cfRule>
    <cfRule type="expression" dxfId="726" priority="975">
      <formula>IF(VLOOKUP($F51,PROFA,2,0)=3,1,0)</formula>
    </cfRule>
    <cfRule type="expression" dxfId="725" priority="976">
      <formula>IF(VLOOKUP($F51,PROFA,2,0)=4,1,0)</formula>
    </cfRule>
    <cfRule type="expression" dxfId="724" priority="977">
      <formula>IF(VLOOKUP($F51,PROFA,2,0)=5,1,0)</formula>
    </cfRule>
    <cfRule type="expression" dxfId="723" priority="978">
      <formula>IF(VLOOKUP($F51,PROFA,2,0)=6,1,0)</formula>
    </cfRule>
    <cfRule type="expression" dxfId="722" priority="979">
      <formula>IF(VLOOKUP($F51,PROFA,2,0)=7,1,0)</formula>
    </cfRule>
    <cfRule type="expression" dxfId="721" priority="980">
      <formula>IF(VLOOKUP($F51,PROFA,2,0)=8,1,0)</formula>
    </cfRule>
    <cfRule type="expression" dxfId="720" priority="981">
      <formula>IF(VLOOKUP($F51,PROFA,2,0)=9,1,0)</formula>
    </cfRule>
  </conditionalFormatting>
  <conditionalFormatting sqref="F52">
    <cfRule type="expression" dxfId="719" priority="964">
      <formula>IF(VLOOKUP($F52,PROFA,2,0)=1,1,0)</formula>
    </cfRule>
    <cfRule type="expression" dxfId="718" priority="965">
      <formula>IF(VLOOKUP($F52,PROFA,2,0)=2,1,0)</formula>
    </cfRule>
    <cfRule type="expression" dxfId="717" priority="966">
      <formula>IF(VLOOKUP($F52,PROFA,2,0)=3,1,0)</formula>
    </cfRule>
    <cfRule type="expression" dxfId="716" priority="967">
      <formula>IF(VLOOKUP($F52,PROFA,2,0)=4,1,0)</formula>
    </cfRule>
    <cfRule type="expression" dxfId="715" priority="968">
      <formula>IF(VLOOKUP($F52,PROFA,2,0)=5,1,0)</formula>
    </cfRule>
    <cfRule type="expression" dxfId="714" priority="969">
      <formula>IF(VLOOKUP($F52,PROFA,2,0)=6,1,0)</formula>
    </cfRule>
    <cfRule type="expression" dxfId="713" priority="970">
      <formula>IF(VLOOKUP($F52,PROFA,2,0)=7,1,0)</formula>
    </cfRule>
    <cfRule type="expression" dxfId="712" priority="971">
      <formula>IF(VLOOKUP($F52,PROFA,2,0)=8,1,0)</formula>
    </cfRule>
    <cfRule type="expression" dxfId="711" priority="972">
      <formula>IF(VLOOKUP($F52,PROFA,2,0)=9,1,0)</formula>
    </cfRule>
  </conditionalFormatting>
  <conditionalFormatting sqref="F55">
    <cfRule type="expression" dxfId="710" priority="955">
      <formula>IF(VLOOKUP($F55,PROFA,2,0)=1,1,0)</formula>
    </cfRule>
    <cfRule type="expression" dxfId="709" priority="956">
      <formula>IF(VLOOKUP($F55,PROFA,2,0)=2,1,0)</formula>
    </cfRule>
    <cfRule type="expression" dxfId="708" priority="957">
      <formula>IF(VLOOKUP($F55,PROFA,2,0)=3,1,0)</formula>
    </cfRule>
    <cfRule type="expression" dxfId="707" priority="958">
      <formula>IF(VLOOKUP($F55,PROFA,2,0)=4,1,0)</formula>
    </cfRule>
    <cfRule type="expression" dxfId="706" priority="959">
      <formula>IF(VLOOKUP($F55,PROFA,2,0)=5,1,0)</formula>
    </cfRule>
    <cfRule type="expression" dxfId="705" priority="960">
      <formula>IF(VLOOKUP($F55,PROFA,2,0)=6,1,0)</formula>
    </cfRule>
    <cfRule type="expression" dxfId="704" priority="961">
      <formula>IF(VLOOKUP($F55,PROFA,2,0)=7,1,0)</formula>
    </cfRule>
    <cfRule type="expression" dxfId="703" priority="962">
      <formula>IF(VLOOKUP($F55,PROFA,2,0)=8,1,0)</formula>
    </cfRule>
    <cfRule type="expression" dxfId="702" priority="963">
      <formula>IF(VLOOKUP($F55,PROFA,2,0)=9,1,0)</formula>
    </cfRule>
  </conditionalFormatting>
  <conditionalFormatting sqref="F58">
    <cfRule type="expression" dxfId="701" priority="946">
      <formula>IF(VLOOKUP($F58,PROFA,2,0)=1,1,0)</formula>
    </cfRule>
    <cfRule type="expression" dxfId="700" priority="947">
      <formula>IF(VLOOKUP($F58,PROFA,2,0)=2,1,0)</formula>
    </cfRule>
    <cfRule type="expression" dxfId="699" priority="948">
      <formula>IF(VLOOKUP($F58,PROFA,2,0)=3,1,0)</formula>
    </cfRule>
    <cfRule type="expression" dxfId="698" priority="949">
      <formula>IF(VLOOKUP($F58,PROFA,2,0)=4,1,0)</formula>
    </cfRule>
    <cfRule type="expression" dxfId="697" priority="950">
      <formula>IF(VLOOKUP($F58,PROFA,2,0)=5,1,0)</formula>
    </cfRule>
    <cfRule type="expression" dxfId="696" priority="951">
      <formula>IF(VLOOKUP($F58,PROFA,2,0)=6,1,0)</formula>
    </cfRule>
    <cfRule type="expression" dxfId="695" priority="952">
      <formula>IF(VLOOKUP($F58,PROFA,2,0)=7,1,0)</formula>
    </cfRule>
    <cfRule type="expression" dxfId="694" priority="953">
      <formula>IF(VLOOKUP($F58,PROFA,2,0)=8,1,0)</formula>
    </cfRule>
    <cfRule type="expression" dxfId="693" priority="954">
      <formula>IF(VLOOKUP($F58,PROFA,2,0)=9,1,0)</formula>
    </cfRule>
  </conditionalFormatting>
  <conditionalFormatting sqref="F62">
    <cfRule type="expression" dxfId="692" priority="937">
      <formula>IF(VLOOKUP($F62,PROFA,2,0)=1,1,0)</formula>
    </cfRule>
    <cfRule type="expression" dxfId="691" priority="938">
      <formula>IF(VLOOKUP($F62,PROFA,2,0)=2,1,0)</formula>
    </cfRule>
    <cfRule type="expression" dxfId="690" priority="939">
      <formula>IF(VLOOKUP($F62,PROFA,2,0)=3,1,0)</formula>
    </cfRule>
    <cfRule type="expression" dxfId="689" priority="940">
      <formula>IF(VLOOKUP($F62,PROFA,2,0)=4,1,0)</formula>
    </cfRule>
    <cfRule type="expression" dxfId="688" priority="941">
      <formula>IF(VLOOKUP($F62,PROFA,2,0)=5,1,0)</formula>
    </cfRule>
    <cfRule type="expression" dxfId="687" priority="942">
      <formula>IF(VLOOKUP($F62,PROFA,2,0)=6,1,0)</formula>
    </cfRule>
    <cfRule type="expression" dxfId="686" priority="943">
      <formula>IF(VLOOKUP($F62,PROFA,2,0)=7,1,0)</formula>
    </cfRule>
    <cfRule type="expression" dxfId="685" priority="944">
      <formula>IF(VLOOKUP($F62,PROFA,2,0)=8,1,0)</formula>
    </cfRule>
    <cfRule type="expression" dxfId="684" priority="945">
      <formula>IF(VLOOKUP($F62,PROFA,2,0)=9,1,0)</formula>
    </cfRule>
  </conditionalFormatting>
  <conditionalFormatting sqref="F63">
    <cfRule type="expression" dxfId="683" priority="928">
      <formula>IF(VLOOKUP($F63,PROFA,2,0)=1,1,0)</formula>
    </cfRule>
    <cfRule type="expression" dxfId="682" priority="929">
      <formula>IF(VLOOKUP($F63,PROFA,2,0)=2,1,0)</formula>
    </cfRule>
    <cfRule type="expression" dxfId="681" priority="930">
      <formula>IF(VLOOKUP($F63,PROFA,2,0)=3,1,0)</formula>
    </cfRule>
    <cfRule type="expression" dxfId="680" priority="931">
      <formula>IF(VLOOKUP($F63,PROFA,2,0)=4,1,0)</formula>
    </cfRule>
    <cfRule type="expression" dxfId="679" priority="932">
      <formula>IF(VLOOKUP($F63,PROFA,2,0)=5,1,0)</formula>
    </cfRule>
    <cfRule type="expression" dxfId="678" priority="933">
      <formula>IF(VLOOKUP($F63,PROFA,2,0)=6,1,0)</formula>
    </cfRule>
    <cfRule type="expression" dxfId="677" priority="934">
      <formula>IF(VLOOKUP($F63,PROFA,2,0)=7,1,0)</formula>
    </cfRule>
    <cfRule type="expression" dxfId="676" priority="935">
      <formula>IF(VLOOKUP($F63,PROFA,2,0)=8,1,0)</formula>
    </cfRule>
    <cfRule type="expression" dxfId="675" priority="936">
      <formula>IF(VLOOKUP($F63,PROFA,2,0)=9,1,0)</formula>
    </cfRule>
  </conditionalFormatting>
  <conditionalFormatting sqref="F76">
    <cfRule type="expression" dxfId="674" priority="919">
      <formula>IF(VLOOKUP($F76,PROFA,2,0)=1,1,0)</formula>
    </cfRule>
    <cfRule type="expression" dxfId="673" priority="920">
      <formula>IF(VLOOKUP($F76,PROFA,2,0)=2,1,0)</formula>
    </cfRule>
    <cfRule type="expression" dxfId="672" priority="921">
      <formula>IF(VLOOKUP($F76,PROFA,2,0)=3,1,0)</formula>
    </cfRule>
    <cfRule type="expression" dxfId="671" priority="922">
      <formula>IF(VLOOKUP($F76,PROFA,2,0)=4,1,0)</formula>
    </cfRule>
    <cfRule type="expression" dxfId="670" priority="923">
      <formula>IF(VLOOKUP($F76,PROFA,2,0)=5,1,0)</formula>
    </cfRule>
    <cfRule type="expression" dxfId="669" priority="924">
      <formula>IF(VLOOKUP($F76,PROFA,2,0)=6,1,0)</formula>
    </cfRule>
    <cfRule type="expression" dxfId="668" priority="925">
      <formula>IF(VLOOKUP($F76,PROFA,2,0)=7,1,0)</formula>
    </cfRule>
    <cfRule type="expression" dxfId="667" priority="926">
      <formula>IF(VLOOKUP($F76,PROFA,2,0)=8,1,0)</formula>
    </cfRule>
    <cfRule type="expression" dxfId="666" priority="927">
      <formula>IF(VLOOKUP($F76,PROFA,2,0)=9,1,0)</formula>
    </cfRule>
  </conditionalFormatting>
  <conditionalFormatting sqref="F79">
    <cfRule type="expression" dxfId="665" priority="910">
      <formula>IF(VLOOKUP($F79,PROFA,2,0)=1,1,0)</formula>
    </cfRule>
    <cfRule type="expression" dxfId="664" priority="911">
      <formula>IF(VLOOKUP($F79,PROFA,2,0)=2,1,0)</formula>
    </cfRule>
    <cfRule type="expression" dxfId="663" priority="912">
      <formula>IF(VLOOKUP($F79,PROFA,2,0)=3,1,0)</formula>
    </cfRule>
    <cfRule type="expression" dxfId="662" priority="913">
      <formula>IF(VLOOKUP($F79,PROFA,2,0)=4,1,0)</formula>
    </cfRule>
    <cfRule type="expression" dxfId="661" priority="914">
      <formula>IF(VLOOKUP($F79,PROFA,2,0)=5,1,0)</formula>
    </cfRule>
    <cfRule type="expression" dxfId="660" priority="915">
      <formula>IF(VLOOKUP($F79,PROFA,2,0)=6,1,0)</formula>
    </cfRule>
    <cfRule type="expression" dxfId="659" priority="916">
      <formula>IF(VLOOKUP($F79,PROFA,2,0)=7,1,0)</formula>
    </cfRule>
    <cfRule type="expression" dxfId="658" priority="917">
      <formula>IF(VLOOKUP($F79,PROFA,2,0)=8,1,0)</formula>
    </cfRule>
    <cfRule type="expression" dxfId="657" priority="918">
      <formula>IF(VLOOKUP($F79,PROFA,2,0)=9,1,0)</formula>
    </cfRule>
  </conditionalFormatting>
  <conditionalFormatting sqref="F82">
    <cfRule type="expression" dxfId="656" priority="901">
      <formula>IF(VLOOKUP($F82,PROFA,2,0)=1,1,0)</formula>
    </cfRule>
    <cfRule type="expression" dxfId="655" priority="902">
      <formula>IF(VLOOKUP($F82,PROFA,2,0)=2,1,0)</formula>
    </cfRule>
    <cfRule type="expression" dxfId="654" priority="903">
      <formula>IF(VLOOKUP($F82,PROFA,2,0)=3,1,0)</formula>
    </cfRule>
    <cfRule type="expression" dxfId="653" priority="904">
      <formula>IF(VLOOKUP($F82,PROFA,2,0)=4,1,0)</formula>
    </cfRule>
    <cfRule type="expression" dxfId="652" priority="905">
      <formula>IF(VLOOKUP($F82,PROFA,2,0)=5,1,0)</formula>
    </cfRule>
    <cfRule type="expression" dxfId="651" priority="906">
      <formula>IF(VLOOKUP($F82,PROFA,2,0)=6,1,0)</formula>
    </cfRule>
    <cfRule type="expression" dxfId="650" priority="907">
      <formula>IF(VLOOKUP($F82,PROFA,2,0)=7,1,0)</formula>
    </cfRule>
    <cfRule type="expression" dxfId="649" priority="908">
      <formula>IF(VLOOKUP($F82,PROFA,2,0)=8,1,0)</formula>
    </cfRule>
    <cfRule type="expression" dxfId="648" priority="909">
      <formula>IF(VLOOKUP($F82,PROFA,2,0)=9,1,0)</formula>
    </cfRule>
  </conditionalFormatting>
  <conditionalFormatting sqref="F83">
    <cfRule type="expression" dxfId="647" priority="892">
      <formula>IF(VLOOKUP($F83,PROFA,2,0)=1,1,0)</formula>
    </cfRule>
    <cfRule type="expression" dxfId="646" priority="893">
      <formula>IF(VLOOKUP($F83,PROFA,2,0)=2,1,0)</formula>
    </cfRule>
    <cfRule type="expression" dxfId="645" priority="894">
      <formula>IF(VLOOKUP($F83,PROFA,2,0)=3,1,0)</formula>
    </cfRule>
    <cfRule type="expression" dxfId="644" priority="895">
      <formula>IF(VLOOKUP($F83,PROFA,2,0)=4,1,0)</formula>
    </cfRule>
    <cfRule type="expression" dxfId="643" priority="896">
      <formula>IF(VLOOKUP($F83,PROFA,2,0)=5,1,0)</formula>
    </cfRule>
    <cfRule type="expression" dxfId="642" priority="897">
      <formula>IF(VLOOKUP($F83,PROFA,2,0)=6,1,0)</formula>
    </cfRule>
    <cfRule type="expression" dxfId="641" priority="898">
      <formula>IF(VLOOKUP($F83,PROFA,2,0)=7,1,0)</formula>
    </cfRule>
    <cfRule type="expression" dxfId="640" priority="899">
      <formula>IF(VLOOKUP($F83,PROFA,2,0)=8,1,0)</formula>
    </cfRule>
    <cfRule type="expression" dxfId="639" priority="900">
      <formula>IF(VLOOKUP($F83,PROFA,2,0)=9,1,0)</formula>
    </cfRule>
  </conditionalFormatting>
  <conditionalFormatting sqref="F86">
    <cfRule type="expression" dxfId="638" priority="883">
      <formula>IF(VLOOKUP($F86,PROFA,2,0)=1,1,0)</formula>
    </cfRule>
    <cfRule type="expression" dxfId="637" priority="884">
      <formula>IF(VLOOKUP($F86,PROFA,2,0)=2,1,0)</formula>
    </cfRule>
    <cfRule type="expression" dxfId="636" priority="885">
      <formula>IF(VLOOKUP($F86,PROFA,2,0)=3,1,0)</formula>
    </cfRule>
    <cfRule type="expression" dxfId="635" priority="886">
      <formula>IF(VLOOKUP($F86,PROFA,2,0)=4,1,0)</formula>
    </cfRule>
    <cfRule type="expression" dxfId="634" priority="887">
      <formula>IF(VLOOKUP($F86,PROFA,2,0)=5,1,0)</formula>
    </cfRule>
    <cfRule type="expression" dxfId="633" priority="888">
      <formula>IF(VLOOKUP($F86,PROFA,2,0)=6,1,0)</formula>
    </cfRule>
    <cfRule type="expression" dxfId="632" priority="889">
      <formula>IF(VLOOKUP($F86,PROFA,2,0)=7,1,0)</formula>
    </cfRule>
    <cfRule type="expression" dxfId="631" priority="890">
      <formula>IF(VLOOKUP($F86,PROFA,2,0)=8,1,0)</formula>
    </cfRule>
    <cfRule type="expression" dxfId="630" priority="891">
      <formula>IF(VLOOKUP($F86,PROFA,2,0)=9,1,0)</formula>
    </cfRule>
  </conditionalFormatting>
  <conditionalFormatting sqref="F91">
    <cfRule type="expression" dxfId="629" priority="875">
      <formula>IF(VLOOKUP($F91,PROFA,2,0)=1,1,0)</formula>
    </cfRule>
    <cfRule type="expression" dxfId="628" priority="876">
      <formula>IF(VLOOKUP($F91,PROFA,2,0)=2,1,0)</formula>
    </cfRule>
    <cfRule type="expression" dxfId="627" priority="877">
      <formula>IF(VLOOKUP($F91,PROFA,2,0)=3,1,0)</formula>
    </cfRule>
    <cfRule type="expression" dxfId="626" priority="878">
      <formula>IF(VLOOKUP($F91,PROFA,2,0)=4,1,0)</formula>
    </cfRule>
    <cfRule type="expression" dxfId="625" priority="879">
      <formula>IF(VLOOKUP($F91,PROFA,2,0)=5,1,0)</formula>
    </cfRule>
    <cfRule type="expression" dxfId="624" priority="880">
      <formula>IF(VLOOKUP($F91,PROFA,2,0)=6,1,0)</formula>
    </cfRule>
    <cfRule type="expression" dxfId="623" priority="881">
      <formula>IF(VLOOKUP($F91,PROFA,2,0)=7,1,0)</formula>
    </cfRule>
    <cfRule type="expression" dxfId="622" priority="882">
      <formula>IF(VLOOKUP($F91,PROFA,2,0)=8,1,0)</formula>
    </cfRule>
  </conditionalFormatting>
  <conditionalFormatting sqref="F96">
    <cfRule type="expression" dxfId="621" priority="859">
      <formula>IF(VLOOKUP($F96,PROFA,2,0)=1,1,0)</formula>
    </cfRule>
    <cfRule type="expression" dxfId="620" priority="860">
      <formula>IF(VLOOKUP($F96,PROFA,2,0)=2,1,0)</formula>
    </cfRule>
    <cfRule type="expression" dxfId="619" priority="861">
      <formula>IF(VLOOKUP($F96,PROFA,2,0)=3,1,0)</formula>
    </cfRule>
    <cfRule type="expression" dxfId="618" priority="862">
      <formula>IF(VLOOKUP($F96,PROFA,2,0)=4,1,0)</formula>
    </cfRule>
    <cfRule type="expression" dxfId="617" priority="863">
      <formula>IF(VLOOKUP($F96,PROFA,2,0)=5,1,0)</formula>
    </cfRule>
    <cfRule type="expression" dxfId="616" priority="864">
      <formula>IF(VLOOKUP($F96,PROFA,2,0)=6,1,0)</formula>
    </cfRule>
    <cfRule type="expression" dxfId="615" priority="865">
      <formula>IF(VLOOKUP($F96,PROFA,2,0)=7,1,0)</formula>
    </cfRule>
    <cfRule type="expression" dxfId="614" priority="866">
      <formula>IF(VLOOKUP($F96,PROFA,2,0)=8,1,0)</formula>
    </cfRule>
  </conditionalFormatting>
  <conditionalFormatting sqref="F98">
    <cfRule type="expression" dxfId="613" priority="851">
      <formula>IF(VLOOKUP($F98,PROFA,2,0)=1,1,0)</formula>
    </cfRule>
    <cfRule type="expression" dxfId="612" priority="852">
      <formula>IF(VLOOKUP($F98,PROFA,2,0)=2,1,0)</formula>
    </cfRule>
    <cfRule type="expression" dxfId="611" priority="853">
      <formula>IF(VLOOKUP($F98,PROFA,2,0)=3,1,0)</formula>
    </cfRule>
    <cfRule type="expression" dxfId="610" priority="854">
      <formula>IF(VLOOKUP($F98,PROFA,2,0)=4,1,0)</formula>
    </cfRule>
    <cfRule type="expression" dxfId="609" priority="855">
      <formula>IF(VLOOKUP($F98,PROFA,2,0)=5,1,0)</formula>
    </cfRule>
    <cfRule type="expression" dxfId="608" priority="856">
      <formula>IF(VLOOKUP($F98,PROFA,2,0)=6,1,0)</formula>
    </cfRule>
    <cfRule type="expression" dxfId="607" priority="857">
      <formula>IF(VLOOKUP($F98,PROFA,2,0)=7,1,0)</formula>
    </cfRule>
    <cfRule type="expression" dxfId="606" priority="858">
      <formula>IF(VLOOKUP($F98,PROFA,2,0)=8,1,0)</formula>
    </cfRule>
  </conditionalFormatting>
  <conditionalFormatting sqref="F104">
    <cfRule type="expression" dxfId="605" priority="843">
      <formula>IF(VLOOKUP($F104,PROFA,2,0)=1,1,0)</formula>
    </cfRule>
    <cfRule type="expression" dxfId="604" priority="844">
      <formula>IF(VLOOKUP($F104,PROFA,2,0)=2,1,0)</formula>
    </cfRule>
    <cfRule type="expression" dxfId="603" priority="845">
      <formula>IF(VLOOKUP($F104,PROFA,2,0)=3,1,0)</formula>
    </cfRule>
    <cfRule type="expression" dxfId="602" priority="846">
      <formula>IF(VLOOKUP($F104,PROFA,2,0)=4,1,0)</formula>
    </cfRule>
    <cfRule type="expression" dxfId="601" priority="847">
      <formula>IF(VLOOKUP($F104,PROFA,2,0)=5,1,0)</formula>
    </cfRule>
    <cfRule type="expression" dxfId="600" priority="848">
      <formula>IF(VLOOKUP($F104,PROFA,2,0)=6,1,0)</formula>
    </cfRule>
    <cfRule type="expression" dxfId="599" priority="849">
      <formula>IF(VLOOKUP($F104,PROFA,2,0)=7,1,0)</formula>
    </cfRule>
    <cfRule type="expression" dxfId="598" priority="850">
      <formula>IF(VLOOKUP($F104,PROFA,2,0)=8,1,0)</formula>
    </cfRule>
  </conditionalFormatting>
  <conditionalFormatting sqref="F105">
    <cfRule type="expression" dxfId="597" priority="835">
      <formula>IF(VLOOKUP($F105,PROFA,2,0)=1,1,0)</formula>
    </cfRule>
    <cfRule type="expression" dxfId="596" priority="836">
      <formula>IF(VLOOKUP($F105,PROFA,2,0)=2,1,0)</formula>
    </cfRule>
    <cfRule type="expression" dxfId="595" priority="837">
      <formula>IF(VLOOKUP($F105,PROFA,2,0)=3,1,0)</formula>
    </cfRule>
    <cfRule type="expression" dxfId="594" priority="838">
      <formula>IF(VLOOKUP($F105,PROFA,2,0)=4,1,0)</formula>
    </cfRule>
    <cfRule type="expression" dxfId="593" priority="839">
      <formula>IF(VLOOKUP($F105,PROFA,2,0)=5,1,0)</formula>
    </cfRule>
    <cfRule type="expression" dxfId="592" priority="840">
      <formula>IF(VLOOKUP($F105,PROFA,2,0)=6,1,0)</formula>
    </cfRule>
    <cfRule type="expression" dxfId="591" priority="841">
      <formula>IF(VLOOKUP($F105,PROFA,2,0)=7,1,0)</formula>
    </cfRule>
    <cfRule type="expression" dxfId="590" priority="842">
      <formula>IF(VLOOKUP($F105,PROFA,2,0)=8,1,0)</formula>
    </cfRule>
  </conditionalFormatting>
  <conditionalFormatting sqref="F106">
    <cfRule type="expression" dxfId="589" priority="827">
      <formula>IF(VLOOKUP($F106,PROFA,2,0)=1,1,0)</formula>
    </cfRule>
    <cfRule type="expression" dxfId="588" priority="828">
      <formula>IF(VLOOKUP($F106,PROFA,2,0)=2,1,0)</formula>
    </cfRule>
    <cfRule type="expression" dxfId="587" priority="829">
      <formula>IF(VLOOKUP($F106,PROFA,2,0)=3,1,0)</formula>
    </cfRule>
    <cfRule type="expression" dxfId="586" priority="830">
      <formula>IF(VLOOKUP($F106,PROFA,2,0)=4,1,0)</formula>
    </cfRule>
    <cfRule type="expression" dxfId="585" priority="831">
      <formula>IF(VLOOKUP($F106,PROFA,2,0)=5,1,0)</formula>
    </cfRule>
    <cfRule type="expression" dxfId="584" priority="832">
      <formula>IF(VLOOKUP($F106,PROFA,2,0)=6,1,0)</formula>
    </cfRule>
    <cfRule type="expression" dxfId="583" priority="833">
      <formula>IF(VLOOKUP($F106,PROFA,2,0)=7,1,0)</formula>
    </cfRule>
    <cfRule type="expression" dxfId="582" priority="834">
      <formula>IF(VLOOKUP($F106,PROFA,2,0)=8,1,0)</formula>
    </cfRule>
  </conditionalFormatting>
  <conditionalFormatting sqref="F109">
    <cfRule type="expression" dxfId="581" priority="811">
      <formula>IF(VLOOKUP($F109,PROFA,2,0)=1,1,0)</formula>
    </cfRule>
    <cfRule type="expression" dxfId="580" priority="812">
      <formula>IF(VLOOKUP($F109,PROFA,2,0)=2,1,0)</formula>
    </cfRule>
    <cfRule type="expression" dxfId="579" priority="813">
      <formula>IF(VLOOKUP($F109,PROFA,2,0)=3,1,0)</formula>
    </cfRule>
    <cfRule type="expression" dxfId="578" priority="814">
      <formula>IF(VLOOKUP($F109,PROFA,2,0)=4,1,0)</formula>
    </cfRule>
    <cfRule type="expression" dxfId="577" priority="815">
      <formula>IF(VLOOKUP($F109,PROFA,2,0)=5,1,0)</formula>
    </cfRule>
    <cfRule type="expression" dxfId="576" priority="816">
      <formula>IF(VLOOKUP($F109,PROFA,2,0)=6,1,0)</formula>
    </cfRule>
    <cfRule type="expression" dxfId="575" priority="817">
      <formula>IF(VLOOKUP($F109,PROFA,2,0)=7,1,0)</formula>
    </cfRule>
    <cfRule type="expression" dxfId="574" priority="818">
      <formula>IF(VLOOKUP($F109,PROFA,2,0)=8,1,0)</formula>
    </cfRule>
  </conditionalFormatting>
  <conditionalFormatting sqref="F110">
    <cfRule type="expression" dxfId="573" priority="803">
      <formula>IF(VLOOKUP($F110,PROFA,2,0)=1,1,0)</formula>
    </cfRule>
    <cfRule type="expression" dxfId="572" priority="804">
      <formula>IF(VLOOKUP($F110,PROFA,2,0)=2,1,0)</formula>
    </cfRule>
    <cfRule type="expression" dxfId="571" priority="805">
      <formula>IF(VLOOKUP($F110,PROFA,2,0)=3,1,0)</formula>
    </cfRule>
    <cfRule type="expression" dxfId="570" priority="806">
      <formula>IF(VLOOKUP($F110,PROFA,2,0)=4,1,0)</formula>
    </cfRule>
    <cfRule type="expression" dxfId="569" priority="807">
      <formula>IF(VLOOKUP($F110,PROFA,2,0)=5,1,0)</formula>
    </cfRule>
    <cfRule type="expression" dxfId="568" priority="808">
      <formula>IF(VLOOKUP($F110,PROFA,2,0)=6,1,0)</formula>
    </cfRule>
    <cfRule type="expression" dxfId="567" priority="809">
      <formula>IF(VLOOKUP($F110,PROFA,2,0)=7,1,0)</formula>
    </cfRule>
    <cfRule type="expression" dxfId="566" priority="810">
      <formula>IF(VLOOKUP($F110,PROFA,2,0)=8,1,0)</formula>
    </cfRule>
  </conditionalFormatting>
  <conditionalFormatting sqref="F111">
    <cfRule type="expression" dxfId="565" priority="795">
      <formula>IF(VLOOKUP($F111,PROFA,2,0)=1,1,0)</formula>
    </cfRule>
    <cfRule type="expression" dxfId="564" priority="796">
      <formula>IF(VLOOKUP($F111,PROFA,2,0)=2,1,0)</formula>
    </cfRule>
    <cfRule type="expression" dxfId="563" priority="797">
      <formula>IF(VLOOKUP($F111,PROFA,2,0)=3,1,0)</formula>
    </cfRule>
    <cfRule type="expression" dxfId="562" priority="798">
      <formula>IF(VLOOKUP($F111,PROFA,2,0)=4,1,0)</formula>
    </cfRule>
    <cfRule type="expression" dxfId="561" priority="799">
      <formula>IF(VLOOKUP($F111,PROFA,2,0)=5,1,0)</formula>
    </cfRule>
    <cfRule type="expression" dxfId="560" priority="800">
      <formula>IF(VLOOKUP($F111,PROFA,2,0)=6,1,0)</formula>
    </cfRule>
    <cfRule type="expression" dxfId="559" priority="801">
      <formula>IF(VLOOKUP($F111,PROFA,2,0)=7,1,0)</formula>
    </cfRule>
    <cfRule type="expression" dxfId="558" priority="802">
      <formula>IF(VLOOKUP($F111,PROFA,2,0)=8,1,0)</formula>
    </cfRule>
  </conditionalFormatting>
  <conditionalFormatting sqref="F112">
    <cfRule type="expression" dxfId="557" priority="787">
      <formula>IF(VLOOKUP($F112,PROFA,2,0)=1,1,0)</formula>
    </cfRule>
    <cfRule type="expression" dxfId="556" priority="788">
      <formula>IF(VLOOKUP($F112,PROFA,2,0)=2,1,0)</formula>
    </cfRule>
    <cfRule type="expression" dxfId="555" priority="789">
      <formula>IF(VLOOKUP($F112,PROFA,2,0)=3,1,0)</formula>
    </cfRule>
    <cfRule type="expression" dxfId="554" priority="790">
      <formula>IF(VLOOKUP($F112,PROFA,2,0)=4,1,0)</formula>
    </cfRule>
    <cfRule type="expression" dxfId="553" priority="791">
      <formula>IF(VLOOKUP($F112,PROFA,2,0)=5,1,0)</formula>
    </cfRule>
    <cfRule type="expression" dxfId="552" priority="792">
      <formula>IF(VLOOKUP($F112,PROFA,2,0)=6,1,0)</formula>
    </cfRule>
    <cfRule type="expression" dxfId="551" priority="793">
      <formula>IF(VLOOKUP($F112,PROFA,2,0)=7,1,0)</formula>
    </cfRule>
    <cfRule type="expression" dxfId="550" priority="794">
      <formula>IF(VLOOKUP($F112,PROFA,2,0)=8,1,0)</formula>
    </cfRule>
  </conditionalFormatting>
  <conditionalFormatting sqref="F114">
    <cfRule type="expression" dxfId="549" priority="779">
      <formula>IF(VLOOKUP($F114,PROFA,2,0)=1,1,0)</formula>
    </cfRule>
    <cfRule type="expression" dxfId="548" priority="780">
      <formula>IF(VLOOKUP($F114,PROFA,2,0)=2,1,0)</formula>
    </cfRule>
    <cfRule type="expression" dxfId="547" priority="781">
      <formula>IF(VLOOKUP($F114,PROFA,2,0)=3,1,0)</formula>
    </cfRule>
    <cfRule type="expression" dxfId="546" priority="782">
      <formula>IF(VLOOKUP($F114,PROFA,2,0)=4,1,0)</formula>
    </cfRule>
    <cfRule type="expression" dxfId="545" priority="783">
      <formula>IF(VLOOKUP($F114,PROFA,2,0)=5,1,0)</formula>
    </cfRule>
    <cfRule type="expression" dxfId="544" priority="784">
      <formula>IF(VLOOKUP($F114,PROFA,2,0)=6,1,0)</formula>
    </cfRule>
    <cfRule type="expression" dxfId="543" priority="785">
      <formula>IF(VLOOKUP($F114,PROFA,2,0)=7,1,0)</formula>
    </cfRule>
    <cfRule type="expression" dxfId="542" priority="786">
      <formula>IF(VLOOKUP($F114,PROFA,2,0)=8,1,0)</formula>
    </cfRule>
  </conditionalFormatting>
  <conditionalFormatting sqref="F126">
    <cfRule type="expression" dxfId="541" priority="755">
      <formula>IF(VLOOKUP($F126,PROFA,2,0)=1,1,0)</formula>
    </cfRule>
    <cfRule type="expression" dxfId="540" priority="756">
      <formula>IF(VLOOKUP($F126,PROFA,2,0)=2,1,0)</formula>
    </cfRule>
    <cfRule type="expression" dxfId="539" priority="757">
      <formula>IF(VLOOKUP($F126,PROFA,2,0)=3,1,0)</formula>
    </cfRule>
    <cfRule type="expression" dxfId="538" priority="758">
      <formula>IF(VLOOKUP($F126,PROFA,2,0)=4,1,0)</formula>
    </cfRule>
    <cfRule type="expression" dxfId="537" priority="759">
      <formula>IF(VLOOKUP($F126,PROFA,2,0)=5,1,0)</formula>
    </cfRule>
    <cfRule type="expression" dxfId="536" priority="760">
      <formula>IF(VLOOKUP($F126,PROFA,2,0)=6,1,0)</formula>
    </cfRule>
    <cfRule type="expression" dxfId="535" priority="761">
      <formula>IF(VLOOKUP($F126,PROFA,2,0)=7,1,0)</formula>
    </cfRule>
    <cfRule type="expression" dxfId="534" priority="762">
      <formula>IF(VLOOKUP($F126,PROFA,2,0)=8,1,0)</formula>
    </cfRule>
  </conditionalFormatting>
  <conditionalFormatting sqref="F127">
    <cfRule type="expression" dxfId="533" priority="747">
      <formula>IF(VLOOKUP($F127,PROFA,2,0)=1,1,0)</formula>
    </cfRule>
    <cfRule type="expression" dxfId="532" priority="748">
      <formula>IF(VLOOKUP($F127,PROFA,2,0)=2,1,0)</formula>
    </cfRule>
    <cfRule type="expression" dxfId="531" priority="749">
      <formula>IF(VLOOKUP($F127,PROFA,2,0)=3,1,0)</formula>
    </cfRule>
    <cfRule type="expression" dxfId="530" priority="750">
      <formula>IF(VLOOKUP($F127,PROFA,2,0)=4,1,0)</formula>
    </cfRule>
    <cfRule type="expression" dxfId="529" priority="751">
      <formula>IF(VLOOKUP($F127,PROFA,2,0)=5,1,0)</formula>
    </cfRule>
    <cfRule type="expression" dxfId="528" priority="752">
      <formula>IF(VLOOKUP($F127,PROFA,2,0)=6,1,0)</formula>
    </cfRule>
    <cfRule type="expression" dxfId="527" priority="753">
      <formula>IF(VLOOKUP($F127,PROFA,2,0)=7,1,0)</formula>
    </cfRule>
    <cfRule type="expression" dxfId="526" priority="754">
      <formula>IF(VLOOKUP($F127,PROFA,2,0)=8,1,0)</formula>
    </cfRule>
  </conditionalFormatting>
  <conditionalFormatting sqref="F128">
    <cfRule type="expression" dxfId="525" priority="739">
      <formula>IF(VLOOKUP($F128,PROFA,2,0)=1,1,0)</formula>
    </cfRule>
    <cfRule type="expression" dxfId="524" priority="740">
      <formula>IF(VLOOKUP($F128,PROFA,2,0)=2,1,0)</formula>
    </cfRule>
    <cfRule type="expression" dxfId="523" priority="741">
      <formula>IF(VLOOKUP($F128,PROFA,2,0)=3,1,0)</formula>
    </cfRule>
    <cfRule type="expression" dxfId="522" priority="742">
      <formula>IF(VLOOKUP($F128,PROFA,2,0)=4,1,0)</formula>
    </cfRule>
    <cfRule type="expression" dxfId="521" priority="743">
      <formula>IF(VLOOKUP($F128,PROFA,2,0)=5,1,0)</formula>
    </cfRule>
    <cfRule type="expression" dxfId="520" priority="744">
      <formula>IF(VLOOKUP($F128,PROFA,2,0)=6,1,0)</formula>
    </cfRule>
    <cfRule type="expression" dxfId="519" priority="745">
      <formula>IF(VLOOKUP($F128,PROFA,2,0)=7,1,0)</formula>
    </cfRule>
    <cfRule type="expression" dxfId="518" priority="746">
      <formula>IF(VLOOKUP($F128,PROFA,2,0)=8,1,0)</formula>
    </cfRule>
  </conditionalFormatting>
  <conditionalFormatting sqref="F130">
    <cfRule type="expression" dxfId="517" priority="731">
      <formula>IF(VLOOKUP($F130,PROFA,2,0)=1,1,0)</formula>
    </cfRule>
    <cfRule type="expression" dxfId="516" priority="732">
      <formula>IF(VLOOKUP($F130,PROFA,2,0)=2,1,0)</formula>
    </cfRule>
    <cfRule type="expression" dxfId="515" priority="733">
      <formula>IF(VLOOKUP($F130,PROFA,2,0)=3,1,0)</formula>
    </cfRule>
    <cfRule type="expression" dxfId="514" priority="734">
      <formula>IF(VLOOKUP($F130,PROFA,2,0)=4,1,0)</formula>
    </cfRule>
    <cfRule type="expression" dxfId="513" priority="735">
      <formula>IF(VLOOKUP($F130,PROFA,2,0)=5,1,0)</formula>
    </cfRule>
    <cfRule type="expression" dxfId="512" priority="736">
      <formula>IF(VLOOKUP($F130,PROFA,2,0)=6,1,0)</formula>
    </cfRule>
    <cfRule type="expression" dxfId="511" priority="737">
      <formula>IF(VLOOKUP($F130,PROFA,2,0)=7,1,0)</formula>
    </cfRule>
    <cfRule type="expression" dxfId="510" priority="738">
      <formula>IF(VLOOKUP($F130,PROFA,2,0)=8,1,0)</formula>
    </cfRule>
  </conditionalFormatting>
  <conditionalFormatting sqref="F137">
    <cfRule type="expression" dxfId="509" priority="723">
      <formula>IF(VLOOKUP($F137,PROFA,2,0)=1,1,0)</formula>
    </cfRule>
    <cfRule type="expression" dxfId="508" priority="724">
      <formula>IF(VLOOKUP($F137,PROFA,2,0)=2,1,0)</formula>
    </cfRule>
    <cfRule type="expression" dxfId="507" priority="725">
      <formula>IF(VLOOKUP($F137,PROFA,2,0)=3,1,0)</formula>
    </cfRule>
    <cfRule type="expression" dxfId="506" priority="726">
      <formula>IF(VLOOKUP($F137,PROFA,2,0)=4,1,0)</formula>
    </cfRule>
    <cfRule type="expression" dxfId="505" priority="727">
      <formula>IF(VLOOKUP($F137,PROFA,2,0)=5,1,0)</formula>
    </cfRule>
    <cfRule type="expression" dxfId="504" priority="728">
      <formula>IF(VLOOKUP($F137,PROFA,2,0)=6,1,0)</formula>
    </cfRule>
    <cfRule type="expression" dxfId="503" priority="729">
      <formula>IF(VLOOKUP($F137,PROFA,2,0)=7,1,0)</formula>
    </cfRule>
    <cfRule type="expression" dxfId="502" priority="730">
      <formula>IF(VLOOKUP($F137,PROFA,2,0)=8,1,0)</formula>
    </cfRule>
  </conditionalFormatting>
  <conditionalFormatting sqref="F138">
    <cfRule type="expression" dxfId="501" priority="715">
      <formula>IF(VLOOKUP($F138,PROFA,2,0)=1,1,0)</formula>
    </cfRule>
    <cfRule type="expression" dxfId="500" priority="716">
      <formula>IF(VLOOKUP($F138,PROFA,2,0)=2,1,0)</formula>
    </cfRule>
    <cfRule type="expression" dxfId="499" priority="717">
      <formula>IF(VLOOKUP($F138,PROFA,2,0)=3,1,0)</formula>
    </cfRule>
    <cfRule type="expression" dxfId="498" priority="718">
      <formula>IF(VLOOKUP($F138,PROFA,2,0)=4,1,0)</formula>
    </cfRule>
    <cfRule type="expression" dxfId="497" priority="719">
      <formula>IF(VLOOKUP($F138,PROFA,2,0)=5,1,0)</formula>
    </cfRule>
    <cfRule type="expression" dxfId="496" priority="720">
      <formula>IF(VLOOKUP($F138,PROFA,2,0)=6,1,0)</formula>
    </cfRule>
    <cfRule type="expression" dxfId="495" priority="721">
      <formula>IF(VLOOKUP($F138,PROFA,2,0)=7,1,0)</formula>
    </cfRule>
    <cfRule type="expression" dxfId="494" priority="722">
      <formula>IF(VLOOKUP($F138,PROFA,2,0)=8,1,0)</formula>
    </cfRule>
  </conditionalFormatting>
  <conditionalFormatting sqref="F140">
    <cfRule type="expression" dxfId="493" priority="707">
      <formula>IF(VLOOKUP($F140,PROFA,2,0)=1,1,0)</formula>
    </cfRule>
    <cfRule type="expression" dxfId="492" priority="708">
      <formula>IF(VLOOKUP($F140,PROFA,2,0)=2,1,0)</formula>
    </cfRule>
    <cfRule type="expression" dxfId="491" priority="709">
      <formula>IF(VLOOKUP($F140,PROFA,2,0)=3,1,0)</formula>
    </cfRule>
    <cfRule type="expression" dxfId="490" priority="710">
      <formula>IF(VLOOKUP($F140,PROFA,2,0)=4,1,0)</formula>
    </cfRule>
    <cfRule type="expression" dxfId="489" priority="711">
      <formula>IF(VLOOKUP($F140,PROFA,2,0)=5,1,0)</formula>
    </cfRule>
    <cfRule type="expression" dxfId="488" priority="712">
      <formula>IF(VLOOKUP($F140,PROFA,2,0)=6,1,0)</formula>
    </cfRule>
    <cfRule type="expression" dxfId="487" priority="713">
      <formula>IF(VLOOKUP($F140,PROFA,2,0)=7,1,0)</formula>
    </cfRule>
    <cfRule type="expression" dxfId="486" priority="714">
      <formula>IF(VLOOKUP($F140,PROFA,2,0)=8,1,0)</formula>
    </cfRule>
  </conditionalFormatting>
  <conditionalFormatting sqref="F143">
    <cfRule type="expression" dxfId="485" priority="691">
      <formula>IF(VLOOKUP($F143,PROFA,2,0)=1,1,0)</formula>
    </cfRule>
    <cfRule type="expression" dxfId="484" priority="692">
      <formula>IF(VLOOKUP($F143,PROFA,2,0)=2,1,0)</formula>
    </cfRule>
    <cfRule type="expression" dxfId="483" priority="693">
      <formula>IF(VLOOKUP($F143,PROFA,2,0)=3,1,0)</formula>
    </cfRule>
    <cfRule type="expression" dxfId="482" priority="694">
      <formula>IF(VLOOKUP($F143,PROFA,2,0)=4,1,0)</formula>
    </cfRule>
    <cfRule type="expression" dxfId="481" priority="695">
      <formula>IF(VLOOKUP($F143,PROFA,2,0)=5,1,0)</formula>
    </cfRule>
    <cfRule type="expression" dxfId="480" priority="696">
      <formula>IF(VLOOKUP($F143,PROFA,2,0)=6,1,0)</formula>
    </cfRule>
    <cfRule type="expression" dxfId="479" priority="697">
      <formula>IF(VLOOKUP($F143,PROFA,2,0)=7,1,0)</formula>
    </cfRule>
    <cfRule type="expression" dxfId="478" priority="698">
      <formula>IF(VLOOKUP($F143,PROFA,2,0)=8,1,0)</formula>
    </cfRule>
  </conditionalFormatting>
  <conditionalFormatting sqref="F146">
    <cfRule type="expression" dxfId="477" priority="683">
      <formula>IF(VLOOKUP($F146,PROFA,2,0)=1,1,0)</formula>
    </cfRule>
    <cfRule type="expression" dxfId="476" priority="684">
      <formula>IF(VLOOKUP($F146,PROFA,2,0)=2,1,0)</formula>
    </cfRule>
    <cfRule type="expression" dxfId="475" priority="685">
      <formula>IF(VLOOKUP($F146,PROFA,2,0)=3,1,0)</formula>
    </cfRule>
    <cfRule type="expression" dxfId="474" priority="686">
      <formula>IF(VLOOKUP($F146,PROFA,2,0)=4,1,0)</formula>
    </cfRule>
    <cfRule type="expression" dxfId="473" priority="687">
      <formula>IF(VLOOKUP($F146,PROFA,2,0)=5,1,0)</formula>
    </cfRule>
    <cfRule type="expression" dxfId="472" priority="688">
      <formula>IF(VLOOKUP($F146,PROFA,2,0)=6,1,0)</formula>
    </cfRule>
    <cfRule type="expression" dxfId="471" priority="689">
      <formula>IF(VLOOKUP($F146,PROFA,2,0)=7,1,0)</formula>
    </cfRule>
    <cfRule type="expression" dxfId="470" priority="690">
      <formula>IF(VLOOKUP($F146,PROFA,2,0)=8,1,0)</formula>
    </cfRule>
  </conditionalFormatting>
  <conditionalFormatting sqref="F147">
    <cfRule type="expression" dxfId="469" priority="675">
      <formula>IF(VLOOKUP($F147,PROFA,2,0)=1,1,0)</formula>
    </cfRule>
    <cfRule type="expression" dxfId="468" priority="676">
      <formula>IF(VLOOKUP($F147,PROFA,2,0)=2,1,0)</formula>
    </cfRule>
    <cfRule type="expression" dxfId="467" priority="677">
      <formula>IF(VLOOKUP($F147,PROFA,2,0)=3,1,0)</formula>
    </cfRule>
    <cfRule type="expression" dxfId="466" priority="678">
      <formula>IF(VLOOKUP($F147,PROFA,2,0)=4,1,0)</formula>
    </cfRule>
    <cfRule type="expression" dxfId="465" priority="679">
      <formula>IF(VLOOKUP($F147,PROFA,2,0)=5,1,0)</formula>
    </cfRule>
    <cfRule type="expression" dxfId="464" priority="680">
      <formula>IF(VLOOKUP($F147,PROFA,2,0)=6,1,0)</formula>
    </cfRule>
    <cfRule type="expression" dxfId="463" priority="681">
      <formula>IF(VLOOKUP($F147,PROFA,2,0)=7,1,0)</formula>
    </cfRule>
    <cfRule type="expression" dxfId="462" priority="682">
      <formula>IF(VLOOKUP($F147,PROFA,2,0)=8,1,0)</formula>
    </cfRule>
  </conditionalFormatting>
  <conditionalFormatting sqref="F148">
    <cfRule type="expression" dxfId="461" priority="667">
      <formula>IF(VLOOKUP($F148,PROFA,2,0)=1,1,0)</formula>
    </cfRule>
    <cfRule type="expression" dxfId="460" priority="668">
      <formula>IF(VLOOKUP($F148,PROFA,2,0)=2,1,0)</formula>
    </cfRule>
    <cfRule type="expression" dxfId="459" priority="669">
      <formula>IF(VLOOKUP($F148,PROFA,2,0)=3,1,0)</formula>
    </cfRule>
    <cfRule type="expression" dxfId="458" priority="670">
      <formula>IF(VLOOKUP($F148,PROFA,2,0)=4,1,0)</formula>
    </cfRule>
    <cfRule type="expression" dxfId="457" priority="671">
      <formula>IF(VLOOKUP($F148,PROFA,2,0)=5,1,0)</formula>
    </cfRule>
    <cfRule type="expression" dxfId="456" priority="672">
      <formula>IF(VLOOKUP($F148,PROFA,2,0)=6,1,0)</formula>
    </cfRule>
    <cfRule type="expression" dxfId="455" priority="673">
      <formula>IF(VLOOKUP($F148,PROFA,2,0)=7,1,0)</formula>
    </cfRule>
    <cfRule type="expression" dxfId="454" priority="674">
      <formula>IF(VLOOKUP($F148,PROFA,2,0)=8,1,0)</formula>
    </cfRule>
  </conditionalFormatting>
  <conditionalFormatting sqref="F151">
    <cfRule type="expression" dxfId="453" priority="659">
      <formula>IF(VLOOKUP($F151,PROFA,2,0)=1,1,0)</formula>
    </cfRule>
    <cfRule type="expression" dxfId="452" priority="660">
      <formula>IF(VLOOKUP($F151,PROFA,2,0)=2,1,0)</formula>
    </cfRule>
    <cfRule type="expression" dxfId="451" priority="661">
      <formula>IF(VLOOKUP($F151,PROFA,2,0)=3,1,0)</formula>
    </cfRule>
    <cfRule type="expression" dxfId="450" priority="662">
      <formula>IF(VLOOKUP($F151,PROFA,2,0)=4,1,0)</formula>
    </cfRule>
    <cfRule type="expression" dxfId="449" priority="663">
      <formula>IF(VLOOKUP($F151,PROFA,2,0)=5,1,0)</formula>
    </cfRule>
    <cfRule type="expression" dxfId="448" priority="664">
      <formula>IF(VLOOKUP($F151,PROFA,2,0)=6,1,0)</formula>
    </cfRule>
    <cfRule type="expression" dxfId="447" priority="665">
      <formula>IF(VLOOKUP($F151,PROFA,2,0)=7,1,0)</formula>
    </cfRule>
    <cfRule type="expression" dxfId="446" priority="666">
      <formula>IF(VLOOKUP($F151,PROFA,2,0)=8,1,0)</formula>
    </cfRule>
  </conditionalFormatting>
  <conditionalFormatting sqref="F153">
    <cfRule type="expression" dxfId="445" priority="651">
      <formula>IF(VLOOKUP($F153,PROFA,2,0)=1,1,0)</formula>
    </cfRule>
    <cfRule type="expression" dxfId="444" priority="652">
      <formula>IF(VLOOKUP($F153,PROFA,2,0)=2,1,0)</formula>
    </cfRule>
    <cfRule type="expression" dxfId="443" priority="653">
      <formula>IF(VLOOKUP($F153,PROFA,2,0)=3,1,0)</formula>
    </cfRule>
    <cfRule type="expression" dxfId="442" priority="654">
      <formula>IF(VLOOKUP($F153,PROFA,2,0)=4,1,0)</formula>
    </cfRule>
    <cfRule type="expression" dxfId="441" priority="655">
      <formula>IF(VLOOKUP($F153,PROFA,2,0)=5,1,0)</formula>
    </cfRule>
    <cfRule type="expression" dxfId="440" priority="656">
      <formula>IF(VLOOKUP($F153,PROFA,2,0)=6,1,0)</formula>
    </cfRule>
    <cfRule type="expression" dxfId="439" priority="657">
      <formula>IF(VLOOKUP($F153,PROFA,2,0)=7,1,0)</formula>
    </cfRule>
    <cfRule type="expression" dxfId="438" priority="658">
      <formula>IF(VLOOKUP($F153,PROFA,2,0)=8,1,0)</formula>
    </cfRule>
  </conditionalFormatting>
  <conditionalFormatting sqref="F154">
    <cfRule type="expression" dxfId="437" priority="643">
      <formula>IF(VLOOKUP($F154,PROFA,2,0)=1,1,0)</formula>
    </cfRule>
    <cfRule type="expression" dxfId="436" priority="644">
      <formula>IF(VLOOKUP($F154,PROFA,2,0)=2,1,0)</formula>
    </cfRule>
    <cfRule type="expression" dxfId="435" priority="645">
      <formula>IF(VLOOKUP($F154,PROFA,2,0)=3,1,0)</formula>
    </cfRule>
    <cfRule type="expression" dxfId="434" priority="646">
      <formula>IF(VLOOKUP($F154,PROFA,2,0)=4,1,0)</formula>
    </cfRule>
    <cfRule type="expression" dxfId="433" priority="647">
      <formula>IF(VLOOKUP($F154,PROFA,2,0)=5,1,0)</formula>
    </cfRule>
    <cfRule type="expression" dxfId="432" priority="648">
      <formula>IF(VLOOKUP($F154,PROFA,2,0)=6,1,0)</formula>
    </cfRule>
    <cfRule type="expression" dxfId="431" priority="649">
      <formula>IF(VLOOKUP($F154,PROFA,2,0)=7,1,0)</formula>
    </cfRule>
    <cfRule type="expression" dxfId="430" priority="650">
      <formula>IF(VLOOKUP($F154,PROFA,2,0)=8,1,0)</formula>
    </cfRule>
  </conditionalFormatting>
  <conditionalFormatting sqref="F156">
    <cfRule type="expression" dxfId="429" priority="635">
      <formula>IF(VLOOKUP($F156,PROFA,2,0)=1,1,0)</formula>
    </cfRule>
    <cfRule type="expression" dxfId="428" priority="636">
      <formula>IF(VLOOKUP($F156,PROFA,2,0)=2,1,0)</formula>
    </cfRule>
    <cfRule type="expression" dxfId="427" priority="637">
      <formula>IF(VLOOKUP($F156,PROFA,2,0)=3,1,0)</formula>
    </cfRule>
    <cfRule type="expression" dxfId="426" priority="638">
      <formula>IF(VLOOKUP($F156,PROFA,2,0)=4,1,0)</formula>
    </cfRule>
    <cfRule type="expression" dxfId="425" priority="639">
      <formula>IF(VLOOKUP($F156,PROFA,2,0)=5,1,0)</formula>
    </cfRule>
    <cfRule type="expression" dxfId="424" priority="640">
      <formula>IF(VLOOKUP($F156,PROFA,2,0)=6,1,0)</formula>
    </cfRule>
    <cfRule type="expression" dxfId="423" priority="641">
      <formula>IF(VLOOKUP($F156,PROFA,2,0)=7,1,0)</formula>
    </cfRule>
    <cfRule type="expression" dxfId="422" priority="642">
      <formula>IF(VLOOKUP($F156,PROFA,2,0)=8,1,0)</formula>
    </cfRule>
  </conditionalFormatting>
  <conditionalFormatting sqref="F162">
    <cfRule type="expression" dxfId="421" priority="611">
      <formula>IF(VLOOKUP($F162,PROFA,2,0)=1,1,0)</formula>
    </cfRule>
    <cfRule type="expression" dxfId="420" priority="612">
      <formula>IF(VLOOKUP($F162,PROFA,2,0)=2,1,0)</formula>
    </cfRule>
    <cfRule type="expression" dxfId="419" priority="613">
      <formula>IF(VLOOKUP($F162,PROFA,2,0)=3,1,0)</formula>
    </cfRule>
    <cfRule type="expression" dxfId="418" priority="614">
      <formula>IF(VLOOKUP($F162,PROFA,2,0)=4,1,0)</formula>
    </cfRule>
    <cfRule type="expression" dxfId="417" priority="615">
      <formula>IF(VLOOKUP($F162,PROFA,2,0)=5,1,0)</formula>
    </cfRule>
    <cfRule type="expression" dxfId="416" priority="616">
      <formula>IF(VLOOKUP($F162,PROFA,2,0)=6,1,0)</formula>
    </cfRule>
    <cfRule type="expression" dxfId="415" priority="617">
      <formula>IF(VLOOKUP($F162,PROFA,2,0)=7,1,0)</formula>
    </cfRule>
    <cfRule type="expression" dxfId="414" priority="618">
      <formula>IF(VLOOKUP($F162,PROFA,2,0)=8,1,0)</formula>
    </cfRule>
  </conditionalFormatting>
  <conditionalFormatting sqref="F164">
    <cfRule type="expression" dxfId="413" priority="603">
      <formula>IF(VLOOKUP($F164,PROFA,2,0)=1,1,0)</formula>
    </cfRule>
    <cfRule type="expression" dxfId="412" priority="604">
      <formula>IF(VLOOKUP($F164,PROFA,2,0)=2,1,0)</formula>
    </cfRule>
    <cfRule type="expression" dxfId="411" priority="605">
      <formula>IF(VLOOKUP($F164,PROFA,2,0)=3,1,0)</formula>
    </cfRule>
    <cfRule type="expression" dxfId="410" priority="606">
      <formula>IF(VLOOKUP($F164,PROFA,2,0)=4,1,0)</formula>
    </cfRule>
    <cfRule type="expression" dxfId="409" priority="607">
      <formula>IF(VLOOKUP($F164,PROFA,2,0)=5,1,0)</formula>
    </cfRule>
    <cfRule type="expression" dxfId="408" priority="608">
      <formula>IF(VLOOKUP($F164,PROFA,2,0)=6,1,0)</formula>
    </cfRule>
    <cfRule type="expression" dxfId="407" priority="609">
      <formula>IF(VLOOKUP($F164,PROFA,2,0)=7,1,0)</formula>
    </cfRule>
    <cfRule type="expression" dxfId="406" priority="610">
      <formula>IF(VLOOKUP($F164,PROFA,2,0)=8,1,0)</formula>
    </cfRule>
  </conditionalFormatting>
  <conditionalFormatting sqref="F166">
    <cfRule type="expression" dxfId="405" priority="595">
      <formula>IF(VLOOKUP($F166,PROFA,2,0)=1,1,0)</formula>
    </cfRule>
    <cfRule type="expression" dxfId="404" priority="596">
      <formula>IF(VLOOKUP($F166,PROFA,2,0)=2,1,0)</formula>
    </cfRule>
    <cfRule type="expression" dxfId="403" priority="597">
      <formula>IF(VLOOKUP($F166,PROFA,2,0)=3,1,0)</formula>
    </cfRule>
    <cfRule type="expression" dxfId="402" priority="598">
      <formula>IF(VLOOKUP($F166,PROFA,2,0)=4,1,0)</formula>
    </cfRule>
    <cfRule type="expression" dxfId="401" priority="599">
      <formula>IF(VLOOKUP($F166,PROFA,2,0)=5,1,0)</formula>
    </cfRule>
    <cfRule type="expression" dxfId="400" priority="600">
      <formula>IF(VLOOKUP($F166,PROFA,2,0)=6,1,0)</formula>
    </cfRule>
    <cfRule type="expression" dxfId="399" priority="601">
      <formula>IF(VLOOKUP($F166,PROFA,2,0)=7,1,0)</formula>
    </cfRule>
    <cfRule type="expression" dxfId="398" priority="602">
      <formula>IF(VLOOKUP($F166,PROFA,2,0)=8,1,0)</formula>
    </cfRule>
  </conditionalFormatting>
  <conditionalFormatting sqref="F167">
    <cfRule type="expression" dxfId="397" priority="587">
      <formula>IF(VLOOKUP($F167,PROFA,2,0)=1,1,0)</formula>
    </cfRule>
    <cfRule type="expression" dxfId="396" priority="588">
      <formula>IF(VLOOKUP($F167,PROFA,2,0)=2,1,0)</formula>
    </cfRule>
    <cfRule type="expression" dxfId="395" priority="589">
      <formula>IF(VLOOKUP($F167,PROFA,2,0)=3,1,0)</formula>
    </cfRule>
    <cfRule type="expression" dxfId="394" priority="590">
      <formula>IF(VLOOKUP($F167,PROFA,2,0)=4,1,0)</formula>
    </cfRule>
    <cfRule type="expression" dxfId="393" priority="591">
      <formula>IF(VLOOKUP($F167,PROFA,2,0)=5,1,0)</formula>
    </cfRule>
    <cfRule type="expression" dxfId="392" priority="592">
      <formula>IF(VLOOKUP($F167,PROFA,2,0)=6,1,0)</formula>
    </cfRule>
    <cfRule type="expression" dxfId="391" priority="593">
      <formula>IF(VLOOKUP($F167,PROFA,2,0)=7,1,0)</formula>
    </cfRule>
    <cfRule type="expression" dxfId="390" priority="594">
      <formula>IF(VLOOKUP($F167,PROFA,2,0)=8,1,0)</formula>
    </cfRule>
  </conditionalFormatting>
  <conditionalFormatting sqref="F170">
    <cfRule type="expression" dxfId="389" priority="579">
      <formula>IF(VLOOKUP($F170,PROFA,2,0)=1,1,0)</formula>
    </cfRule>
    <cfRule type="expression" dxfId="388" priority="580">
      <formula>IF(VLOOKUP($F170,PROFA,2,0)=2,1,0)</formula>
    </cfRule>
    <cfRule type="expression" dxfId="387" priority="581">
      <formula>IF(VLOOKUP($F170,PROFA,2,0)=3,1,0)</formula>
    </cfRule>
    <cfRule type="expression" dxfId="386" priority="582">
      <formula>IF(VLOOKUP($F170,PROFA,2,0)=4,1,0)</formula>
    </cfRule>
    <cfRule type="expression" dxfId="385" priority="583">
      <formula>IF(VLOOKUP($F170,PROFA,2,0)=5,1,0)</formula>
    </cfRule>
    <cfRule type="expression" dxfId="384" priority="584">
      <formula>IF(VLOOKUP($F170,PROFA,2,0)=6,1,0)</formula>
    </cfRule>
    <cfRule type="expression" dxfId="383" priority="585">
      <formula>IF(VLOOKUP($F170,PROFA,2,0)=7,1,0)</formula>
    </cfRule>
    <cfRule type="expression" dxfId="382" priority="586">
      <formula>IF(VLOOKUP($F170,PROFA,2,0)=8,1,0)</formula>
    </cfRule>
  </conditionalFormatting>
  <conditionalFormatting sqref="F173">
    <cfRule type="expression" dxfId="381" priority="571">
      <formula>IF(VLOOKUP($F173,PROFA,2,0)=1,1,0)</formula>
    </cfRule>
    <cfRule type="expression" dxfId="380" priority="572">
      <formula>IF(VLOOKUP($F173,PROFA,2,0)=2,1,0)</formula>
    </cfRule>
    <cfRule type="expression" dxfId="379" priority="573">
      <formula>IF(VLOOKUP($F173,PROFA,2,0)=3,1,0)</formula>
    </cfRule>
    <cfRule type="expression" dxfId="378" priority="574">
      <formula>IF(VLOOKUP($F173,PROFA,2,0)=4,1,0)</formula>
    </cfRule>
    <cfRule type="expression" dxfId="377" priority="575">
      <formula>IF(VLOOKUP($F173,PROFA,2,0)=5,1,0)</formula>
    </cfRule>
    <cfRule type="expression" dxfId="376" priority="576">
      <formula>IF(VLOOKUP($F173,PROFA,2,0)=6,1,0)</formula>
    </cfRule>
    <cfRule type="expression" dxfId="375" priority="577">
      <formula>IF(VLOOKUP($F173,PROFA,2,0)=7,1,0)</formula>
    </cfRule>
    <cfRule type="expression" dxfId="374" priority="578">
      <formula>IF(VLOOKUP($F173,PROFA,2,0)=8,1,0)</formula>
    </cfRule>
  </conditionalFormatting>
  <conditionalFormatting sqref="F174">
    <cfRule type="expression" dxfId="373" priority="555">
      <formula>IF(VLOOKUP($F174,PROFA,2,0)=1,1,0)</formula>
    </cfRule>
    <cfRule type="expression" dxfId="372" priority="556">
      <formula>IF(VLOOKUP($F174,PROFA,2,0)=2,1,0)</formula>
    </cfRule>
    <cfRule type="expression" dxfId="371" priority="557">
      <formula>IF(VLOOKUP($F174,PROFA,2,0)=3,1,0)</formula>
    </cfRule>
    <cfRule type="expression" dxfId="370" priority="558">
      <formula>IF(VLOOKUP($F174,PROFA,2,0)=4,1,0)</formula>
    </cfRule>
    <cfRule type="expression" dxfId="369" priority="559">
      <formula>IF(VLOOKUP($F174,PROFA,2,0)=5,1,0)</formula>
    </cfRule>
    <cfRule type="expression" dxfId="368" priority="560">
      <formula>IF(VLOOKUP($F174,PROFA,2,0)=6,1,0)</formula>
    </cfRule>
    <cfRule type="expression" dxfId="367" priority="561">
      <formula>IF(VLOOKUP($F174,PROFA,2,0)=7,1,0)</formula>
    </cfRule>
    <cfRule type="expression" dxfId="366" priority="562">
      <formula>IF(VLOOKUP($F174,PROFA,2,0)=8,1,0)</formula>
    </cfRule>
  </conditionalFormatting>
  <conditionalFormatting sqref="F175">
    <cfRule type="expression" dxfId="365" priority="547">
      <formula>IF(VLOOKUP($F175,PROFA,2,0)=1,1,0)</formula>
    </cfRule>
    <cfRule type="expression" dxfId="364" priority="548">
      <formula>IF(VLOOKUP($F175,PROFA,2,0)=2,1,0)</formula>
    </cfRule>
    <cfRule type="expression" dxfId="363" priority="549">
      <formula>IF(VLOOKUP($F175,PROFA,2,0)=3,1,0)</formula>
    </cfRule>
    <cfRule type="expression" dxfId="362" priority="550">
      <formula>IF(VLOOKUP($F175,PROFA,2,0)=4,1,0)</formula>
    </cfRule>
    <cfRule type="expression" dxfId="361" priority="551">
      <formula>IF(VLOOKUP($F175,PROFA,2,0)=5,1,0)</formula>
    </cfRule>
    <cfRule type="expression" dxfId="360" priority="552">
      <formula>IF(VLOOKUP($F175,PROFA,2,0)=6,1,0)</formula>
    </cfRule>
    <cfRule type="expression" dxfId="359" priority="553">
      <formula>IF(VLOOKUP($F175,PROFA,2,0)=7,1,0)</formula>
    </cfRule>
    <cfRule type="expression" dxfId="358" priority="554">
      <formula>IF(VLOOKUP($F175,PROFA,2,0)=8,1,0)</formula>
    </cfRule>
  </conditionalFormatting>
  <conditionalFormatting sqref="F178">
    <cfRule type="expression" dxfId="357" priority="539">
      <formula>IF(VLOOKUP($F178,PROFA,2,0)=1,1,0)</formula>
    </cfRule>
    <cfRule type="expression" dxfId="356" priority="540">
      <formula>IF(VLOOKUP($F178,PROFA,2,0)=2,1,0)</formula>
    </cfRule>
    <cfRule type="expression" dxfId="355" priority="541">
      <formula>IF(VLOOKUP($F178,PROFA,2,0)=3,1,0)</formula>
    </cfRule>
    <cfRule type="expression" dxfId="354" priority="542">
      <formula>IF(VLOOKUP($F178,PROFA,2,0)=4,1,0)</formula>
    </cfRule>
    <cfRule type="expression" dxfId="353" priority="543">
      <formula>IF(VLOOKUP($F178,PROFA,2,0)=5,1,0)</formula>
    </cfRule>
    <cfRule type="expression" dxfId="352" priority="544">
      <formula>IF(VLOOKUP($F178,PROFA,2,0)=6,1,0)</formula>
    </cfRule>
    <cfRule type="expression" dxfId="351" priority="545">
      <formula>IF(VLOOKUP($F178,PROFA,2,0)=7,1,0)</formula>
    </cfRule>
    <cfRule type="expression" dxfId="350" priority="546">
      <formula>IF(VLOOKUP($F178,PROFA,2,0)=8,1,0)</formula>
    </cfRule>
  </conditionalFormatting>
  <conditionalFormatting sqref="F179">
    <cfRule type="expression" dxfId="349" priority="531">
      <formula>IF(VLOOKUP($F179,PROFA,2,0)=1,1,0)</formula>
    </cfRule>
    <cfRule type="expression" dxfId="348" priority="532">
      <formula>IF(VLOOKUP($F179,PROFA,2,0)=2,1,0)</formula>
    </cfRule>
    <cfRule type="expression" dxfId="347" priority="533">
      <formula>IF(VLOOKUP($F179,PROFA,2,0)=3,1,0)</formula>
    </cfRule>
    <cfRule type="expression" dxfId="346" priority="534">
      <formula>IF(VLOOKUP($F179,PROFA,2,0)=4,1,0)</formula>
    </cfRule>
    <cfRule type="expression" dxfId="345" priority="535">
      <formula>IF(VLOOKUP($F179,PROFA,2,0)=5,1,0)</formula>
    </cfRule>
    <cfRule type="expression" dxfId="344" priority="536">
      <formula>IF(VLOOKUP($F179,PROFA,2,0)=6,1,0)</formula>
    </cfRule>
    <cfRule type="expression" dxfId="343" priority="537">
      <formula>IF(VLOOKUP($F179,PROFA,2,0)=7,1,0)</formula>
    </cfRule>
    <cfRule type="expression" dxfId="342" priority="538">
      <formula>IF(VLOOKUP($F179,PROFA,2,0)=8,1,0)</formula>
    </cfRule>
  </conditionalFormatting>
  <conditionalFormatting sqref="F20">
    <cfRule type="expression" dxfId="341" priority="522">
      <formula>IF(VLOOKUP($F20,PROFA,2,0)=1,1,0)</formula>
    </cfRule>
    <cfRule type="expression" dxfId="340" priority="523">
      <formula>IF(VLOOKUP($F20,PROFA,2,0)=2,1,0)</formula>
    </cfRule>
    <cfRule type="expression" dxfId="339" priority="524">
      <formula>IF(VLOOKUP($F20,PROFA,2,0)=3,1,0)</formula>
    </cfRule>
    <cfRule type="expression" dxfId="338" priority="525">
      <formula>IF(VLOOKUP($F20,PROFA,2,0)=4,1,0)</formula>
    </cfRule>
    <cfRule type="expression" dxfId="337" priority="526">
      <formula>IF(VLOOKUP($F20,PROFA,2,0)=5,1,0)</formula>
    </cfRule>
    <cfRule type="expression" dxfId="336" priority="527">
      <formula>IF(VLOOKUP($F20,PROFA,2,0)=6,1,0)</formula>
    </cfRule>
    <cfRule type="expression" dxfId="335" priority="528">
      <formula>IF(VLOOKUP($F20,PROFA,2,0)=7,1,0)</formula>
    </cfRule>
    <cfRule type="expression" dxfId="334" priority="529">
      <formula>IF(VLOOKUP($F20,PROFA,2,0)=8,1,0)</formula>
    </cfRule>
    <cfRule type="expression" dxfId="333" priority="530">
      <formula>IF(VLOOKUP($F20,PROFA,2,0)=9,1,0)</formula>
    </cfRule>
  </conditionalFormatting>
  <conditionalFormatting sqref="F22">
    <cfRule type="expression" dxfId="332" priority="513">
      <formula>IF(VLOOKUP($F22,PROFA,2,0)=1,1,0)</formula>
    </cfRule>
    <cfRule type="expression" dxfId="331" priority="514">
      <formula>IF(VLOOKUP($F22,PROFA,2,0)=2,1,0)</formula>
    </cfRule>
    <cfRule type="expression" dxfId="330" priority="515">
      <formula>IF(VLOOKUP($F22,PROFA,2,0)=3,1,0)</formula>
    </cfRule>
    <cfRule type="expression" dxfId="329" priority="516">
      <formula>IF(VLOOKUP($F22,PROFA,2,0)=4,1,0)</formula>
    </cfRule>
    <cfRule type="expression" dxfId="328" priority="517">
      <formula>IF(VLOOKUP($F22,PROFA,2,0)=5,1,0)</formula>
    </cfRule>
    <cfRule type="expression" dxfId="327" priority="518">
      <formula>IF(VLOOKUP($F22,PROFA,2,0)=6,1,0)</formula>
    </cfRule>
    <cfRule type="expression" dxfId="326" priority="519">
      <formula>IF(VLOOKUP($F22,PROFA,2,0)=7,1,0)</formula>
    </cfRule>
    <cfRule type="expression" dxfId="325" priority="520">
      <formula>IF(VLOOKUP($F22,PROFA,2,0)=8,1,0)</formula>
    </cfRule>
    <cfRule type="expression" dxfId="324" priority="521">
      <formula>IF(VLOOKUP($F22,PROFA,2,0)=9,1,0)</formula>
    </cfRule>
  </conditionalFormatting>
  <conditionalFormatting sqref="F24">
    <cfRule type="expression" dxfId="323" priority="504">
      <formula>IF(VLOOKUP($F24,PROFA,2,0)=1,1,0)</formula>
    </cfRule>
    <cfRule type="expression" dxfId="322" priority="505">
      <formula>IF(VLOOKUP($F24,PROFA,2,0)=2,1,0)</formula>
    </cfRule>
    <cfRule type="expression" dxfId="321" priority="506">
      <formula>IF(VLOOKUP($F24,PROFA,2,0)=3,1,0)</formula>
    </cfRule>
    <cfRule type="expression" dxfId="320" priority="507">
      <formula>IF(VLOOKUP($F24,PROFA,2,0)=4,1,0)</formula>
    </cfRule>
    <cfRule type="expression" dxfId="319" priority="508">
      <formula>IF(VLOOKUP($F24,PROFA,2,0)=5,1,0)</formula>
    </cfRule>
    <cfRule type="expression" dxfId="318" priority="509">
      <formula>IF(VLOOKUP($F24,PROFA,2,0)=6,1,0)</formula>
    </cfRule>
    <cfRule type="expression" dxfId="317" priority="510">
      <formula>IF(VLOOKUP($F24,PROFA,2,0)=7,1,0)</formula>
    </cfRule>
    <cfRule type="expression" dxfId="316" priority="511">
      <formula>IF(VLOOKUP($F24,PROFA,2,0)=8,1,0)</formula>
    </cfRule>
    <cfRule type="expression" dxfId="315" priority="512">
      <formula>IF(VLOOKUP($F24,PROFA,2,0)=9,1,0)</formula>
    </cfRule>
  </conditionalFormatting>
  <conditionalFormatting sqref="F27">
    <cfRule type="expression" dxfId="314" priority="495">
      <formula>IF(VLOOKUP($F27,PROFA,2,0)=1,1,0)</formula>
    </cfRule>
    <cfRule type="expression" dxfId="313" priority="496">
      <formula>IF(VLOOKUP($F27,PROFA,2,0)=2,1,0)</formula>
    </cfRule>
    <cfRule type="expression" dxfId="312" priority="497">
      <formula>IF(VLOOKUP($F27,PROFA,2,0)=3,1,0)</formula>
    </cfRule>
    <cfRule type="expression" dxfId="311" priority="498">
      <formula>IF(VLOOKUP($F27,PROFA,2,0)=4,1,0)</formula>
    </cfRule>
    <cfRule type="expression" dxfId="310" priority="499">
      <formula>IF(VLOOKUP($F27,PROFA,2,0)=5,1,0)</formula>
    </cfRule>
    <cfRule type="expression" dxfId="309" priority="500">
      <formula>IF(VLOOKUP($F27,PROFA,2,0)=6,1,0)</formula>
    </cfRule>
    <cfRule type="expression" dxfId="308" priority="501">
      <formula>IF(VLOOKUP($F27,PROFA,2,0)=7,1,0)</formula>
    </cfRule>
    <cfRule type="expression" dxfId="307" priority="502">
      <formula>IF(VLOOKUP($F27,PROFA,2,0)=8,1,0)</formula>
    </cfRule>
    <cfRule type="expression" dxfId="306" priority="503">
      <formula>IF(VLOOKUP($F27,PROFA,2,0)=9,1,0)</formula>
    </cfRule>
  </conditionalFormatting>
  <conditionalFormatting sqref="F34">
    <cfRule type="expression" dxfId="305" priority="486">
      <formula>IF(VLOOKUP($F34,PROFA,2,0)=1,1,0)</formula>
    </cfRule>
    <cfRule type="expression" dxfId="304" priority="487">
      <formula>IF(VLOOKUP($F34,PROFA,2,0)=2,1,0)</formula>
    </cfRule>
    <cfRule type="expression" dxfId="303" priority="488">
      <formula>IF(VLOOKUP($F34,PROFA,2,0)=3,1,0)</formula>
    </cfRule>
    <cfRule type="expression" dxfId="302" priority="489">
      <formula>IF(VLOOKUP($F34,PROFA,2,0)=4,1,0)</formula>
    </cfRule>
    <cfRule type="expression" dxfId="301" priority="490">
      <formula>IF(VLOOKUP($F34,PROFA,2,0)=5,1,0)</formula>
    </cfRule>
    <cfRule type="expression" dxfId="300" priority="491">
      <formula>IF(VLOOKUP($F34,PROFA,2,0)=6,1,0)</formula>
    </cfRule>
    <cfRule type="expression" dxfId="299" priority="492">
      <formula>IF(VLOOKUP($F34,PROFA,2,0)=7,1,0)</formula>
    </cfRule>
    <cfRule type="expression" dxfId="298" priority="493">
      <formula>IF(VLOOKUP($F34,PROFA,2,0)=8,1,0)</formula>
    </cfRule>
    <cfRule type="expression" dxfId="297" priority="494">
      <formula>IF(VLOOKUP($F34,PROFA,2,0)=9,1,0)</formula>
    </cfRule>
  </conditionalFormatting>
  <conditionalFormatting sqref="F42">
    <cfRule type="expression" dxfId="296" priority="477">
      <formula>IF(VLOOKUP($F42,PROFA,2,0)=1,1,0)</formula>
    </cfRule>
    <cfRule type="expression" dxfId="295" priority="478">
      <formula>IF(VLOOKUP($F42,PROFA,2,0)=2,1,0)</formula>
    </cfRule>
    <cfRule type="expression" dxfId="294" priority="479">
      <formula>IF(VLOOKUP($F42,PROFA,2,0)=3,1,0)</formula>
    </cfRule>
    <cfRule type="expression" dxfId="293" priority="480">
      <formula>IF(VLOOKUP($F42,PROFA,2,0)=4,1,0)</formula>
    </cfRule>
    <cfRule type="expression" dxfId="292" priority="481">
      <formula>IF(VLOOKUP($F42,PROFA,2,0)=5,1,0)</formula>
    </cfRule>
    <cfRule type="expression" dxfId="291" priority="482">
      <formula>IF(VLOOKUP($F42,PROFA,2,0)=6,1,0)</formula>
    </cfRule>
    <cfRule type="expression" dxfId="290" priority="483">
      <formula>IF(VLOOKUP($F42,PROFA,2,0)=7,1,0)</formula>
    </cfRule>
    <cfRule type="expression" dxfId="289" priority="484">
      <formula>IF(VLOOKUP($F42,PROFA,2,0)=8,1,0)</formula>
    </cfRule>
    <cfRule type="expression" dxfId="288" priority="485">
      <formula>IF(VLOOKUP($F42,PROFA,2,0)=9,1,0)</formula>
    </cfRule>
  </conditionalFormatting>
  <conditionalFormatting sqref="F48">
    <cfRule type="expression" dxfId="287" priority="468">
      <formula>IF(VLOOKUP($F48,PROFA,2,0)=1,1,0)</formula>
    </cfRule>
    <cfRule type="expression" dxfId="286" priority="469">
      <formula>IF(VLOOKUP($F48,PROFA,2,0)=2,1,0)</formula>
    </cfRule>
    <cfRule type="expression" dxfId="285" priority="470">
      <formula>IF(VLOOKUP($F48,PROFA,2,0)=3,1,0)</formula>
    </cfRule>
    <cfRule type="expression" dxfId="284" priority="471">
      <formula>IF(VLOOKUP($F48,PROFA,2,0)=4,1,0)</formula>
    </cfRule>
    <cfRule type="expression" dxfId="283" priority="472">
      <formula>IF(VLOOKUP($F48,PROFA,2,0)=5,1,0)</formula>
    </cfRule>
    <cfRule type="expression" dxfId="282" priority="473">
      <formula>IF(VLOOKUP($F48,PROFA,2,0)=6,1,0)</formula>
    </cfRule>
    <cfRule type="expression" dxfId="281" priority="474">
      <formula>IF(VLOOKUP($F48,PROFA,2,0)=7,1,0)</formula>
    </cfRule>
    <cfRule type="expression" dxfId="280" priority="475">
      <formula>IF(VLOOKUP($F48,PROFA,2,0)=8,1,0)</formula>
    </cfRule>
    <cfRule type="expression" dxfId="279" priority="476">
      <formula>IF(VLOOKUP($F48,PROFA,2,0)=9,1,0)</formula>
    </cfRule>
  </conditionalFormatting>
  <conditionalFormatting sqref="F64">
    <cfRule type="expression" dxfId="278" priority="459">
      <formula>IF(VLOOKUP($F64,PROFA,2,0)=1,1,0)</formula>
    </cfRule>
    <cfRule type="expression" dxfId="277" priority="460">
      <formula>IF(VLOOKUP($F64,PROFA,2,0)=2,1,0)</formula>
    </cfRule>
    <cfRule type="expression" dxfId="276" priority="461">
      <formula>IF(VLOOKUP($F64,PROFA,2,0)=3,1,0)</formula>
    </cfRule>
    <cfRule type="expression" dxfId="275" priority="462">
      <formula>IF(VLOOKUP($F64,PROFA,2,0)=4,1,0)</formula>
    </cfRule>
    <cfRule type="expression" dxfId="274" priority="463">
      <formula>IF(VLOOKUP($F64,PROFA,2,0)=5,1,0)</formula>
    </cfRule>
    <cfRule type="expression" dxfId="273" priority="464">
      <formula>IF(VLOOKUP($F64,PROFA,2,0)=6,1,0)</formula>
    </cfRule>
    <cfRule type="expression" dxfId="272" priority="465">
      <formula>IF(VLOOKUP($F64,PROFA,2,0)=7,1,0)</formula>
    </cfRule>
    <cfRule type="expression" dxfId="271" priority="466">
      <formula>IF(VLOOKUP($F64,PROFA,2,0)=8,1,0)</formula>
    </cfRule>
    <cfRule type="expression" dxfId="270" priority="467">
      <formula>IF(VLOOKUP($F64,PROFA,2,0)=9,1,0)</formula>
    </cfRule>
  </conditionalFormatting>
  <conditionalFormatting sqref="F71:F72">
    <cfRule type="expression" dxfId="269" priority="450">
      <formula>IF(VLOOKUP($F71,PROFA,2,0)=1,1,0)</formula>
    </cfRule>
    <cfRule type="expression" dxfId="268" priority="451">
      <formula>IF(VLOOKUP($F71,PROFA,2,0)=2,1,0)</formula>
    </cfRule>
    <cfRule type="expression" dxfId="267" priority="452">
      <formula>IF(VLOOKUP($F71,PROFA,2,0)=3,1,0)</formula>
    </cfRule>
    <cfRule type="expression" dxfId="266" priority="453">
      <formula>IF(VLOOKUP($F71,PROFA,2,0)=4,1,0)</formula>
    </cfRule>
    <cfRule type="expression" dxfId="265" priority="454">
      <formula>IF(VLOOKUP($F71,PROFA,2,0)=5,1,0)</formula>
    </cfRule>
    <cfRule type="expression" dxfId="264" priority="455">
      <formula>IF(VLOOKUP($F71,PROFA,2,0)=6,1,0)</formula>
    </cfRule>
    <cfRule type="expression" dxfId="263" priority="456">
      <formula>IF(VLOOKUP($F71,PROFA,2,0)=7,1,0)</formula>
    </cfRule>
    <cfRule type="expression" dxfId="262" priority="457">
      <formula>IF(VLOOKUP($F71,PROFA,2,0)=8,1,0)</formula>
    </cfRule>
    <cfRule type="expression" dxfId="261" priority="458">
      <formula>IF(VLOOKUP($F71,PROFA,2,0)=9,1,0)</formula>
    </cfRule>
  </conditionalFormatting>
  <conditionalFormatting sqref="F78">
    <cfRule type="expression" dxfId="260" priority="441">
      <formula>IF(VLOOKUP($F78,PROFA,2,0)=1,1,0)</formula>
    </cfRule>
    <cfRule type="expression" dxfId="259" priority="442">
      <formula>IF(VLOOKUP($F78,PROFA,2,0)=2,1,0)</formula>
    </cfRule>
    <cfRule type="expression" dxfId="258" priority="443">
      <formula>IF(VLOOKUP($F78,PROFA,2,0)=3,1,0)</formula>
    </cfRule>
    <cfRule type="expression" dxfId="257" priority="444">
      <formula>IF(VLOOKUP($F78,PROFA,2,0)=4,1,0)</formula>
    </cfRule>
    <cfRule type="expression" dxfId="256" priority="445">
      <formula>IF(VLOOKUP($F78,PROFA,2,0)=5,1,0)</formula>
    </cfRule>
    <cfRule type="expression" dxfId="255" priority="446">
      <formula>IF(VLOOKUP($F78,PROFA,2,0)=6,1,0)</formula>
    </cfRule>
    <cfRule type="expression" dxfId="254" priority="447">
      <formula>IF(VLOOKUP($F78,PROFA,2,0)=7,1,0)</formula>
    </cfRule>
    <cfRule type="expression" dxfId="253" priority="448">
      <formula>IF(VLOOKUP($F78,PROFA,2,0)=8,1,0)</formula>
    </cfRule>
    <cfRule type="expression" dxfId="252" priority="449">
      <formula>IF(VLOOKUP($F78,PROFA,2,0)=9,1,0)</formula>
    </cfRule>
  </conditionalFormatting>
  <conditionalFormatting sqref="F84">
    <cfRule type="expression" dxfId="251" priority="432">
      <formula>IF(VLOOKUP($F84,PROFA,2,0)=1,1,0)</formula>
    </cfRule>
    <cfRule type="expression" dxfId="250" priority="433">
      <formula>IF(VLOOKUP($F84,PROFA,2,0)=2,1,0)</formula>
    </cfRule>
    <cfRule type="expression" dxfId="249" priority="434">
      <formula>IF(VLOOKUP($F84,PROFA,2,0)=3,1,0)</formula>
    </cfRule>
    <cfRule type="expression" dxfId="248" priority="435">
      <formula>IF(VLOOKUP($F84,PROFA,2,0)=4,1,0)</formula>
    </cfRule>
    <cfRule type="expression" dxfId="247" priority="436">
      <formula>IF(VLOOKUP($F84,PROFA,2,0)=5,1,0)</formula>
    </cfRule>
    <cfRule type="expression" dxfId="246" priority="437">
      <formula>IF(VLOOKUP($F84,PROFA,2,0)=6,1,0)</formula>
    </cfRule>
    <cfRule type="expression" dxfId="245" priority="438">
      <formula>IF(VLOOKUP($F84,PROFA,2,0)=7,1,0)</formula>
    </cfRule>
    <cfRule type="expression" dxfId="244" priority="439">
      <formula>IF(VLOOKUP($F84,PROFA,2,0)=8,1,0)</formula>
    </cfRule>
    <cfRule type="expression" dxfId="243" priority="440">
      <formula>IF(VLOOKUP($F84,PROFA,2,0)=9,1,0)</formula>
    </cfRule>
  </conditionalFormatting>
  <conditionalFormatting sqref="F94">
    <cfRule type="expression" dxfId="242" priority="423">
      <formula>IF(VLOOKUP($F94,PROFA,2,0)=1,1,0)</formula>
    </cfRule>
    <cfRule type="expression" dxfId="241" priority="424">
      <formula>IF(VLOOKUP($F94,PROFA,2,0)=2,1,0)</formula>
    </cfRule>
    <cfRule type="expression" dxfId="240" priority="425">
      <formula>IF(VLOOKUP($F94,PROFA,2,0)=3,1,0)</formula>
    </cfRule>
    <cfRule type="expression" dxfId="239" priority="426">
      <formula>IF(VLOOKUP($F94,PROFA,2,0)=4,1,0)</formula>
    </cfRule>
    <cfRule type="expression" dxfId="238" priority="427">
      <formula>IF(VLOOKUP($F94,PROFA,2,0)=5,1,0)</formula>
    </cfRule>
    <cfRule type="expression" dxfId="237" priority="428">
      <formula>IF(VLOOKUP($F94,PROFA,2,0)=6,1,0)</formula>
    </cfRule>
    <cfRule type="expression" dxfId="236" priority="429">
      <formula>IF(VLOOKUP($F94,PROFA,2,0)=7,1,0)</formula>
    </cfRule>
    <cfRule type="expression" dxfId="235" priority="430">
      <formula>IF(VLOOKUP($F94,PROFA,2,0)=8,1,0)</formula>
    </cfRule>
    <cfRule type="expression" dxfId="234" priority="431">
      <formula>IF(VLOOKUP($F94,PROFA,2,0)=9,1,0)</formula>
    </cfRule>
  </conditionalFormatting>
  <conditionalFormatting sqref="F102">
    <cfRule type="expression" dxfId="233" priority="414">
      <formula>IF(VLOOKUP($F102,PROFA,2,0)=1,1,0)</formula>
    </cfRule>
    <cfRule type="expression" dxfId="232" priority="415">
      <formula>IF(VLOOKUP($F102,PROFA,2,0)=2,1,0)</formula>
    </cfRule>
    <cfRule type="expression" dxfId="231" priority="416">
      <formula>IF(VLOOKUP($F102,PROFA,2,0)=3,1,0)</formula>
    </cfRule>
    <cfRule type="expression" dxfId="230" priority="417">
      <formula>IF(VLOOKUP($F102,PROFA,2,0)=4,1,0)</formula>
    </cfRule>
    <cfRule type="expression" dxfId="229" priority="418">
      <formula>IF(VLOOKUP($F102,PROFA,2,0)=5,1,0)</formula>
    </cfRule>
    <cfRule type="expression" dxfId="228" priority="419">
      <formula>IF(VLOOKUP($F102,PROFA,2,0)=6,1,0)</formula>
    </cfRule>
    <cfRule type="expression" dxfId="227" priority="420">
      <formula>IF(VLOOKUP($F102,PROFA,2,0)=7,1,0)</formula>
    </cfRule>
    <cfRule type="expression" dxfId="226" priority="421">
      <formula>IF(VLOOKUP($F102,PROFA,2,0)=8,1,0)</formula>
    </cfRule>
    <cfRule type="expression" dxfId="225" priority="422">
      <formula>IF(VLOOKUP($F102,PROFA,2,0)=9,1,0)</formula>
    </cfRule>
  </conditionalFormatting>
  <conditionalFormatting sqref="F103">
    <cfRule type="expression" dxfId="224" priority="405">
      <formula>IF(VLOOKUP($F103,PROFA,2,0)=1,1,0)</formula>
    </cfRule>
    <cfRule type="expression" dxfId="223" priority="406">
      <formula>IF(VLOOKUP($F103,PROFA,2,0)=2,1,0)</formula>
    </cfRule>
    <cfRule type="expression" dxfId="222" priority="407">
      <formula>IF(VLOOKUP($F103,PROFA,2,0)=3,1,0)</formula>
    </cfRule>
    <cfRule type="expression" dxfId="221" priority="408">
      <formula>IF(VLOOKUP($F103,PROFA,2,0)=4,1,0)</formula>
    </cfRule>
    <cfRule type="expression" dxfId="220" priority="409">
      <formula>IF(VLOOKUP($F103,PROFA,2,0)=5,1,0)</formula>
    </cfRule>
    <cfRule type="expression" dxfId="219" priority="410">
      <formula>IF(VLOOKUP($F103,PROFA,2,0)=6,1,0)</formula>
    </cfRule>
    <cfRule type="expression" dxfId="218" priority="411">
      <formula>IF(VLOOKUP($F103,PROFA,2,0)=7,1,0)</formula>
    </cfRule>
    <cfRule type="expression" dxfId="217" priority="412">
      <formula>IF(VLOOKUP($F103,PROFA,2,0)=8,1,0)</formula>
    </cfRule>
    <cfRule type="expression" dxfId="216" priority="413">
      <formula>IF(VLOOKUP($F103,PROFA,2,0)=9,1,0)</formula>
    </cfRule>
  </conditionalFormatting>
  <conditionalFormatting sqref="F118">
    <cfRule type="expression" dxfId="215" priority="396">
      <formula>IF(VLOOKUP($F118,PROFA,2,0)=1,1,0)</formula>
    </cfRule>
    <cfRule type="expression" dxfId="214" priority="397">
      <formula>IF(VLOOKUP($F118,PROFA,2,0)=2,1,0)</formula>
    </cfRule>
    <cfRule type="expression" dxfId="213" priority="398">
      <formula>IF(VLOOKUP($F118,PROFA,2,0)=3,1,0)</formula>
    </cfRule>
    <cfRule type="expression" dxfId="212" priority="399">
      <formula>IF(VLOOKUP($F118,PROFA,2,0)=4,1,0)</formula>
    </cfRule>
    <cfRule type="expression" dxfId="211" priority="400">
      <formula>IF(VLOOKUP($F118,PROFA,2,0)=5,1,0)</formula>
    </cfRule>
    <cfRule type="expression" dxfId="210" priority="401">
      <formula>IF(VLOOKUP($F118,PROFA,2,0)=6,1,0)</formula>
    </cfRule>
    <cfRule type="expression" dxfId="209" priority="402">
      <formula>IF(VLOOKUP($F118,PROFA,2,0)=7,1,0)</formula>
    </cfRule>
    <cfRule type="expression" dxfId="208" priority="403">
      <formula>IF(VLOOKUP($F118,PROFA,2,0)=8,1,0)</formula>
    </cfRule>
    <cfRule type="expression" dxfId="207" priority="404">
      <formula>IF(VLOOKUP($F118,PROFA,2,0)=9,1,0)</formula>
    </cfRule>
  </conditionalFormatting>
  <conditionalFormatting sqref="F119">
    <cfRule type="expression" dxfId="206" priority="387">
      <formula>IF(VLOOKUP($F119,PROFA,2,0)=1,1,0)</formula>
    </cfRule>
    <cfRule type="expression" dxfId="205" priority="388">
      <formula>IF(VLOOKUP($F119,PROFA,2,0)=2,1,0)</formula>
    </cfRule>
    <cfRule type="expression" dxfId="204" priority="389">
      <formula>IF(VLOOKUP($F119,PROFA,2,0)=3,1,0)</formula>
    </cfRule>
    <cfRule type="expression" dxfId="203" priority="390">
      <formula>IF(VLOOKUP($F119,PROFA,2,0)=4,1,0)</formula>
    </cfRule>
    <cfRule type="expression" dxfId="202" priority="391">
      <formula>IF(VLOOKUP($F119,PROFA,2,0)=5,1,0)</formula>
    </cfRule>
    <cfRule type="expression" dxfId="201" priority="392">
      <formula>IF(VLOOKUP($F119,PROFA,2,0)=6,1,0)</formula>
    </cfRule>
    <cfRule type="expression" dxfId="200" priority="393">
      <formula>IF(VLOOKUP($F119,PROFA,2,0)=7,1,0)</formula>
    </cfRule>
    <cfRule type="expression" dxfId="199" priority="394">
      <formula>IF(VLOOKUP($F119,PROFA,2,0)=8,1,0)</formula>
    </cfRule>
    <cfRule type="expression" dxfId="198" priority="395">
      <formula>IF(VLOOKUP($F119,PROFA,2,0)=9,1,0)</formula>
    </cfRule>
  </conditionalFormatting>
  <conditionalFormatting sqref="F120:F124">
    <cfRule type="expression" dxfId="197" priority="378">
      <formula>IF(VLOOKUP($F120,PROFA,2,0)=1,1,0)</formula>
    </cfRule>
    <cfRule type="expression" dxfId="196" priority="379">
      <formula>IF(VLOOKUP($F120,PROFA,2,0)=2,1,0)</formula>
    </cfRule>
    <cfRule type="expression" dxfId="195" priority="380">
      <formula>IF(VLOOKUP($F120,PROFA,2,0)=3,1,0)</formula>
    </cfRule>
    <cfRule type="expression" dxfId="194" priority="381">
      <formula>IF(VLOOKUP($F120,PROFA,2,0)=4,1,0)</formula>
    </cfRule>
    <cfRule type="expression" dxfId="193" priority="382">
      <formula>IF(VLOOKUP($F120,PROFA,2,0)=5,1,0)</formula>
    </cfRule>
    <cfRule type="expression" dxfId="192" priority="383">
      <formula>IF(VLOOKUP($F120,PROFA,2,0)=6,1,0)</formula>
    </cfRule>
    <cfRule type="expression" dxfId="191" priority="384">
      <formula>IF(VLOOKUP($F120,PROFA,2,0)=7,1,0)</formula>
    </cfRule>
    <cfRule type="expression" dxfId="190" priority="385">
      <formula>IF(VLOOKUP($F120,PROFA,2,0)=8,1,0)</formula>
    </cfRule>
    <cfRule type="expression" dxfId="189" priority="386">
      <formula>IF(VLOOKUP($F120,PROFA,2,0)=9,1,0)</formula>
    </cfRule>
  </conditionalFormatting>
  <conditionalFormatting sqref="F144">
    <cfRule type="expression" dxfId="188" priority="351">
      <formula>IF(VLOOKUP($F144,PROFA,2,0)=1,1,0)</formula>
    </cfRule>
    <cfRule type="expression" dxfId="187" priority="352">
      <formula>IF(VLOOKUP($F144,PROFA,2,0)=2,1,0)</formula>
    </cfRule>
    <cfRule type="expression" dxfId="186" priority="353">
      <formula>IF(VLOOKUP($F144,PROFA,2,0)=3,1,0)</formula>
    </cfRule>
    <cfRule type="expression" dxfId="185" priority="354">
      <formula>IF(VLOOKUP($F144,PROFA,2,0)=4,1,0)</formula>
    </cfRule>
    <cfRule type="expression" dxfId="184" priority="355">
      <formula>IF(VLOOKUP($F144,PROFA,2,0)=5,1,0)</formula>
    </cfRule>
    <cfRule type="expression" dxfId="183" priority="356">
      <formula>IF(VLOOKUP($F144,PROFA,2,0)=6,1,0)</formula>
    </cfRule>
    <cfRule type="expression" dxfId="182" priority="357">
      <formula>IF(VLOOKUP($F144,PROFA,2,0)=7,1,0)</formula>
    </cfRule>
    <cfRule type="expression" dxfId="181" priority="358">
      <formula>IF(VLOOKUP($F144,PROFA,2,0)=8,1,0)</formula>
    </cfRule>
    <cfRule type="expression" dxfId="180" priority="359">
      <formula>IF(VLOOKUP($F144,PROFA,2,0)=9,1,0)</formula>
    </cfRule>
  </conditionalFormatting>
  <conditionalFormatting sqref="F145">
    <cfRule type="expression" dxfId="179" priority="342">
      <formula>IF(VLOOKUP($F145,PROFA,2,0)=1,1,0)</formula>
    </cfRule>
    <cfRule type="expression" dxfId="178" priority="343">
      <formula>IF(VLOOKUP($F145,PROFA,2,0)=2,1,0)</formula>
    </cfRule>
    <cfRule type="expression" dxfId="177" priority="344">
      <formula>IF(VLOOKUP($F145,PROFA,2,0)=3,1,0)</formula>
    </cfRule>
    <cfRule type="expression" dxfId="176" priority="345">
      <formula>IF(VLOOKUP($F145,PROFA,2,0)=4,1,0)</formula>
    </cfRule>
    <cfRule type="expression" dxfId="175" priority="346">
      <formula>IF(VLOOKUP($F145,PROFA,2,0)=5,1,0)</formula>
    </cfRule>
    <cfRule type="expression" dxfId="174" priority="347">
      <formula>IF(VLOOKUP($F145,PROFA,2,0)=6,1,0)</formula>
    </cfRule>
    <cfRule type="expression" dxfId="173" priority="348">
      <formula>IF(VLOOKUP($F145,PROFA,2,0)=7,1,0)</formula>
    </cfRule>
    <cfRule type="expression" dxfId="172" priority="349">
      <formula>IF(VLOOKUP($F145,PROFA,2,0)=8,1,0)</formula>
    </cfRule>
    <cfRule type="expression" dxfId="171" priority="350">
      <formula>IF(VLOOKUP($F145,PROFA,2,0)=9,1,0)</formula>
    </cfRule>
  </conditionalFormatting>
  <conditionalFormatting sqref="F152">
    <cfRule type="expression" dxfId="170" priority="333">
      <formula>IF(VLOOKUP($F152,PROFA,2,0)=1,1,0)</formula>
    </cfRule>
    <cfRule type="expression" dxfId="169" priority="334">
      <formula>IF(VLOOKUP($F152,PROFA,2,0)=2,1,0)</formula>
    </cfRule>
    <cfRule type="expression" dxfId="168" priority="335">
      <formula>IF(VLOOKUP($F152,PROFA,2,0)=3,1,0)</formula>
    </cfRule>
    <cfRule type="expression" dxfId="167" priority="336">
      <formula>IF(VLOOKUP($F152,PROFA,2,0)=4,1,0)</formula>
    </cfRule>
    <cfRule type="expression" dxfId="166" priority="337">
      <formula>IF(VLOOKUP($F152,PROFA,2,0)=5,1,0)</formula>
    </cfRule>
    <cfRule type="expression" dxfId="165" priority="338">
      <formula>IF(VLOOKUP($F152,PROFA,2,0)=6,1,0)</formula>
    </cfRule>
    <cfRule type="expression" dxfId="164" priority="339">
      <formula>IF(VLOOKUP($F152,PROFA,2,0)=7,1,0)</formula>
    </cfRule>
    <cfRule type="expression" dxfId="163" priority="340">
      <formula>IF(VLOOKUP($F152,PROFA,2,0)=8,1,0)</formula>
    </cfRule>
    <cfRule type="expression" dxfId="162" priority="341">
      <formula>IF(VLOOKUP($F152,PROFA,2,0)=9,1,0)</formula>
    </cfRule>
  </conditionalFormatting>
  <conditionalFormatting sqref="F171">
    <cfRule type="expression" dxfId="161" priority="324">
      <formula>IF(VLOOKUP($F171,PROFA,2,0)=1,1,0)</formula>
    </cfRule>
    <cfRule type="expression" dxfId="160" priority="325">
      <formula>IF(VLOOKUP($F171,PROFA,2,0)=2,1,0)</formula>
    </cfRule>
    <cfRule type="expression" dxfId="159" priority="326">
      <formula>IF(VLOOKUP($F171,PROFA,2,0)=3,1,0)</formula>
    </cfRule>
    <cfRule type="expression" dxfId="158" priority="327">
      <formula>IF(VLOOKUP($F171,PROFA,2,0)=4,1,0)</formula>
    </cfRule>
    <cfRule type="expression" dxfId="157" priority="328">
      <formula>IF(VLOOKUP($F171,PROFA,2,0)=5,1,0)</formula>
    </cfRule>
    <cfRule type="expression" dxfId="156" priority="329">
      <formula>IF(VLOOKUP($F171,PROFA,2,0)=6,1,0)</formula>
    </cfRule>
    <cfRule type="expression" dxfId="155" priority="330">
      <formula>IF(VLOOKUP($F171,PROFA,2,0)=7,1,0)</formula>
    </cfRule>
    <cfRule type="expression" dxfId="154" priority="331">
      <formula>IF(VLOOKUP($F171,PROFA,2,0)=8,1,0)</formula>
    </cfRule>
    <cfRule type="expression" dxfId="153" priority="332">
      <formula>IF(VLOOKUP($F171,PROFA,2,0)=9,1,0)</formula>
    </cfRule>
  </conditionalFormatting>
  <conditionalFormatting sqref="F172">
    <cfRule type="expression" dxfId="152" priority="315">
      <formula>IF(VLOOKUP($F172,PROFA,2,0)=1,1,0)</formula>
    </cfRule>
    <cfRule type="expression" dxfId="151" priority="316">
      <formula>IF(VLOOKUP($F172,PROFA,2,0)=2,1,0)</formula>
    </cfRule>
    <cfRule type="expression" dxfId="150" priority="317">
      <formula>IF(VLOOKUP($F172,PROFA,2,0)=3,1,0)</formula>
    </cfRule>
    <cfRule type="expression" dxfId="149" priority="318">
      <formula>IF(VLOOKUP($F172,PROFA,2,0)=4,1,0)</formula>
    </cfRule>
    <cfRule type="expression" dxfId="148" priority="319">
      <formula>IF(VLOOKUP($F172,PROFA,2,0)=5,1,0)</formula>
    </cfRule>
    <cfRule type="expression" dxfId="147" priority="320">
      <formula>IF(VLOOKUP($F172,PROFA,2,0)=6,1,0)</formula>
    </cfRule>
    <cfRule type="expression" dxfId="146" priority="321">
      <formula>IF(VLOOKUP($F172,PROFA,2,0)=7,1,0)</formula>
    </cfRule>
    <cfRule type="expression" dxfId="145" priority="322">
      <formula>IF(VLOOKUP($F172,PROFA,2,0)=8,1,0)</formula>
    </cfRule>
    <cfRule type="expression" dxfId="144" priority="323">
      <formula>IF(VLOOKUP($F172,PROFA,2,0)=9,1,0)</formula>
    </cfRule>
  </conditionalFormatting>
  <conditionalFormatting sqref="F181">
    <cfRule type="expression" dxfId="143" priority="297">
      <formula>IF(VLOOKUP($F181,PROFA,2,0)=1,1,0)</formula>
    </cfRule>
    <cfRule type="expression" dxfId="142" priority="298">
      <formula>IF(VLOOKUP($F181,PROFA,2,0)=2,1,0)</formula>
    </cfRule>
    <cfRule type="expression" dxfId="141" priority="299">
      <formula>IF(VLOOKUP($F181,PROFA,2,0)=3,1,0)</formula>
    </cfRule>
    <cfRule type="expression" dxfId="140" priority="300">
      <formula>IF(VLOOKUP($F181,PROFA,2,0)=4,1,0)</formula>
    </cfRule>
    <cfRule type="expression" dxfId="139" priority="301">
      <formula>IF(VLOOKUP($F181,PROFA,2,0)=5,1,0)</formula>
    </cfRule>
    <cfRule type="expression" dxfId="138" priority="302">
      <formula>IF(VLOOKUP($F181,PROFA,2,0)=6,1,0)</formula>
    </cfRule>
    <cfRule type="expression" dxfId="137" priority="303">
      <formula>IF(VLOOKUP($F181,PROFA,2,0)=7,1,0)</formula>
    </cfRule>
    <cfRule type="expression" dxfId="136" priority="304">
      <formula>IF(VLOOKUP($F181,PROFA,2,0)=8,1,0)</formula>
    </cfRule>
    <cfRule type="expression" dxfId="135" priority="305">
      <formula>IF(VLOOKUP($F181,PROFA,2,0)=9,1,0)</formula>
    </cfRule>
  </conditionalFormatting>
  <conditionalFormatting sqref="F182">
    <cfRule type="expression" dxfId="134" priority="288">
      <formula>IF(VLOOKUP($F182,PROFA,2,0)=1,1,0)</formula>
    </cfRule>
    <cfRule type="expression" dxfId="133" priority="289">
      <formula>IF(VLOOKUP($F182,PROFA,2,0)=2,1,0)</formula>
    </cfRule>
    <cfRule type="expression" dxfId="132" priority="290">
      <formula>IF(VLOOKUP($F182,PROFA,2,0)=3,1,0)</formula>
    </cfRule>
    <cfRule type="expression" dxfId="131" priority="291">
      <formula>IF(VLOOKUP($F182,PROFA,2,0)=4,1,0)</formula>
    </cfRule>
    <cfRule type="expression" dxfId="130" priority="292">
      <formula>IF(VLOOKUP($F182,PROFA,2,0)=5,1,0)</formula>
    </cfRule>
    <cfRule type="expression" dxfId="129" priority="293">
      <formula>IF(VLOOKUP($F182,PROFA,2,0)=6,1,0)</formula>
    </cfRule>
    <cfRule type="expression" dxfId="128" priority="294">
      <formula>IF(VLOOKUP($F182,PROFA,2,0)=7,1,0)</formula>
    </cfRule>
    <cfRule type="expression" dxfId="127" priority="295">
      <formula>IF(VLOOKUP($F182,PROFA,2,0)=8,1,0)</formula>
    </cfRule>
    <cfRule type="expression" dxfId="126" priority="296">
      <formula>IF(VLOOKUP($F182,PROFA,2,0)=9,1,0)</formula>
    </cfRule>
  </conditionalFormatting>
  <conditionalFormatting sqref="F209">
    <cfRule type="expression" dxfId="125" priority="135">
      <formula>IF(VLOOKUP($F209,PROFA,2,0)=1,1,0)</formula>
    </cfRule>
    <cfRule type="expression" dxfId="124" priority="136">
      <formula>IF(VLOOKUP($F209,PROFA,2,0)=2,1,0)</formula>
    </cfRule>
    <cfRule type="expression" dxfId="123" priority="137">
      <formula>IF(VLOOKUP($F209,PROFA,2,0)=3,1,0)</formula>
    </cfRule>
    <cfRule type="expression" dxfId="122" priority="138">
      <formula>IF(VLOOKUP($F209,PROFA,2,0)=4,1,0)</formula>
    </cfRule>
    <cfRule type="expression" dxfId="121" priority="139">
      <formula>IF(VLOOKUP($F209,PROFA,2,0)=5,1,0)</formula>
    </cfRule>
    <cfRule type="expression" dxfId="120" priority="140">
      <formula>IF(VLOOKUP($F209,PROFA,2,0)=6,1,0)</formula>
    </cfRule>
    <cfRule type="expression" dxfId="119" priority="141">
      <formula>IF(VLOOKUP($F209,PROFA,2,0)=7,1,0)</formula>
    </cfRule>
    <cfRule type="expression" dxfId="118" priority="142">
      <formula>IF(VLOOKUP($F209,PROFA,2,0)=8,1,0)</formula>
    </cfRule>
    <cfRule type="expression" dxfId="117" priority="143">
      <formula>IF(VLOOKUP($F209,PROFA,2,0)=9,1,0)</formula>
    </cfRule>
  </conditionalFormatting>
  <conditionalFormatting sqref="F160">
    <cfRule type="expression" dxfId="116" priority="127">
      <formula>IF(VLOOKUP($F160,PROFA,2,0)=1,1,0)</formula>
    </cfRule>
    <cfRule type="expression" dxfId="115" priority="128">
      <formula>IF(VLOOKUP($F160,PROFA,2,0)=2,1,0)</formula>
    </cfRule>
    <cfRule type="expression" dxfId="114" priority="129">
      <formula>IF(VLOOKUP($F160,PROFA,2,0)=3,1,0)</formula>
    </cfRule>
    <cfRule type="expression" dxfId="113" priority="130">
      <formula>IF(VLOOKUP($F160,PROFA,2,0)=4,1,0)</formula>
    </cfRule>
    <cfRule type="expression" dxfId="112" priority="131">
      <formula>IF(VLOOKUP($F160,PROFA,2,0)=5,1,0)</formula>
    </cfRule>
    <cfRule type="expression" dxfId="111" priority="132">
      <formula>IF(VLOOKUP($F160,PROFA,2,0)=6,1,0)</formula>
    </cfRule>
    <cfRule type="expression" dxfId="110" priority="133">
      <formula>IF(VLOOKUP($F160,PROFA,2,0)=7,1,0)</formula>
    </cfRule>
    <cfRule type="expression" dxfId="109" priority="134">
      <formula>IF(VLOOKUP($F160,PROFA,2,0)=8,1,0)</formula>
    </cfRule>
  </conditionalFormatting>
  <conditionalFormatting sqref="F199">
    <cfRule type="expression" dxfId="108" priority="119">
      <formula>IF(VLOOKUP($F199,PROFA,2,0)=1,1,0)</formula>
    </cfRule>
    <cfRule type="expression" dxfId="107" priority="120">
      <formula>IF(VLOOKUP($F199,PROFA,2,0)=2,1,0)</formula>
    </cfRule>
    <cfRule type="expression" dxfId="106" priority="121">
      <formula>IF(VLOOKUP($F199,PROFA,2,0)=3,1,0)</formula>
    </cfRule>
    <cfRule type="expression" dxfId="105" priority="122">
      <formula>IF(VLOOKUP($F199,PROFA,2,0)=4,1,0)</formula>
    </cfRule>
    <cfRule type="expression" dxfId="104" priority="123">
      <formula>IF(VLOOKUP($F199,PROFA,2,0)=5,1,0)</formula>
    </cfRule>
    <cfRule type="expression" dxfId="103" priority="124">
      <formula>IF(VLOOKUP($F199,PROFA,2,0)=6,1,0)</formula>
    </cfRule>
    <cfRule type="expression" dxfId="102" priority="125">
      <formula>IF(VLOOKUP($F199,PROFA,2,0)=7,1,0)</formula>
    </cfRule>
    <cfRule type="expression" dxfId="101" priority="126">
      <formula>IF(VLOOKUP($F199,PROFA,2,0)=8,1,0)</formula>
    </cfRule>
  </conditionalFormatting>
  <conditionalFormatting sqref="J222:U223">
    <cfRule type="expression" dxfId="100" priority="111" stopIfTrue="1">
      <formula>IF(AND(J$16&gt;=$H222,J$15&lt;=$I222,VLOOKUP($F222,PROFA,2,0)=1),1,0)</formula>
    </cfRule>
    <cfRule type="expression" dxfId="99" priority="112" stopIfTrue="1">
      <formula>IF(AND(J$16&gt;=$H222,J$15&lt;=$I222,VLOOKUP($F222,PROFA,2,0)=2),1,0)</formula>
    </cfRule>
    <cfRule type="expression" dxfId="98" priority="113" stopIfTrue="1">
      <formula>IF(AND(J$16&gt;=$H222,J$15&lt;=$I222,VLOOKUP($F222,PROFA,2,0)=3),1,0)</formula>
    </cfRule>
    <cfRule type="expression" dxfId="97" priority="114" stopIfTrue="1">
      <formula>IF(AND(J$16&gt;=$H222,J$15&lt;=$I222,VLOOKUP($F222,PROFA,2,0)=4),1,0)</formula>
    </cfRule>
    <cfRule type="expression" dxfId="96" priority="115" stopIfTrue="1">
      <formula>IF(AND(J$16&gt;=$H222,J$15&lt;=$I222,VLOOKUP($F222,PROFA,2,0)=5),1,0)</formula>
    </cfRule>
    <cfRule type="expression" dxfId="95" priority="116" stopIfTrue="1">
      <formula>IF(AND(J$16&gt;=$H222,J$15&lt;=$I222,VLOOKUP($F222,PROFA,2,0)=6),1,0)</formula>
    </cfRule>
    <cfRule type="expression" dxfId="94" priority="117" stopIfTrue="1">
      <formula>IF(AND(J$16&gt;=$H222,J$15&lt;=$I222,VLOOKUP($F222,PROFA,2,0)=7),1,0)</formula>
    </cfRule>
    <cfRule type="expression" dxfId="93" priority="118" stopIfTrue="1">
      <formula>IF(AND(J$16&gt;=$H222,J$15&lt;=$I222,VLOOKUP($F222,PROFA,2,0)=8),1,0)</formula>
    </cfRule>
  </conditionalFormatting>
  <conditionalFormatting sqref="F222:F223">
    <cfRule type="expression" dxfId="92" priority="102">
      <formula>IF(VLOOKUP($F222,PROFA,2,0)=1,1,0)</formula>
    </cfRule>
    <cfRule type="expression" dxfId="91" priority="103">
      <formula>IF(VLOOKUP($F222,PROFA,2,0)=2,1,0)</formula>
    </cfRule>
    <cfRule type="expression" dxfId="90" priority="104">
      <formula>IF(VLOOKUP($F222,PROFA,2,0)=3,1,0)</formula>
    </cfRule>
    <cfRule type="expression" dxfId="89" priority="105">
      <formula>IF(VLOOKUP($F222,PROFA,2,0)=4,1,0)</formula>
    </cfRule>
    <cfRule type="expression" dxfId="88" priority="106">
      <formula>IF(VLOOKUP($F222,PROFA,2,0)=5,1,0)</formula>
    </cfRule>
    <cfRule type="expression" dxfId="87" priority="107">
      <formula>IF(VLOOKUP($F222,PROFA,2,0)=6,1,0)</formula>
    </cfRule>
    <cfRule type="expression" dxfId="86" priority="108">
      <formula>IF(VLOOKUP($F222,PROFA,2,0)=7,1,0)</formula>
    </cfRule>
    <cfRule type="expression" dxfId="85" priority="109">
      <formula>IF(VLOOKUP($F222,PROFA,2,0)=8,1,0)</formula>
    </cfRule>
    <cfRule type="expression" dxfId="84" priority="110">
      <formula>IF(VLOOKUP($F222,PROFA,2,0)=9,1,0)</formula>
    </cfRule>
  </conditionalFormatting>
  <conditionalFormatting sqref="J225:U225">
    <cfRule type="expression" dxfId="83" priority="94" stopIfTrue="1">
      <formula>IF(AND(J$16&gt;=$H225,J$15&lt;=$I225,VLOOKUP($F225,PROFA,2,0)=1),1,0)</formula>
    </cfRule>
    <cfRule type="expression" dxfId="82" priority="95" stopIfTrue="1">
      <formula>IF(AND(J$16&gt;=$H225,J$15&lt;=$I225,VLOOKUP($F225,PROFA,2,0)=2),1,0)</formula>
    </cfRule>
    <cfRule type="expression" dxfId="81" priority="96" stopIfTrue="1">
      <formula>IF(AND(J$16&gt;=$H225,J$15&lt;=$I225,VLOOKUP($F225,PROFA,2,0)=3),1,0)</formula>
    </cfRule>
    <cfRule type="expression" dxfId="80" priority="97" stopIfTrue="1">
      <formula>IF(AND(J$16&gt;=$H225,J$15&lt;=$I225,VLOOKUP($F225,PROFA,2,0)=4),1,0)</formula>
    </cfRule>
    <cfRule type="expression" dxfId="79" priority="98" stopIfTrue="1">
      <formula>IF(AND(J$16&gt;=$H225,J$15&lt;=$I225,VLOOKUP($F225,PROFA,2,0)=5),1,0)</formula>
    </cfRule>
    <cfRule type="expression" dxfId="78" priority="99" stopIfTrue="1">
      <formula>IF(AND(J$16&gt;=$H225,J$15&lt;=$I225,VLOOKUP($F225,PROFA,2,0)=6),1,0)</formula>
    </cfRule>
    <cfRule type="expression" dxfId="77" priority="100" stopIfTrue="1">
      <formula>IF(AND(J$16&gt;=$H225,J$15&lt;=$I225,VLOOKUP($F225,PROFA,2,0)=7),1,0)</formula>
    </cfRule>
    <cfRule type="expression" dxfId="76" priority="101" stopIfTrue="1">
      <formula>IF(AND(J$16&gt;=$H225,J$15&lt;=$I225,VLOOKUP($F225,PROFA,2,0)=8),1,0)</formula>
    </cfRule>
  </conditionalFormatting>
  <conditionalFormatting sqref="F225">
    <cfRule type="expression" dxfId="75" priority="85">
      <formula>IF(VLOOKUP($F225,PROFA,2,0)=1,1,0)</formula>
    </cfRule>
    <cfRule type="expression" dxfId="74" priority="86">
      <formula>IF(VLOOKUP($F225,PROFA,2,0)=2,1,0)</formula>
    </cfRule>
    <cfRule type="expression" dxfId="73" priority="87">
      <formula>IF(VLOOKUP($F225,PROFA,2,0)=3,1,0)</formula>
    </cfRule>
    <cfRule type="expression" dxfId="72" priority="88">
      <formula>IF(VLOOKUP($F225,PROFA,2,0)=4,1,0)</formula>
    </cfRule>
    <cfRule type="expression" dxfId="71" priority="89">
      <formula>IF(VLOOKUP($F225,PROFA,2,0)=5,1,0)</formula>
    </cfRule>
    <cfRule type="expression" dxfId="70" priority="90">
      <formula>IF(VLOOKUP($F225,PROFA,2,0)=6,1,0)</formula>
    </cfRule>
    <cfRule type="expression" dxfId="69" priority="91">
      <formula>IF(VLOOKUP($F225,PROFA,2,0)=7,1,0)</formula>
    </cfRule>
    <cfRule type="expression" dxfId="68" priority="92">
      <formula>IF(VLOOKUP($F225,PROFA,2,0)=8,1,0)</formula>
    </cfRule>
    <cfRule type="expression" dxfId="67" priority="93">
      <formula>IF(VLOOKUP($F225,PROFA,2,0)=9,1,0)</formula>
    </cfRule>
  </conditionalFormatting>
  <conditionalFormatting sqref="J226:U226">
    <cfRule type="expression" dxfId="66" priority="77" stopIfTrue="1">
      <formula>IF(AND(J$16&gt;=$H226,J$15&lt;=$I226,VLOOKUP($F226,PROFA,2,0)=1),1,0)</formula>
    </cfRule>
    <cfRule type="expression" dxfId="65" priority="78" stopIfTrue="1">
      <formula>IF(AND(J$16&gt;=$H226,J$15&lt;=$I226,VLOOKUP($F226,PROFA,2,0)=2),1,0)</formula>
    </cfRule>
    <cfRule type="expression" dxfId="64" priority="79" stopIfTrue="1">
      <formula>IF(AND(J$16&gt;=$H226,J$15&lt;=$I226,VLOOKUP($F226,PROFA,2,0)=3),1,0)</formula>
    </cfRule>
    <cfRule type="expression" dxfId="63" priority="80" stopIfTrue="1">
      <formula>IF(AND(J$16&gt;=$H226,J$15&lt;=$I226,VLOOKUP($F226,PROFA,2,0)=4),1,0)</formula>
    </cfRule>
    <cfRule type="expression" dxfId="62" priority="81" stopIfTrue="1">
      <formula>IF(AND(J$16&gt;=$H226,J$15&lt;=$I226,VLOOKUP($F226,PROFA,2,0)=5),1,0)</formula>
    </cfRule>
    <cfRule type="expression" dxfId="61" priority="82" stopIfTrue="1">
      <formula>IF(AND(J$16&gt;=$H226,J$15&lt;=$I226,VLOOKUP($F226,PROFA,2,0)=6),1,0)</formula>
    </cfRule>
    <cfRule type="expression" dxfId="60" priority="83" stopIfTrue="1">
      <formula>IF(AND(J$16&gt;=$H226,J$15&lt;=$I226,VLOOKUP($F226,PROFA,2,0)=7),1,0)</formula>
    </cfRule>
    <cfRule type="expression" dxfId="59" priority="84" stopIfTrue="1">
      <formula>IF(AND(J$16&gt;=$H226,J$15&lt;=$I226,VLOOKUP($F226,PROFA,2,0)=8),1,0)</formula>
    </cfRule>
  </conditionalFormatting>
  <conditionalFormatting sqref="F226">
    <cfRule type="expression" dxfId="58" priority="68">
      <formula>IF(VLOOKUP($F226,PROFA,2,0)=1,1,0)</formula>
    </cfRule>
    <cfRule type="expression" dxfId="57" priority="69">
      <formula>IF(VLOOKUP($F226,PROFA,2,0)=2,1,0)</formula>
    </cfRule>
    <cfRule type="expression" dxfId="56" priority="70">
      <formula>IF(VLOOKUP($F226,PROFA,2,0)=3,1,0)</formula>
    </cfRule>
    <cfRule type="expression" dxfId="55" priority="71">
      <formula>IF(VLOOKUP($F226,PROFA,2,0)=4,1,0)</formula>
    </cfRule>
    <cfRule type="expression" dxfId="54" priority="72">
      <formula>IF(VLOOKUP($F226,PROFA,2,0)=5,1,0)</formula>
    </cfRule>
    <cfRule type="expression" dxfId="53" priority="73">
      <formula>IF(VLOOKUP($F226,PROFA,2,0)=6,1,0)</formula>
    </cfRule>
    <cfRule type="expression" dxfId="52" priority="74">
      <formula>IF(VLOOKUP($F226,PROFA,2,0)=7,1,0)</formula>
    </cfRule>
    <cfRule type="expression" dxfId="51" priority="75">
      <formula>IF(VLOOKUP($F226,PROFA,2,0)=8,1,0)</formula>
    </cfRule>
    <cfRule type="expression" dxfId="50" priority="76">
      <formula>IF(VLOOKUP($F226,PROFA,2,0)=9,1,0)</formula>
    </cfRule>
  </conditionalFormatting>
  <conditionalFormatting sqref="J227:U227">
    <cfRule type="expression" dxfId="49" priority="51" stopIfTrue="1">
      <formula>IF(AND(J$16&gt;=$H227,J$15&lt;=$I227,VLOOKUP($F227,PROFA,2,0)=1),1,0)</formula>
    </cfRule>
    <cfRule type="expression" dxfId="48" priority="52" stopIfTrue="1">
      <formula>IF(AND(J$16&gt;=$H227,J$15&lt;=$I227,VLOOKUP($F227,PROFA,2,0)=2),1,0)</formula>
    </cfRule>
    <cfRule type="expression" dxfId="47" priority="53" stopIfTrue="1">
      <formula>IF(AND(J$16&gt;=$H227,J$15&lt;=$I227,VLOOKUP($F227,PROFA,2,0)=3),1,0)</formula>
    </cfRule>
    <cfRule type="expression" dxfId="46" priority="54" stopIfTrue="1">
      <formula>IF(AND(J$16&gt;=$H227,J$15&lt;=$I227,VLOOKUP($F227,PROFA,2,0)=4),1,0)</formula>
    </cfRule>
    <cfRule type="expression" dxfId="45" priority="55" stopIfTrue="1">
      <formula>IF(AND(J$16&gt;=$H227,J$15&lt;=$I227,VLOOKUP($F227,PROFA,2,0)=5),1,0)</formula>
    </cfRule>
    <cfRule type="expression" dxfId="44" priority="56" stopIfTrue="1">
      <formula>IF(AND(J$16&gt;=$H227,J$15&lt;=$I227,VLOOKUP($F227,PROFA,2,0)=6),1,0)</formula>
    </cfRule>
    <cfRule type="expression" dxfId="43" priority="57" stopIfTrue="1">
      <formula>IF(AND(J$16&gt;=$H227,J$15&lt;=$I227,VLOOKUP($F227,PROFA,2,0)=7),1,0)</formula>
    </cfRule>
    <cfRule type="expression" dxfId="42" priority="58" stopIfTrue="1">
      <formula>IF(AND(J$16&gt;=$H227,J$15&lt;=$I227,VLOOKUP($F227,PROFA,2,0)=8),1,0)</formula>
    </cfRule>
  </conditionalFormatting>
  <conditionalFormatting sqref="F227:F228">
    <cfRule type="expression" dxfId="41" priority="42">
      <formula>IF(VLOOKUP($F227,PROFA,2,0)=1,1,0)</formula>
    </cfRule>
    <cfRule type="expression" dxfId="40" priority="43">
      <formula>IF(VLOOKUP($F227,PROFA,2,0)=2,1,0)</formula>
    </cfRule>
    <cfRule type="expression" dxfId="39" priority="44">
      <formula>IF(VLOOKUP($F227,PROFA,2,0)=3,1,0)</formula>
    </cfRule>
    <cfRule type="expression" dxfId="38" priority="45">
      <formula>IF(VLOOKUP($F227,PROFA,2,0)=4,1,0)</formula>
    </cfRule>
    <cfRule type="expression" dxfId="37" priority="46">
      <formula>IF(VLOOKUP($F227,PROFA,2,0)=5,1,0)</formula>
    </cfRule>
    <cfRule type="expression" dxfId="36" priority="47">
      <formula>IF(VLOOKUP($F227,PROFA,2,0)=6,1,0)</formula>
    </cfRule>
    <cfRule type="expression" dxfId="35" priority="48">
      <formula>IF(VLOOKUP($F227,PROFA,2,0)=7,1,0)</formula>
    </cfRule>
    <cfRule type="expression" dxfId="34" priority="49">
      <formula>IF(VLOOKUP($F227,PROFA,2,0)=8,1,0)</formula>
    </cfRule>
    <cfRule type="expression" dxfId="33" priority="50">
      <formula>IF(VLOOKUP($F227,PROFA,2,0)=9,1,0)</formula>
    </cfRule>
  </conditionalFormatting>
  <conditionalFormatting sqref="F125">
    <cfRule type="expression" dxfId="32" priority="34">
      <formula>IF(VLOOKUP($F125,PROFA,2,0)=1,1,0)</formula>
    </cfRule>
    <cfRule type="expression" dxfId="31" priority="35">
      <formula>IF(VLOOKUP($F125,PROFA,2,0)=2,1,0)</formula>
    </cfRule>
    <cfRule type="expression" dxfId="30" priority="36">
      <formula>IF(VLOOKUP($F125,PROFA,2,0)=3,1,0)</formula>
    </cfRule>
    <cfRule type="expression" dxfId="29" priority="37">
      <formula>IF(VLOOKUP($F125,PROFA,2,0)=4,1,0)</formula>
    </cfRule>
    <cfRule type="expression" dxfId="28" priority="38">
      <formula>IF(VLOOKUP($F125,PROFA,2,0)=5,1,0)</formula>
    </cfRule>
    <cfRule type="expression" dxfId="27" priority="39">
      <formula>IF(VLOOKUP($F125,PROFA,2,0)=6,1,0)</formula>
    </cfRule>
    <cfRule type="expression" dxfId="26" priority="40">
      <formula>IF(VLOOKUP($F125,PROFA,2,0)=7,1,0)</formula>
    </cfRule>
    <cfRule type="expression" dxfId="25" priority="41">
      <formula>IF(VLOOKUP($F125,PROFA,2,0)=8,1,0)</formula>
    </cfRule>
  </conditionalFormatting>
  <conditionalFormatting sqref="J228:U228">
    <cfRule type="expression" dxfId="24" priority="18" stopIfTrue="1">
      <formula>IF(AND(J$16&gt;=$H228,J$15&lt;=$I228,VLOOKUP($F228,PROFA,2,0)=1),1,0)</formula>
    </cfRule>
    <cfRule type="expression" dxfId="23" priority="19" stopIfTrue="1">
      <formula>IF(AND(J$16&gt;=$H228,J$15&lt;=$I228,VLOOKUP($F228,PROFA,2,0)=2),1,0)</formula>
    </cfRule>
    <cfRule type="expression" dxfId="22" priority="20" stopIfTrue="1">
      <formula>IF(AND(J$16&gt;=$H228,J$15&lt;=$I228,VLOOKUP($F228,PROFA,2,0)=3),1,0)</formula>
    </cfRule>
    <cfRule type="expression" dxfId="21" priority="21" stopIfTrue="1">
      <formula>IF(AND(J$16&gt;=$H228,J$15&lt;=$I228,VLOOKUP($F228,PROFA,2,0)=4),1,0)</formula>
    </cfRule>
    <cfRule type="expression" dxfId="20" priority="22" stopIfTrue="1">
      <formula>IF(AND(J$16&gt;=$H228,J$15&lt;=$I228,VLOOKUP($F228,PROFA,2,0)=5),1,0)</formula>
    </cfRule>
    <cfRule type="expression" dxfId="19" priority="23" stopIfTrue="1">
      <formula>IF(AND(J$16&gt;=$H228,J$15&lt;=$I228,VLOOKUP($F228,PROFA,2,0)=6),1,0)</formula>
    </cfRule>
    <cfRule type="expression" dxfId="18" priority="24" stopIfTrue="1">
      <formula>IF(AND(J$16&gt;=$H228,J$15&lt;=$I228,VLOOKUP($F228,PROFA,2,0)=7),1,0)</formula>
    </cfRule>
    <cfRule type="expression" dxfId="17" priority="25" stopIfTrue="1">
      <formula>IF(AND(J$16&gt;=$H228,J$15&lt;=$I228,VLOOKUP($F228,PROFA,2,0)=8),1,0)</formula>
    </cfRule>
  </conditionalFormatting>
  <conditionalFormatting sqref="J229:U229">
    <cfRule type="expression" dxfId="16" priority="10" stopIfTrue="1">
      <formula>IF(AND(J$16&gt;=$H229,J$15&lt;=$I229,VLOOKUP($F229,PROFA,2,0)=1),1,0)</formula>
    </cfRule>
    <cfRule type="expression" dxfId="15" priority="11" stopIfTrue="1">
      <formula>IF(AND(J$16&gt;=$H229,J$15&lt;=$I229,VLOOKUP($F229,PROFA,2,0)=2),1,0)</formula>
    </cfRule>
    <cfRule type="expression" dxfId="14" priority="12" stopIfTrue="1">
      <formula>IF(AND(J$16&gt;=$H229,J$15&lt;=$I229,VLOOKUP($F229,PROFA,2,0)=3),1,0)</formula>
    </cfRule>
    <cfRule type="expression" dxfId="13" priority="13" stopIfTrue="1">
      <formula>IF(AND(J$16&gt;=$H229,J$15&lt;=$I229,VLOOKUP($F229,PROFA,2,0)=4),1,0)</formula>
    </cfRule>
    <cfRule type="expression" dxfId="12" priority="14" stopIfTrue="1">
      <formula>IF(AND(J$16&gt;=$H229,J$15&lt;=$I229,VLOOKUP($F229,PROFA,2,0)=5),1,0)</formula>
    </cfRule>
    <cfRule type="expression" dxfId="11" priority="15" stopIfTrue="1">
      <formula>IF(AND(J$16&gt;=$H229,J$15&lt;=$I229,VLOOKUP($F229,PROFA,2,0)=6),1,0)</formula>
    </cfRule>
    <cfRule type="expression" dxfId="10" priority="16" stopIfTrue="1">
      <formula>IF(AND(J$16&gt;=$H229,J$15&lt;=$I229,VLOOKUP($F229,PROFA,2,0)=7),1,0)</formula>
    </cfRule>
    <cfRule type="expression" dxfId="9" priority="17" stopIfTrue="1">
      <formula>IF(AND(J$16&gt;=$H229,J$15&lt;=$I229,VLOOKUP($F229,PROFA,2,0)=8),1,0)</formula>
    </cfRule>
  </conditionalFormatting>
  <conditionalFormatting sqref="F229">
    <cfRule type="expression" dxfId="8" priority="1">
      <formula>IF(VLOOKUP($F229,PROFA,2,0)=1,1,0)</formula>
    </cfRule>
    <cfRule type="expression" dxfId="7" priority="2">
      <formula>IF(VLOOKUP($F229,PROFA,2,0)=2,1,0)</formula>
    </cfRule>
    <cfRule type="expression" dxfId="6" priority="3">
      <formula>IF(VLOOKUP($F229,PROFA,2,0)=3,1,0)</formula>
    </cfRule>
    <cfRule type="expression" dxfId="5" priority="4">
      <formula>IF(VLOOKUP($F229,PROFA,2,0)=4,1,0)</formula>
    </cfRule>
    <cfRule type="expression" dxfId="4" priority="5">
      <formula>IF(VLOOKUP($F229,PROFA,2,0)=5,1,0)</formula>
    </cfRule>
    <cfRule type="expression" dxfId="3" priority="6">
      <formula>IF(VLOOKUP($F229,PROFA,2,0)=6,1,0)</formula>
    </cfRule>
    <cfRule type="expression" dxfId="2" priority="7">
      <formula>IF(VLOOKUP($F229,PROFA,2,0)=7,1,0)</formula>
    </cfRule>
    <cfRule type="expression" dxfId="1" priority="8">
      <formula>IF(VLOOKUP($F229,PROFA,2,0)=8,1,0)</formula>
    </cfRule>
    <cfRule type="expression" dxfId="0" priority="9">
      <formula>IF(VLOOKUP($F229,PROFA,2,0)=9,1,0)</formula>
    </cfRule>
  </conditionalFormatting>
  <dataValidations disablePrompts="1" count="9">
    <dataValidation type="list" allowBlank="1" showInputMessage="1" showErrorMessage="1" sqref="AA19:AA229">
      <formula1>INDIRECT(VLOOKUP($A19,ACTA,2,0))</formula1>
    </dataValidation>
    <dataValidation type="date" allowBlank="1" showInputMessage="1" showErrorMessage="1" sqref="X1047360:X1048576 H19:I21 X72 X50:X52 X107:X114 X207:X229 X54:X55 X19:X27 X29 X93:X99 X74:X91 X42:X48 X117:X120 X135:X138 X174 X103:X105 X126:X127 X143 X129:X132 X168:X170 X154:X162 X67:X70 X188 X146:X152 X193 X40 X177:X180 X32 X182:X183 X185 X36">
      <formula1>43101</formula1>
      <formula2>44926</formula2>
    </dataValidation>
    <dataValidation type="list" allowBlank="1" showInputMessage="1" showErrorMessage="1" sqref="C55 C40:C41 C19:C38 C44:C52 C57:C229">
      <formula1>PROCESO</formula1>
    </dataValidation>
    <dataValidation type="date" allowBlank="1" showInputMessage="1" showErrorMessage="1" sqref="I56:I148 H213:I213 H181 H208:I209 X73 X121:X125 X53 X49 X37:X39 X28 AF18 X30:X31 H22:I54 I150:I161 X71 X133 X115:X116 H179:I179 H55:H161 H190:I190 H195:I197 H164:I170 X106 X128 X144:X145 X139:X141 X100:X102 X165:X167 X153 X190 X196:X197 X41 X33:X35 X56:X66">
      <formula1>43101</formula1>
      <formula2>46022</formula2>
    </dataValidation>
    <dataValidation type="list" allowBlank="1" showInputMessage="1" showErrorMessage="1" sqref="A19:A229">
      <formula1>ACT</formula1>
    </dataValidation>
    <dataValidation type="list" allowBlank="1" showInputMessage="1" showErrorMessage="1" sqref="D19:D229">
      <formula1>"Misional,Apoyo,Estratégico,Seguimiento y Evaluación,Todos los Procesos"</formula1>
    </dataValidation>
    <dataValidation type="list" allowBlank="1" showInputMessage="1" showErrorMessage="1" sqref="E19:E229">
      <formula1>LIDER</formula1>
    </dataValidation>
    <dataValidation type="list" allowBlank="1" showInputMessage="1" showErrorMessage="1" sqref="F19:F229">
      <formula1>PROF</formula1>
    </dataValidation>
    <dataValidation type="decimal" allowBlank="1" showInputMessage="1" showErrorMessage="1" sqref="AB72:AB73 W19:W229 AB206">
      <formula1>0</formula1>
      <formula2>1</formula2>
    </dataValidation>
  </dataValidations>
  <hyperlinks>
    <hyperlink ref="Y148" r:id="rId1"/>
    <hyperlink ref="Y152" r:id="rId2"/>
    <hyperlink ref="Y169" r:id="rId3"/>
    <hyperlink ref="Y153" r:id="rId4"/>
    <hyperlink ref="Y161" r:id="rId5"/>
    <hyperlink ref="Y162" r:id="rId6"/>
    <hyperlink ref="Y183" r:id="rId7" display="\\10.216.160.201\control interno\2021\19.04 INF.  DE GESTIÓN\HERRAMIENTAS\FUSS- P I 7696\10. Octubre"/>
    <hyperlink ref="Y182" r:id="rId8" display="\\10.216.160.201\control interno\2021\28.05 PM\EXTERNO\CONTRALORIA\10. Aud Desempeño PAD 2021 Cód 60"/>
    <hyperlink ref="Y198" r:id="rId9"/>
    <hyperlink ref="Y205" r:id="rId10"/>
    <hyperlink ref="Y206" r:id="rId11"/>
    <hyperlink ref="Y203" r:id="rId12"/>
    <hyperlink ref="Y184" r:id="rId13" display="\\10.216.160.201\control interno\2021\19.03 INF. AUDITORIAS C. I\EXTERNAS\03. DES. PAD 2021 - CÓD 209"/>
  </hyperlinks>
  <printOptions horizontalCentered="1"/>
  <pageMargins left="1.1811023622047245" right="0.39370078740157483" top="0.39370078740157483" bottom="0.39370078740157483" header="0.19685039370078741" footer="0.19685039370078741"/>
  <pageSetup paperSize="5" scale="75" pageOrder="overThenDown" orientation="landscape" r:id="rId14"/>
  <headerFooter>
    <oddFooter>&amp;R&amp;"Arial,Normal"&amp;6Página &amp;P de &amp;N</oddFooter>
  </headerFooter>
  <colBreaks count="1" manualBreakCount="1">
    <brk id="9" max="184" man="1"/>
  </colBreaks>
  <drawing r:id="rId15"/>
  <legacy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70" zoomScaleNormal="70" workbookViewId="0">
      <selection activeCell="A5" sqref="A5:A28"/>
    </sheetView>
  </sheetViews>
  <sheetFormatPr baseColWidth="10" defaultRowHeight="15" x14ac:dyDescent="0.25"/>
  <cols>
    <col min="1" max="1" width="255.7109375" bestFit="1" customWidth="1"/>
    <col min="2" max="2" width="22" customWidth="1"/>
  </cols>
  <sheetData>
    <row r="1" spans="1:2" x14ac:dyDescent="0.25">
      <c r="A1" s="34" t="s">
        <v>125</v>
      </c>
      <c r="B1" t="s">
        <v>50</v>
      </c>
    </row>
    <row r="2" spans="1:2" x14ac:dyDescent="0.25">
      <c r="A2" s="34" t="s">
        <v>366</v>
      </c>
      <c r="B2" t="s">
        <v>474</v>
      </c>
    </row>
    <row r="4" spans="1:2" x14ac:dyDescent="0.25">
      <c r="A4" s="34" t="s">
        <v>213</v>
      </c>
    </row>
    <row r="5" spans="1:2" x14ac:dyDescent="0.25">
      <c r="A5" s="35" t="s">
        <v>651</v>
      </c>
    </row>
    <row r="6" spans="1:2" x14ac:dyDescent="0.25">
      <c r="A6" s="35" t="s">
        <v>654</v>
      </c>
    </row>
    <row r="7" spans="1:2" x14ac:dyDescent="0.25">
      <c r="A7" s="35" t="s">
        <v>653</v>
      </c>
    </row>
    <row r="8" spans="1:2" x14ac:dyDescent="0.25">
      <c r="A8" s="35" t="s">
        <v>655</v>
      </c>
    </row>
    <row r="9" spans="1:2" x14ac:dyDescent="0.25">
      <c r="A9" s="35" t="s">
        <v>656</v>
      </c>
    </row>
    <row r="10" spans="1:2" x14ac:dyDescent="0.25">
      <c r="A10" s="35" t="s">
        <v>471</v>
      </c>
    </row>
    <row r="11" spans="1:2" x14ac:dyDescent="0.25">
      <c r="A11" s="35" t="s">
        <v>469</v>
      </c>
    </row>
    <row r="12" spans="1:2" x14ac:dyDescent="0.25">
      <c r="A12" s="35" t="s">
        <v>208</v>
      </c>
    </row>
    <row r="13" spans="1:2" x14ac:dyDescent="0.25">
      <c r="A13" s="35" t="s">
        <v>318</v>
      </c>
    </row>
    <row r="14" spans="1:2" x14ac:dyDescent="0.25">
      <c r="A14" s="35" t="s">
        <v>300</v>
      </c>
    </row>
    <row r="15" spans="1:2" x14ac:dyDescent="0.25">
      <c r="A15" s="35" t="s">
        <v>304</v>
      </c>
    </row>
    <row r="16" spans="1:2" x14ac:dyDescent="0.25">
      <c r="A16" s="35" t="s">
        <v>320</v>
      </c>
    </row>
    <row r="17" spans="1:1" x14ac:dyDescent="0.25">
      <c r="A17" s="35" t="s">
        <v>332</v>
      </c>
    </row>
    <row r="18" spans="1:1" x14ac:dyDescent="0.25">
      <c r="A18" s="35" t="s">
        <v>299</v>
      </c>
    </row>
    <row r="19" spans="1:1" x14ac:dyDescent="0.25">
      <c r="A19" s="35" t="s">
        <v>470</v>
      </c>
    </row>
    <row r="20" spans="1:1" x14ac:dyDescent="0.25">
      <c r="A20" s="35" t="s">
        <v>210</v>
      </c>
    </row>
    <row r="21" spans="1:1" x14ac:dyDescent="0.25">
      <c r="A21" s="35" t="s">
        <v>223</v>
      </c>
    </row>
    <row r="22" spans="1:1" x14ac:dyDescent="0.25">
      <c r="A22" s="35" t="s">
        <v>331</v>
      </c>
    </row>
    <row r="23" spans="1:1" x14ac:dyDescent="0.25">
      <c r="A23" s="35" t="s">
        <v>298</v>
      </c>
    </row>
    <row r="24" spans="1:1" x14ac:dyDescent="0.25">
      <c r="A24" s="35" t="s">
        <v>652</v>
      </c>
    </row>
    <row r="25" spans="1:1" x14ac:dyDescent="0.25">
      <c r="A25" s="35" t="s">
        <v>115</v>
      </c>
    </row>
    <row r="26" spans="1:1" x14ac:dyDescent="0.25">
      <c r="A26" s="35" t="s">
        <v>281</v>
      </c>
    </row>
    <row r="27" spans="1:1" x14ac:dyDescent="0.25">
      <c r="A27" s="35" t="s">
        <v>297</v>
      </c>
    </row>
    <row r="28" spans="1:1" x14ac:dyDescent="0.25">
      <c r="A28" s="35" t="s">
        <v>410</v>
      </c>
    </row>
    <row r="29" spans="1:1" x14ac:dyDescent="0.25">
      <c r="A29" s="35"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election sqref="A1:A24"/>
    </sheetView>
  </sheetViews>
  <sheetFormatPr baseColWidth="10" defaultRowHeight="15" x14ac:dyDescent="0.25"/>
  <cols>
    <col min="1" max="1" width="125.7109375" customWidth="1"/>
  </cols>
  <sheetData>
    <row r="1" spans="1:1" x14ac:dyDescent="0.25">
      <c r="A1" s="35" t="s">
        <v>651</v>
      </c>
    </row>
    <row r="2" spans="1:1" x14ac:dyDescent="0.25">
      <c r="A2" s="35" t="s">
        <v>654</v>
      </c>
    </row>
    <row r="3" spans="1:1" x14ac:dyDescent="0.25">
      <c r="A3" s="35" t="s">
        <v>653</v>
      </c>
    </row>
    <row r="4" spans="1:1" x14ac:dyDescent="0.25">
      <c r="A4" s="35" t="s">
        <v>655</v>
      </c>
    </row>
    <row r="5" spans="1:1" x14ac:dyDescent="0.25">
      <c r="A5" s="35" t="s">
        <v>656</v>
      </c>
    </row>
    <row r="6" spans="1:1" x14ac:dyDescent="0.25">
      <c r="A6" s="35" t="s">
        <v>471</v>
      </c>
    </row>
    <row r="7" spans="1:1" x14ac:dyDescent="0.25">
      <c r="A7" s="35" t="s">
        <v>469</v>
      </c>
    </row>
    <row r="8" spans="1:1" x14ac:dyDescent="0.25">
      <c r="A8" s="35" t="s">
        <v>208</v>
      </c>
    </row>
    <row r="9" spans="1:1" x14ac:dyDescent="0.25">
      <c r="A9" s="35" t="s">
        <v>318</v>
      </c>
    </row>
    <row r="10" spans="1:1" x14ac:dyDescent="0.25">
      <c r="A10" s="35" t="s">
        <v>300</v>
      </c>
    </row>
    <row r="11" spans="1:1" x14ac:dyDescent="0.25">
      <c r="A11" s="35" t="s">
        <v>304</v>
      </c>
    </row>
    <row r="12" spans="1:1" x14ac:dyDescent="0.25">
      <c r="A12" s="35" t="s">
        <v>320</v>
      </c>
    </row>
    <row r="13" spans="1:1" x14ac:dyDescent="0.25">
      <c r="A13" s="35" t="s">
        <v>332</v>
      </c>
    </row>
    <row r="14" spans="1:1" x14ac:dyDescent="0.25">
      <c r="A14" s="35" t="s">
        <v>299</v>
      </c>
    </row>
    <row r="15" spans="1:1" x14ac:dyDescent="0.25">
      <c r="A15" s="35" t="s">
        <v>470</v>
      </c>
    </row>
    <row r="16" spans="1:1" x14ac:dyDescent="0.25">
      <c r="A16" s="35" t="s">
        <v>210</v>
      </c>
    </row>
    <row r="17" spans="1:1" x14ac:dyDescent="0.25">
      <c r="A17" s="35" t="s">
        <v>223</v>
      </c>
    </row>
    <row r="18" spans="1:1" x14ac:dyDescent="0.25">
      <c r="A18" s="35" t="s">
        <v>331</v>
      </c>
    </row>
    <row r="19" spans="1:1" x14ac:dyDescent="0.25">
      <c r="A19" s="35" t="s">
        <v>298</v>
      </c>
    </row>
    <row r="20" spans="1:1" x14ac:dyDescent="0.25">
      <c r="A20" s="35" t="s">
        <v>652</v>
      </c>
    </row>
    <row r="21" spans="1:1" x14ac:dyDescent="0.25">
      <c r="A21" s="35" t="s">
        <v>115</v>
      </c>
    </row>
    <row r="22" spans="1:1" x14ac:dyDescent="0.25">
      <c r="A22" s="35" t="s">
        <v>281</v>
      </c>
    </row>
    <row r="23" spans="1:1" x14ac:dyDescent="0.25">
      <c r="A23" s="35" t="s">
        <v>297</v>
      </c>
    </row>
    <row r="24" spans="1:1" x14ac:dyDescent="0.25">
      <c r="A24" s="35" t="s">
        <v>410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C10" zoomScale="110" zoomScaleNormal="110" workbookViewId="0">
      <selection activeCell="O40" sqref="O40"/>
    </sheetView>
  </sheetViews>
  <sheetFormatPr baseColWidth="10" defaultRowHeight="15" x14ac:dyDescent="0.25"/>
  <cols>
    <col min="1" max="7" width="11.42578125" customWidth="1"/>
    <col min="18" max="18" width="12.85546875" bestFit="1" customWidth="1"/>
  </cols>
  <sheetData>
    <row r="1" spans="1:20" x14ac:dyDescent="0.25">
      <c r="A1" t="s">
        <v>359</v>
      </c>
      <c r="E1" t="s">
        <v>360</v>
      </c>
      <c r="J1" t="s">
        <v>478</v>
      </c>
      <c r="P1" t="s">
        <v>479</v>
      </c>
    </row>
    <row r="2" spans="1:20" x14ac:dyDescent="0.25">
      <c r="B2" t="s">
        <v>234</v>
      </c>
      <c r="C2" t="s">
        <v>252</v>
      </c>
      <c r="F2" t="s">
        <v>234</v>
      </c>
      <c r="G2" t="s">
        <v>252</v>
      </c>
      <c r="H2" t="s">
        <v>361</v>
      </c>
      <c r="K2" t="s">
        <v>234</v>
      </c>
      <c r="L2" t="s">
        <v>252</v>
      </c>
      <c r="M2" t="s">
        <v>361</v>
      </c>
      <c r="P2" t="s">
        <v>482</v>
      </c>
      <c r="Q2" t="s">
        <v>252</v>
      </c>
      <c r="R2" t="s">
        <v>361</v>
      </c>
    </row>
    <row r="3" spans="1:20" x14ac:dyDescent="0.25">
      <c r="A3" t="s">
        <v>247</v>
      </c>
      <c r="B3" s="147">
        <v>0.15</v>
      </c>
      <c r="C3" s="76">
        <v>0.15</v>
      </c>
      <c r="E3" t="s">
        <v>247</v>
      </c>
      <c r="F3" s="147">
        <v>0.13400000000000001</v>
      </c>
      <c r="G3" s="76">
        <f>+F3</f>
        <v>0.13400000000000001</v>
      </c>
      <c r="H3" s="147">
        <v>0.13400000000000001</v>
      </c>
      <c r="J3" t="s">
        <v>247</v>
      </c>
      <c r="K3" s="147">
        <v>0.13400000000000001</v>
      </c>
      <c r="L3" s="76">
        <f>+K3</f>
        <v>0.13400000000000001</v>
      </c>
      <c r="M3" s="147">
        <v>0.13400000000000001</v>
      </c>
      <c r="O3" t="s">
        <v>247</v>
      </c>
      <c r="P3" s="199">
        <v>0.13600000000000001</v>
      </c>
      <c r="Q3" s="76">
        <f>+P3</f>
        <v>0.13600000000000001</v>
      </c>
      <c r="R3" s="199">
        <v>0.13400000000000001</v>
      </c>
    </row>
    <row r="4" spans="1:20" x14ac:dyDescent="0.25">
      <c r="A4" s="80" t="s">
        <v>248</v>
      </c>
      <c r="B4" s="147">
        <v>0.1</v>
      </c>
      <c r="C4" s="76">
        <f>+C3+B4</f>
        <v>0.25</v>
      </c>
      <c r="E4" s="80" t="s">
        <v>248</v>
      </c>
      <c r="F4" s="147">
        <v>0.13800000000000001</v>
      </c>
      <c r="G4" s="76">
        <f>+G3+F4</f>
        <v>0.27200000000000002</v>
      </c>
      <c r="J4" s="80" t="s">
        <v>248</v>
      </c>
      <c r="K4" s="147">
        <v>7.3999999999999996E-2</v>
      </c>
      <c r="L4" s="76">
        <f>+L3+K4</f>
        <v>0.20800000000000002</v>
      </c>
      <c r="M4" s="147">
        <v>7.3999999999999996E-2</v>
      </c>
      <c r="O4" s="80" t="s">
        <v>248</v>
      </c>
      <c r="P4" s="199">
        <v>7.2000000000000022E-2</v>
      </c>
      <c r="Q4" s="76">
        <f>+Q3+P4</f>
        <v>0.20800000000000002</v>
      </c>
      <c r="R4" s="199">
        <v>7.3999999999999996E-2</v>
      </c>
    </row>
    <row r="5" spans="1:20" x14ac:dyDescent="0.25">
      <c r="A5" t="s">
        <v>249</v>
      </c>
      <c r="B5" s="147">
        <v>0.04</v>
      </c>
      <c r="C5" s="76">
        <f t="shared" ref="C5:C14" si="0">+C4+B5</f>
        <v>0.28999999999999998</v>
      </c>
      <c r="E5" t="s">
        <v>249</v>
      </c>
      <c r="F5" s="147">
        <v>5.0999999999999997E-2</v>
      </c>
      <c r="G5" s="76">
        <f t="shared" ref="G5:G14" si="1">+G4+F5</f>
        <v>0.32300000000000001</v>
      </c>
      <c r="J5" t="s">
        <v>249</v>
      </c>
      <c r="K5" s="147">
        <v>9.9750000000000005E-2</v>
      </c>
      <c r="L5" s="76">
        <f t="shared" ref="L5:L14" si="2">+L4+K5</f>
        <v>0.30775000000000002</v>
      </c>
      <c r="M5" s="147">
        <v>8.9899999999999994E-2</v>
      </c>
      <c r="O5" t="s">
        <v>249</v>
      </c>
      <c r="P5" s="199">
        <v>9.9750000000000005E-2</v>
      </c>
      <c r="Q5" s="76">
        <f t="shared" ref="Q5:Q14" si="3">+Q4+P5</f>
        <v>0.30775000000000002</v>
      </c>
      <c r="R5" s="199">
        <v>8.9899999999999994E-2</v>
      </c>
    </row>
    <row r="6" spans="1:20" x14ac:dyDescent="0.25">
      <c r="A6" s="80" t="s">
        <v>250</v>
      </c>
      <c r="B6" s="147">
        <v>0.1</v>
      </c>
      <c r="C6" s="76">
        <f t="shared" si="0"/>
        <v>0.39</v>
      </c>
      <c r="E6" s="80" t="s">
        <v>250</v>
      </c>
      <c r="F6" s="147">
        <v>7.6499999999999999E-2</v>
      </c>
      <c r="G6" s="76">
        <f t="shared" si="1"/>
        <v>0.39950000000000002</v>
      </c>
      <c r="J6" s="80" t="s">
        <v>250</v>
      </c>
      <c r="K6" s="147">
        <v>8.8749999999999996E-2</v>
      </c>
      <c r="L6" s="76">
        <f t="shared" si="2"/>
        <v>0.39650000000000002</v>
      </c>
      <c r="M6" s="147">
        <v>7.8100000000000003E-2</v>
      </c>
      <c r="O6" s="80" t="s">
        <v>250</v>
      </c>
      <c r="P6" s="199">
        <v>8.2500000000000004E-2</v>
      </c>
      <c r="Q6" s="76">
        <f t="shared" si="3"/>
        <v>0.39025000000000004</v>
      </c>
      <c r="R6" s="199">
        <v>7.8100000000000003E-2</v>
      </c>
    </row>
    <row r="7" spans="1:20" x14ac:dyDescent="0.25">
      <c r="A7" t="s">
        <v>251</v>
      </c>
      <c r="B7" s="147">
        <v>0.09</v>
      </c>
      <c r="C7" s="76">
        <f t="shared" si="0"/>
        <v>0.48</v>
      </c>
      <c r="E7" t="s">
        <v>251</v>
      </c>
      <c r="F7" s="147">
        <v>6.0999999999999999E-2</v>
      </c>
      <c r="G7" s="76">
        <f t="shared" si="1"/>
        <v>0.46050000000000002</v>
      </c>
      <c r="J7" t="s">
        <v>251</v>
      </c>
      <c r="K7" s="147">
        <v>6.0999999999999999E-2</v>
      </c>
      <c r="L7" s="76">
        <f t="shared" si="2"/>
        <v>0.45750000000000002</v>
      </c>
      <c r="M7" s="147">
        <v>6.4250000000000002E-2</v>
      </c>
      <c r="N7" s="179"/>
      <c r="O7" t="s">
        <v>251</v>
      </c>
      <c r="P7" s="199">
        <v>6.1000000000000006E-2</v>
      </c>
      <c r="Q7" s="76">
        <f t="shared" si="3"/>
        <v>0.45125000000000004</v>
      </c>
      <c r="R7" s="199">
        <v>6.4250000000000002E-2</v>
      </c>
    </row>
    <row r="8" spans="1:20" x14ac:dyDescent="0.25">
      <c r="A8" s="80" t="s">
        <v>233</v>
      </c>
      <c r="B8" s="147">
        <v>0.05</v>
      </c>
      <c r="C8" s="76">
        <f t="shared" si="0"/>
        <v>0.53</v>
      </c>
      <c r="E8" s="80" t="s">
        <v>233</v>
      </c>
      <c r="F8" s="180">
        <v>4.9000000000000002E-2</v>
      </c>
      <c r="G8" s="76">
        <f t="shared" si="1"/>
        <v>0.50950000000000006</v>
      </c>
      <c r="J8" s="80" t="s">
        <v>233</v>
      </c>
      <c r="K8" s="147">
        <v>5.2749999999999998E-2</v>
      </c>
      <c r="L8" s="76">
        <f t="shared" si="2"/>
        <v>0.51024999999999998</v>
      </c>
      <c r="N8" s="76"/>
      <c r="O8" s="80" t="s">
        <v>233</v>
      </c>
      <c r="P8" s="200">
        <v>1.9E-2</v>
      </c>
      <c r="Q8" s="76">
        <f t="shared" si="3"/>
        <v>0.47025000000000006</v>
      </c>
      <c r="R8" s="199">
        <v>2.1987500000000187E-2</v>
      </c>
      <c r="S8" s="147"/>
    </row>
    <row r="9" spans="1:20" x14ac:dyDescent="0.25">
      <c r="A9" t="s">
        <v>227</v>
      </c>
      <c r="B9" s="147">
        <v>0.1</v>
      </c>
      <c r="C9" s="76">
        <f t="shared" si="0"/>
        <v>0.63</v>
      </c>
      <c r="E9" t="s">
        <v>227</v>
      </c>
      <c r="F9" s="180">
        <v>0.107</v>
      </c>
      <c r="G9" s="76">
        <f t="shared" si="1"/>
        <v>0.61650000000000005</v>
      </c>
      <c r="J9" t="s">
        <v>227</v>
      </c>
      <c r="K9" s="147">
        <v>0.125</v>
      </c>
      <c r="L9" s="76">
        <f t="shared" si="2"/>
        <v>0.63524999999999998</v>
      </c>
      <c r="O9" t="s">
        <v>227</v>
      </c>
      <c r="P9" s="200">
        <v>0.19025</v>
      </c>
      <c r="Q9" s="76">
        <f t="shared" si="3"/>
        <v>0.66050000000000009</v>
      </c>
      <c r="R9" s="199">
        <v>0.15994</v>
      </c>
      <c r="S9" s="200">
        <v>0.18099999999999999</v>
      </c>
      <c r="T9" s="201" t="s">
        <v>480</v>
      </c>
    </row>
    <row r="10" spans="1:20" x14ac:dyDescent="0.25">
      <c r="A10" t="s">
        <v>228</v>
      </c>
      <c r="B10" s="147">
        <v>0.08</v>
      </c>
      <c r="C10" s="76">
        <f t="shared" si="0"/>
        <v>0.71</v>
      </c>
      <c r="E10" t="s">
        <v>228</v>
      </c>
      <c r="F10" s="180">
        <v>0.05</v>
      </c>
      <c r="G10" s="76">
        <f t="shared" si="1"/>
        <v>0.66650000000000009</v>
      </c>
      <c r="J10" t="s">
        <v>228</v>
      </c>
      <c r="K10" s="147">
        <v>5.3499999999999999E-2</v>
      </c>
      <c r="L10" s="76">
        <f t="shared" si="2"/>
        <v>0.68874999999999997</v>
      </c>
      <c r="O10" t="s">
        <v>228</v>
      </c>
      <c r="P10" s="200">
        <v>3.6999999999999998E-2</v>
      </c>
      <c r="Q10" s="76">
        <f t="shared" si="3"/>
        <v>0.69750000000000012</v>
      </c>
      <c r="R10" s="199">
        <v>6.9580000000000003E-2</v>
      </c>
    </row>
    <row r="11" spans="1:20" x14ac:dyDescent="0.25">
      <c r="A11" t="s">
        <v>229</v>
      </c>
      <c r="B11" s="147">
        <v>0.08</v>
      </c>
      <c r="C11" s="76">
        <f t="shared" si="0"/>
        <v>0.78999999999999992</v>
      </c>
      <c r="E11" t="s">
        <v>229</v>
      </c>
      <c r="F11" s="180">
        <v>0.09</v>
      </c>
      <c r="G11" s="76">
        <f t="shared" si="1"/>
        <v>0.75650000000000006</v>
      </c>
      <c r="J11" t="s">
        <v>229</v>
      </c>
      <c r="K11" s="147">
        <v>8.7499999999999994E-2</v>
      </c>
      <c r="L11" s="76">
        <f t="shared" si="2"/>
        <v>0.77625</v>
      </c>
      <c r="O11" t="s">
        <v>229</v>
      </c>
      <c r="P11" s="200">
        <v>8.8999999999999996E-2</v>
      </c>
      <c r="Q11" s="76">
        <f t="shared" si="3"/>
        <v>0.78650000000000009</v>
      </c>
      <c r="R11" s="234">
        <v>7.4910000000000004E-2</v>
      </c>
    </row>
    <row r="12" spans="1:20" x14ac:dyDescent="0.25">
      <c r="A12" t="s">
        <v>230</v>
      </c>
      <c r="B12" s="147">
        <v>0.1</v>
      </c>
      <c r="C12" s="76">
        <f t="shared" si="0"/>
        <v>0.8899999999999999</v>
      </c>
      <c r="E12" t="s">
        <v>230</v>
      </c>
      <c r="F12" s="180">
        <v>7.1499999999999994E-2</v>
      </c>
      <c r="G12" s="76">
        <f t="shared" si="1"/>
        <v>0.82800000000000007</v>
      </c>
      <c r="J12" t="s">
        <v>230</v>
      </c>
      <c r="K12" s="147">
        <v>5.6500000000000002E-2</v>
      </c>
      <c r="L12" s="76">
        <f t="shared" si="2"/>
        <v>0.83274999999999999</v>
      </c>
      <c r="O12" t="s">
        <v>230</v>
      </c>
      <c r="P12" s="200">
        <v>4.0500000000000001E-2</v>
      </c>
      <c r="Q12" s="76">
        <f t="shared" si="3"/>
        <v>0.82700000000000007</v>
      </c>
      <c r="R12" s="234">
        <v>6.0830000000000002E-2</v>
      </c>
    </row>
    <row r="13" spans="1:20" x14ac:dyDescent="0.25">
      <c r="A13" t="s">
        <v>231</v>
      </c>
      <c r="B13" s="147">
        <v>7.0000000000000007E-2</v>
      </c>
      <c r="C13" s="76">
        <f t="shared" si="0"/>
        <v>0.96</v>
      </c>
      <c r="E13" t="s">
        <v>231</v>
      </c>
      <c r="F13" s="180">
        <v>3.9E-2</v>
      </c>
      <c r="G13" s="76">
        <f t="shared" si="1"/>
        <v>0.8670000000000001</v>
      </c>
      <c r="J13" t="s">
        <v>231</v>
      </c>
      <c r="K13" s="147">
        <v>4.5249999999999999E-2</v>
      </c>
      <c r="L13" s="76">
        <f t="shared" si="2"/>
        <v>0.878</v>
      </c>
      <c r="O13" t="s">
        <v>231</v>
      </c>
      <c r="P13" s="200">
        <v>5.7000000000000002E-2</v>
      </c>
      <c r="Q13" s="76">
        <f t="shared" si="3"/>
        <v>0.88400000000000012</v>
      </c>
      <c r="R13" s="199">
        <v>4.65E-2</v>
      </c>
    </row>
    <row r="14" spans="1:20" x14ac:dyDescent="0.25">
      <c r="A14" t="s">
        <v>232</v>
      </c>
      <c r="B14" s="147">
        <v>0.04</v>
      </c>
      <c r="C14" s="76">
        <f t="shared" si="0"/>
        <v>1</v>
      </c>
      <c r="E14" t="s">
        <v>232</v>
      </c>
      <c r="F14" s="180">
        <v>0.13300000000000001</v>
      </c>
      <c r="G14" s="76">
        <f t="shared" si="1"/>
        <v>1</v>
      </c>
      <c r="J14" t="s">
        <v>232</v>
      </c>
      <c r="K14" s="147">
        <v>0.122</v>
      </c>
      <c r="L14" s="76">
        <f t="shared" si="2"/>
        <v>1</v>
      </c>
      <c r="O14" t="s">
        <v>232</v>
      </c>
      <c r="P14" s="200">
        <v>0.11600000000000001</v>
      </c>
      <c r="Q14" s="76">
        <f t="shared" si="3"/>
        <v>1.0000000000000002</v>
      </c>
      <c r="R14" s="147">
        <v>0.126</v>
      </c>
      <c r="S14" s="76"/>
    </row>
    <row r="15" spans="1:20" x14ac:dyDescent="0.25">
      <c r="M15" s="147"/>
      <c r="P15" s="201">
        <f>SUM(P3:P14)</f>
        <v>1.0000000000000002</v>
      </c>
      <c r="Q15" s="76"/>
      <c r="R15" s="199"/>
      <c r="S15" s="76"/>
    </row>
    <row r="16" spans="1:20" x14ac:dyDescent="0.25">
      <c r="A16" t="s">
        <v>235</v>
      </c>
      <c r="B16" t="s">
        <v>339</v>
      </c>
      <c r="M16" s="76"/>
      <c r="Q16" s="76"/>
      <c r="R16" s="201"/>
      <c r="S16" s="76"/>
    </row>
    <row r="17" spans="1:20" x14ac:dyDescent="0.25">
      <c r="B17" t="s">
        <v>338</v>
      </c>
      <c r="R17" s="201"/>
    </row>
    <row r="19" spans="1:20" x14ac:dyDescent="0.25">
      <c r="A19" t="s">
        <v>362</v>
      </c>
    </row>
    <row r="20" spans="1:20" x14ac:dyDescent="0.25">
      <c r="A20" t="s">
        <v>352</v>
      </c>
    </row>
    <row r="21" spans="1:20" ht="15.75" thickBot="1" x14ac:dyDescent="0.3">
      <c r="A21" t="s">
        <v>363</v>
      </c>
    </row>
    <row r="22" spans="1:20" ht="15.75" thickBot="1" x14ac:dyDescent="0.3">
      <c r="F22" s="202"/>
      <c r="G22" s="203"/>
      <c r="H22" s="203" t="s">
        <v>412</v>
      </c>
      <c r="I22" s="203"/>
      <c r="J22" s="204"/>
      <c r="M22" s="202"/>
      <c r="N22" s="203"/>
      <c r="O22" s="203" t="s">
        <v>481</v>
      </c>
      <c r="P22" s="203"/>
      <c r="Q22" s="204"/>
    </row>
    <row r="23" spans="1:20" x14ac:dyDescent="0.25">
      <c r="A23" s="202"/>
      <c r="B23" s="203"/>
      <c r="C23" s="203" t="s">
        <v>234</v>
      </c>
      <c r="D23" s="203" t="s">
        <v>252</v>
      </c>
      <c r="E23" s="203" t="s">
        <v>361</v>
      </c>
      <c r="F23" s="205"/>
      <c r="G23" s="156"/>
      <c r="H23" s="156" t="s">
        <v>234</v>
      </c>
      <c r="I23" s="156" t="s">
        <v>252</v>
      </c>
      <c r="J23" s="209" t="s">
        <v>361</v>
      </c>
      <c r="M23" s="205"/>
      <c r="N23" s="156"/>
      <c r="O23" s="156" t="s">
        <v>234</v>
      </c>
      <c r="P23" s="156" t="s">
        <v>252</v>
      </c>
      <c r="Q23" s="209" t="s">
        <v>361</v>
      </c>
    </row>
    <row r="24" spans="1:20" x14ac:dyDescent="0.25">
      <c r="A24" s="205" t="s">
        <v>247</v>
      </c>
      <c r="B24" s="156">
        <v>12</v>
      </c>
      <c r="C24" s="73">
        <f>+B24/$B$36</f>
        <v>0.15</v>
      </c>
      <c r="D24" s="206">
        <f>+C24</f>
        <v>0.15</v>
      </c>
      <c r="E24" s="214">
        <f>12/12</f>
        <v>1</v>
      </c>
      <c r="F24" s="205" t="s">
        <v>247</v>
      </c>
      <c r="G24" s="156">
        <v>12</v>
      </c>
      <c r="H24" s="73">
        <f t="shared" ref="H24:H35" si="4">+G24/$G$36</f>
        <v>0.15189873417721519</v>
      </c>
      <c r="I24" s="206">
        <f>+H24</f>
        <v>0.15189873417721519</v>
      </c>
      <c r="J24" s="207">
        <f>12/12</f>
        <v>1</v>
      </c>
      <c r="L24">
        <v>12</v>
      </c>
      <c r="M24" s="205" t="s">
        <v>247</v>
      </c>
      <c r="N24" s="156">
        <v>12</v>
      </c>
      <c r="O24" s="73">
        <f>+N24/$N$36</f>
        <v>0.15189873417721519</v>
      </c>
      <c r="P24" s="206">
        <f>+O24</f>
        <v>0.15189873417721519</v>
      </c>
      <c r="Q24" s="207">
        <f>12/12</f>
        <v>1</v>
      </c>
    </row>
    <row r="25" spans="1:20" x14ac:dyDescent="0.25">
      <c r="A25" s="208" t="s">
        <v>248</v>
      </c>
      <c r="B25" s="156">
        <v>19</v>
      </c>
      <c r="C25" s="73">
        <f t="shared" ref="C25:C36" si="5">+B25/$B$36</f>
        <v>0.23749999999999999</v>
      </c>
      <c r="D25" s="206">
        <f>+D24+C25</f>
        <v>0.38749999999999996</v>
      </c>
      <c r="E25" s="156"/>
      <c r="F25" s="208" t="s">
        <v>248</v>
      </c>
      <c r="G25" s="156">
        <v>15</v>
      </c>
      <c r="H25" s="73">
        <f t="shared" si="4"/>
        <v>0.189873417721519</v>
      </c>
      <c r="I25" s="206">
        <f>+I24+H25</f>
        <v>0.34177215189873422</v>
      </c>
      <c r="J25" s="207">
        <f>15/15</f>
        <v>1</v>
      </c>
      <c r="L25">
        <v>15</v>
      </c>
      <c r="M25" s="208" t="s">
        <v>248</v>
      </c>
      <c r="N25" s="156">
        <v>15</v>
      </c>
      <c r="O25" s="73">
        <f t="shared" ref="O25:O35" si="6">+N25/$N$36</f>
        <v>0.189873417721519</v>
      </c>
      <c r="P25" s="206">
        <f>+P24+O25</f>
        <v>0.34177215189873422</v>
      </c>
      <c r="Q25" s="207">
        <f>15/15</f>
        <v>1</v>
      </c>
    </row>
    <row r="26" spans="1:20" x14ac:dyDescent="0.25">
      <c r="A26" s="205" t="s">
        <v>249</v>
      </c>
      <c r="B26" s="156">
        <v>4</v>
      </c>
      <c r="C26" s="73">
        <f t="shared" si="5"/>
        <v>0.05</v>
      </c>
      <c r="D26" s="206">
        <f t="shared" ref="D26:D35" si="7">+D25+C26</f>
        <v>0.43749999999999994</v>
      </c>
      <c r="E26" s="215"/>
      <c r="F26" s="205" t="s">
        <v>249</v>
      </c>
      <c r="G26" s="156">
        <v>7</v>
      </c>
      <c r="H26" s="73">
        <f t="shared" si="4"/>
        <v>8.8607594936708861E-2</v>
      </c>
      <c r="I26" s="206">
        <f t="shared" ref="I26:I35" si="8">+I25+H26</f>
        <v>0.43037974683544311</v>
      </c>
      <c r="J26" s="207">
        <f>7/7</f>
        <v>1</v>
      </c>
      <c r="K26" s="127"/>
      <c r="L26">
        <v>6</v>
      </c>
      <c r="M26" s="205" t="s">
        <v>249</v>
      </c>
      <c r="N26" s="156">
        <v>7</v>
      </c>
      <c r="O26" s="73">
        <f t="shared" si="6"/>
        <v>8.8607594936708861E-2</v>
      </c>
      <c r="P26" s="206">
        <f t="shared" ref="P26:P35" si="9">+P25+O26</f>
        <v>0.43037974683544311</v>
      </c>
      <c r="Q26" s="207">
        <f>7/7</f>
        <v>1</v>
      </c>
    </row>
    <row r="27" spans="1:20" x14ac:dyDescent="0.25">
      <c r="A27" s="208" t="s">
        <v>250</v>
      </c>
      <c r="B27" s="156">
        <v>6</v>
      </c>
      <c r="C27" s="73">
        <f t="shared" si="5"/>
        <v>7.4999999999999997E-2</v>
      </c>
      <c r="D27" s="206">
        <f t="shared" si="7"/>
        <v>0.51249999999999996</v>
      </c>
      <c r="E27" s="156"/>
      <c r="F27" s="208" t="s">
        <v>250</v>
      </c>
      <c r="G27" s="156">
        <v>6</v>
      </c>
      <c r="H27" s="73">
        <f t="shared" si="4"/>
        <v>7.5949367088607597E-2</v>
      </c>
      <c r="I27" s="206">
        <f t="shared" si="8"/>
        <v>0.50632911392405067</v>
      </c>
      <c r="J27" s="207">
        <f>4/6</f>
        <v>0.66666666666666663</v>
      </c>
      <c r="L27">
        <v>4</v>
      </c>
      <c r="M27" s="208" t="s">
        <v>250</v>
      </c>
      <c r="N27" s="156">
        <v>6</v>
      </c>
      <c r="O27" s="73">
        <f t="shared" si="6"/>
        <v>7.5949367088607597E-2</v>
      </c>
      <c r="P27" s="206">
        <f t="shared" si="9"/>
        <v>0.50632911392405067</v>
      </c>
      <c r="Q27" s="207">
        <f>4/6</f>
        <v>0.66666666666666663</v>
      </c>
    </row>
    <row r="28" spans="1:20" x14ac:dyDescent="0.25">
      <c r="A28" s="205" t="s">
        <v>251</v>
      </c>
      <c r="B28" s="156">
        <v>6</v>
      </c>
      <c r="C28" s="73">
        <f t="shared" si="5"/>
        <v>7.4999999999999997E-2</v>
      </c>
      <c r="D28" s="206">
        <f t="shared" si="7"/>
        <v>0.58749999999999991</v>
      </c>
      <c r="E28" s="156"/>
      <c r="F28" s="205" t="s">
        <v>251</v>
      </c>
      <c r="G28" s="156">
        <v>6</v>
      </c>
      <c r="H28" s="73">
        <f t="shared" si="4"/>
        <v>7.5949367088607597E-2</v>
      </c>
      <c r="I28" s="206">
        <f t="shared" si="8"/>
        <v>0.58227848101265822</v>
      </c>
      <c r="J28" s="207">
        <f>6/6</f>
        <v>1</v>
      </c>
      <c r="L28">
        <v>8</v>
      </c>
      <c r="M28" s="205" t="s">
        <v>251</v>
      </c>
      <c r="N28" s="156">
        <v>6</v>
      </c>
      <c r="O28" s="73">
        <f t="shared" si="6"/>
        <v>7.5949367088607597E-2</v>
      </c>
      <c r="P28" s="206">
        <f t="shared" si="9"/>
        <v>0.58227848101265822</v>
      </c>
      <c r="Q28" s="207">
        <f>6/6</f>
        <v>1</v>
      </c>
    </row>
    <row r="29" spans="1:20" x14ac:dyDescent="0.25">
      <c r="A29" s="208" t="s">
        <v>233</v>
      </c>
      <c r="B29" s="156">
        <v>3</v>
      </c>
      <c r="C29" s="73">
        <f t="shared" si="5"/>
        <v>3.7499999999999999E-2</v>
      </c>
      <c r="D29" s="206">
        <f t="shared" si="7"/>
        <v>0.62499999999999989</v>
      </c>
      <c r="E29" s="156"/>
      <c r="F29" s="208" t="s">
        <v>233</v>
      </c>
      <c r="G29" s="156">
        <v>3</v>
      </c>
      <c r="H29" s="73">
        <f t="shared" si="4"/>
        <v>3.7974683544303799E-2</v>
      </c>
      <c r="I29" s="206">
        <f t="shared" si="8"/>
        <v>0.620253164556962</v>
      </c>
      <c r="J29" s="207"/>
      <c r="L29">
        <v>4</v>
      </c>
      <c r="M29" s="208" t="s">
        <v>233</v>
      </c>
      <c r="N29" s="156">
        <v>3</v>
      </c>
      <c r="O29" s="73">
        <f t="shared" si="6"/>
        <v>3.7974683544303799E-2</v>
      </c>
      <c r="P29" s="206">
        <f t="shared" si="9"/>
        <v>0.620253164556962</v>
      </c>
      <c r="Q29" s="207">
        <f>3/3</f>
        <v>1</v>
      </c>
      <c r="S29" s="206"/>
    </row>
    <row r="30" spans="1:20" x14ac:dyDescent="0.25">
      <c r="A30" s="205" t="s">
        <v>227</v>
      </c>
      <c r="B30" s="156">
        <v>8</v>
      </c>
      <c r="C30" s="73">
        <f t="shared" si="5"/>
        <v>0.1</v>
      </c>
      <c r="D30" s="206">
        <f t="shared" si="7"/>
        <v>0.72499999999999987</v>
      </c>
      <c r="E30" s="156"/>
      <c r="F30" s="205" t="s">
        <v>227</v>
      </c>
      <c r="G30" s="156">
        <v>8</v>
      </c>
      <c r="H30" s="73">
        <f t="shared" si="4"/>
        <v>0.10126582278481013</v>
      </c>
      <c r="I30" s="206">
        <f t="shared" si="8"/>
        <v>0.72151898734177211</v>
      </c>
      <c r="J30" s="207"/>
      <c r="L30">
        <v>5</v>
      </c>
      <c r="M30" s="205" t="s">
        <v>227</v>
      </c>
      <c r="N30" s="156">
        <v>7</v>
      </c>
      <c r="O30" s="73">
        <f t="shared" si="6"/>
        <v>8.8607594936708861E-2</v>
      </c>
      <c r="P30" s="206">
        <f t="shared" si="9"/>
        <v>0.70886075949367089</v>
      </c>
      <c r="Q30" s="207">
        <f>5/7</f>
        <v>0.7142857142857143</v>
      </c>
      <c r="R30" s="220">
        <v>8.3400000000000002E-2</v>
      </c>
      <c r="S30" s="201" t="s">
        <v>480</v>
      </c>
      <c r="T30" s="76"/>
    </row>
    <row r="31" spans="1:20" x14ac:dyDescent="0.25">
      <c r="A31" s="205" t="s">
        <v>228</v>
      </c>
      <c r="B31" s="156">
        <v>3</v>
      </c>
      <c r="C31" s="73">
        <f t="shared" si="5"/>
        <v>3.7499999999999999E-2</v>
      </c>
      <c r="D31" s="206">
        <f t="shared" si="7"/>
        <v>0.76249999999999984</v>
      </c>
      <c r="E31" s="156"/>
      <c r="F31" s="205" t="s">
        <v>228</v>
      </c>
      <c r="G31" s="156">
        <v>3</v>
      </c>
      <c r="H31" s="73">
        <f t="shared" si="4"/>
        <v>3.7974683544303799E-2</v>
      </c>
      <c r="I31" s="206">
        <f t="shared" si="8"/>
        <v>0.75949367088607589</v>
      </c>
      <c r="J31" s="207"/>
      <c r="L31">
        <v>5</v>
      </c>
      <c r="M31" s="205" t="s">
        <v>228</v>
      </c>
      <c r="N31" s="156">
        <v>4</v>
      </c>
      <c r="O31" s="73">
        <f t="shared" si="6"/>
        <v>5.0632911392405063E-2</v>
      </c>
      <c r="P31" s="206">
        <f t="shared" si="9"/>
        <v>0.759493670886076</v>
      </c>
      <c r="Q31" s="207">
        <f>3/4</f>
        <v>0.75</v>
      </c>
      <c r="S31" s="206"/>
    </row>
    <row r="32" spans="1:20" x14ac:dyDescent="0.25">
      <c r="A32" s="205" t="s">
        <v>229</v>
      </c>
      <c r="B32" s="156">
        <v>5</v>
      </c>
      <c r="C32" s="73">
        <f t="shared" si="5"/>
        <v>6.25E-2</v>
      </c>
      <c r="D32" s="206">
        <f t="shared" si="7"/>
        <v>0.82499999999999984</v>
      </c>
      <c r="E32" s="156"/>
      <c r="F32" s="205" t="s">
        <v>229</v>
      </c>
      <c r="G32" s="156">
        <v>5</v>
      </c>
      <c r="H32" s="73">
        <f t="shared" si="4"/>
        <v>6.3291139240506333E-2</v>
      </c>
      <c r="I32" s="206">
        <f t="shared" si="8"/>
        <v>0.82278481012658222</v>
      </c>
      <c r="J32" s="207"/>
      <c r="L32">
        <v>5</v>
      </c>
      <c r="M32" s="205" t="s">
        <v>229</v>
      </c>
      <c r="N32" s="156">
        <v>5</v>
      </c>
      <c r="O32" s="73">
        <f t="shared" si="6"/>
        <v>6.3291139240506333E-2</v>
      </c>
      <c r="P32" s="206">
        <f t="shared" si="9"/>
        <v>0.82278481012658233</v>
      </c>
      <c r="Q32" s="207">
        <f>5/5</f>
        <v>1</v>
      </c>
      <c r="S32" s="206"/>
    </row>
    <row r="33" spans="1:19" x14ac:dyDescent="0.25">
      <c r="A33" s="205" t="s">
        <v>230</v>
      </c>
      <c r="B33" s="156">
        <v>5</v>
      </c>
      <c r="C33" s="73">
        <f t="shared" si="5"/>
        <v>6.25E-2</v>
      </c>
      <c r="D33" s="206">
        <f t="shared" si="7"/>
        <v>0.88749999999999984</v>
      </c>
      <c r="E33" s="156"/>
      <c r="F33" s="205" t="s">
        <v>230</v>
      </c>
      <c r="G33" s="156">
        <v>5</v>
      </c>
      <c r="H33" s="73">
        <f t="shared" si="4"/>
        <v>6.3291139240506333E-2</v>
      </c>
      <c r="I33" s="206">
        <f t="shared" si="8"/>
        <v>0.88607594936708856</v>
      </c>
      <c r="J33" s="207"/>
      <c r="L33">
        <v>6</v>
      </c>
      <c r="M33" s="205" t="s">
        <v>230</v>
      </c>
      <c r="N33" s="156">
        <v>4</v>
      </c>
      <c r="O33" s="73">
        <f t="shared" si="6"/>
        <v>5.0632911392405063E-2</v>
      </c>
      <c r="P33" s="206">
        <f t="shared" si="9"/>
        <v>0.87341772151898744</v>
      </c>
      <c r="Q33" s="207">
        <v>1</v>
      </c>
      <c r="S33" s="206"/>
    </row>
    <row r="34" spans="1:19" x14ac:dyDescent="0.25">
      <c r="A34" s="205" t="s">
        <v>231</v>
      </c>
      <c r="B34" s="156">
        <v>4</v>
      </c>
      <c r="C34" s="73">
        <f t="shared" si="5"/>
        <v>0.05</v>
      </c>
      <c r="D34" s="206">
        <f t="shared" si="7"/>
        <v>0.93749999999999989</v>
      </c>
      <c r="E34" s="156"/>
      <c r="F34" s="205" t="s">
        <v>231</v>
      </c>
      <c r="G34" s="156">
        <v>4</v>
      </c>
      <c r="H34" s="73">
        <f t="shared" si="4"/>
        <v>5.0632911392405063E-2</v>
      </c>
      <c r="I34" s="206">
        <f t="shared" si="8"/>
        <v>0.93670886075949367</v>
      </c>
      <c r="J34" s="207"/>
      <c r="L34">
        <v>5</v>
      </c>
      <c r="M34" s="205" t="s">
        <v>231</v>
      </c>
      <c r="N34" s="156">
        <v>5</v>
      </c>
      <c r="O34" s="73">
        <f t="shared" si="6"/>
        <v>6.3291139240506333E-2</v>
      </c>
      <c r="P34" s="206">
        <f t="shared" si="9"/>
        <v>0.93670886075949378</v>
      </c>
      <c r="Q34" s="207">
        <v>10</v>
      </c>
      <c r="S34" s="206"/>
    </row>
    <row r="35" spans="1:19" x14ac:dyDescent="0.25">
      <c r="A35" s="205" t="s">
        <v>232</v>
      </c>
      <c r="B35" s="156">
        <v>5</v>
      </c>
      <c r="C35" s="73">
        <f t="shared" si="5"/>
        <v>6.25E-2</v>
      </c>
      <c r="D35" s="206">
        <f t="shared" si="7"/>
        <v>0.99999999999999989</v>
      </c>
      <c r="E35" s="156"/>
      <c r="F35" s="205" t="s">
        <v>232</v>
      </c>
      <c r="G35" s="156">
        <v>5</v>
      </c>
      <c r="H35" s="73">
        <f t="shared" si="4"/>
        <v>6.3291139240506333E-2</v>
      </c>
      <c r="I35" s="206">
        <f t="shared" si="8"/>
        <v>1</v>
      </c>
      <c r="J35" s="207"/>
      <c r="L35">
        <v>4</v>
      </c>
      <c r="M35" s="205" t="s">
        <v>232</v>
      </c>
      <c r="N35" s="156">
        <v>5</v>
      </c>
      <c r="O35" s="73">
        <f t="shared" si="6"/>
        <v>6.3291139240506333E-2</v>
      </c>
      <c r="P35" s="206">
        <f t="shared" si="9"/>
        <v>1</v>
      </c>
      <c r="Q35" s="207">
        <v>1</v>
      </c>
      <c r="S35" s="206"/>
    </row>
    <row r="36" spans="1:19" ht="15.75" thickBot="1" x14ac:dyDescent="0.3">
      <c r="A36" s="210"/>
      <c r="B36" s="211">
        <f>SUM(B24:B35)</f>
        <v>80</v>
      </c>
      <c r="C36" s="212">
        <f t="shared" si="5"/>
        <v>1</v>
      </c>
      <c r="D36" s="211"/>
      <c r="E36" s="211"/>
      <c r="F36" s="210"/>
      <c r="G36" s="211">
        <f>SUM(G24:G35)</f>
        <v>79</v>
      </c>
      <c r="H36" s="212">
        <f t="shared" ref="H36" si="10">+G36/$G$36</f>
        <v>1</v>
      </c>
      <c r="I36" s="211"/>
      <c r="J36" s="213"/>
      <c r="L36">
        <f>SUM(L24:L35)</f>
        <v>79</v>
      </c>
      <c r="M36" s="210"/>
      <c r="N36" s="211">
        <f>SUM(N24:N35)</f>
        <v>79</v>
      </c>
      <c r="O36" s="212">
        <f>+N36/$N$36</f>
        <v>1</v>
      </c>
      <c r="P36" s="211"/>
      <c r="Q36" s="2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E155"/>
  <sheetViews>
    <sheetView zoomScale="70" zoomScaleNormal="70" workbookViewId="0">
      <selection activeCell="A19" sqref="A19:A26"/>
    </sheetView>
  </sheetViews>
  <sheetFormatPr baseColWidth="10" defaultRowHeight="15" x14ac:dyDescent="0.25"/>
  <cols>
    <col min="1" max="1" width="56" customWidth="1"/>
    <col min="2" max="3" width="34.28515625" customWidth="1"/>
  </cols>
  <sheetData>
    <row r="3" spans="1:5" x14ac:dyDescent="0.25">
      <c r="A3" s="26" t="s">
        <v>53</v>
      </c>
      <c r="B3" s="26" t="s">
        <v>6</v>
      </c>
      <c r="C3" s="26" t="s">
        <v>190</v>
      </c>
      <c r="D3" s="25"/>
      <c r="E3" s="25"/>
    </row>
    <row r="4" spans="1:5" x14ac:dyDescent="0.25">
      <c r="A4" s="106" t="s">
        <v>50</v>
      </c>
      <c r="B4" s="106" t="s">
        <v>61</v>
      </c>
      <c r="C4" s="106" t="s">
        <v>157</v>
      </c>
      <c r="D4" s="106"/>
      <c r="E4" s="107">
        <v>0.16</v>
      </c>
    </row>
    <row r="5" spans="1:5" x14ac:dyDescent="0.25">
      <c r="A5" s="28" t="s">
        <v>52</v>
      </c>
      <c r="B5" s="28" t="s">
        <v>62</v>
      </c>
      <c r="C5" s="28" t="s">
        <v>154</v>
      </c>
      <c r="D5" s="28"/>
      <c r="E5" s="29">
        <v>0.12</v>
      </c>
    </row>
    <row r="6" spans="1:5" x14ac:dyDescent="0.25">
      <c r="A6" s="28" t="s">
        <v>45</v>
      </c>
      <c r="B6" s="28" t="s">
        <v>63</v>
      </c>
      <c r="C6" s="28" t="s">
        <v>154</v>
      </c>
      <c r="D6" s="28"/>
      <c r="E6" s="29">
        <v>0.12</v>
      </c>
    </row>
    <row r="7" spans="1:5" x14ac:dyDescent="0.25">
      <c r="A7" s="30" t="s">
        <v>51</v>
      </c>
      <c r="B7" s="30" t="s">
        <v>64</v>
      </c>
      <c r="C7" s="30" t="s">
        <v>155</v>
      </c>
      <c r="D7" s="30"/>
      <c r="E7" s="31">
        <v>0.12</v>
      </c>
    </row>
    <row r="8" spans="1:5" x14ac:dyDescent="0.25">
      <c r="A8" s="106" t="s">
        <v>44</v>
      </c>
      <c r="B8" s="106" t="s">
        <v>65</v>
      </c>
      <c r="C8" s="106" t="s">
        <v>157</v>
      </c>
      <c r="D8" s="106"/>
      <c r="E8" s="107">
        <v>0.12</v>
      </c>
    </row>
    <row r="9" spans="1:5" x14ac:dyDescent="0.25">
      <c r="A9" s="108" t="s">
        <v>43</v>
      </c>
      <c r="B9" s="108" t="s">
        <v>66</v>
      </c>
      <c r="C9" s="108" t="s">
        <v>153</v>
      </c>
      <c r="D9" s="108"/>
      <c r="E9" s="109">
        <v>0.12</v>
      </c>
    </row>
    <row r="10" spans="1:5" x14ac:dyDescent="0.25">
      <c r="A10" s="32" t="s">
        <v>46</v>
      </c>
      <c r="B10" s="32" t="s">
        <v>67</v>
      </c>
      <c r="C10" s="32" t="s">
        <v>156</v>
      </c>
      <c r="D10" s="32"/>
      <c r="E10" s="33">
        <v>0.12</v>
      </c>
    </row>
    <row r="11" spans="1:5" x14ac:dyDescent="0.25">
      <c r="A11" s="106" t="s">
        <v>47</v>
      </c>
      <c r="B11" s="106" t="s">
        <v>68</v>
      </c>
      <c r="C11" s="106" t="s">
        <v>157</v>
      </c>
      <c r="D11" s="106"/>
      <c r="E11" s="107">
        <v>0.12</v>
      </c>
    </row>
    <row r="12" spans="1:5" x14ac:dyDescent="0.25">
      <c r="A12" s="25"/>
      <c r="B12" s="25"/>
      <c r="C12" s="25"/>
      <c r="D12" s="25"/>
      <c r="E12" s="27">
        <f>SUM(E4:E11)</f>
        <v>1</v>
      </c>
    </row>
    <row r="14" spans="1:5" x14ac:dyDescent="0.25">
      <c r="A14" s="5" t="s">
        <v>54</v>
      </c>
    </row>
    <row r="15" spans="1:5" ht="30" x14ac:dyDescent="0.25">
      <c r="A15" s="6" t="s">
        <v>164</v>
      </c>
    </row>
    <row r="16" spans="1:5" x14ac:dyDescent="0.25">
      <c r="A16" s="6"/>
    </row>
    <row r="18" spans="1:3" x14ac:dyDescent="0.25">
      <c r="A18" s="5" t="s">
        <v>48</v>
      </c>
      <c r="B18" t="s">
        <v>116</v>
      </c>
      <c r="C18" t="s">
        <v>117</v>
      </c>
    </row>
    <row r="19" spans="1:3" x14ac:dyDescent="0.25">
      <c r="A19" s="115" t="s">
        <v>242</v>
      </c>
      <c r="B19" s="115">
        <v>1</v>
      </c>
      <c r="C19" s="115" t="s">
        <v>243</v>
      </c>
    </row>
    <row r="20" spans="1:3" x14ac:dyDescent="0.25">
      <c r="A20" s="115" t="s">
        <v>195</v>
      </c>
      <c r="B20" s="115">
        <v>2</v>
      </c>
      <c r="C20" s="115" t="s">
        <v>161</v>
      </c>
    </row>
    <row r="21" spans="1:3" x14ac:dyDescent="0.25">
      <c r="A21" s="115" t="s">
        <v>245</v>
      </c>
      <c r="B21" s="115">
        <v>3</v>
      </c>
      <c r="C21" s="115" t="s">
        <v>244</v>
      </c>
    </row>
    <row r="22" spans="1:3" x14ac:dyDescent="0.25">
      <c r="A22" s="115" t="s">
        <v>159</v>
      </c>
      <c r="B22" s="115">
        <v>4</v>
      </c>
      <c r="C22" s="115" t="s">
        <v>162</v>
      </c>
    </row>
    <row r="23" spans="1:3" x14ac:dyDescent="0.25">
      <c r="A23" s="115" t="s">
        <v>198</v>
      </c>
      <c r="B23" s="115">
        <v>5</v>
      </c>
      <c r="C23" s="115" t="s">
        <v>163</v>
      </c>
    </row>
    <row r="24" spans="1:3" x14ac:dyDescent="0.25">
      <c r="A24" s="115" t="s">
        <v>158</v>
      </c>
      <c r="B24" s="115">
        <v>6</v>
      </c>
      <c r="C24" s="115" t="s">
        <v>246</v>
      </c>
    </row>
    <row r="25" spans="1:3" x14ac:dyDescent="0.25">
      <c r="A25" s="115" t="s">
        <v>221</v>
      </c>
      <c r="B25" s="115">
        <v>7</v>
      </c>
      <c r="C25" s="115" t="s">
        <v>160</v>
      </c>
    </row>
    <row r="26" spans="1:3" x14ac:dyDescent="0.25">
      <c r="A26" s="115" t="s">
        <v>222</v>
      </c>
      <c r="B26" s="115">
        <v>8</v>
      </c>
      <c r="C26" s="115" t="s">
        <v>218</v>
      </c>
    </row>
    <row r="27" spans="1:3" x14ac:dyDescent="0.25">
      <c r="A27" s="115" t="s">
        <v>42</v>
      </c>
      <c r="B27" s="115">
        <v>9</v>
      </c>
      <c r="C27" s="115" t="s">
        <v>196</v>
      </c>
    </row>
    <row r="29" spans="1:3" x14ac:dyDescent="0.25">
      <c r="A29" s="61" t="s">
        <v>146</v>
      </c>
      <c r="B29" s="61"/>
      <c r="C29" s="61"/>
    </row>
    <row r="30" spans="1:3" x14ac:dyDescent="0.25">
      <c r="A30" s="61" t="s">
        <v>69</v>
      </c>
      <c r="B30" s="61" t="s">
        <v>49</v>
      </c>
      <c r="C30" s="61"/>
    </row>
    <row r="33" spans="1:3" x14ac:dyDescent="0.25">
      <c r="A33" s="5" t="s">
        <v>50</v>
      </c>
      <c r="B33" s="5" t="str">
        <f>VLOOKUP(A33,ACTA,2,0)</f>
        <v>CRITERIO1</v>
      </c>
    </row>
    <row r="34" spans="1:3" x14ac:dyDescent="0.25">
      <c r="A34" t="s">
        <v>103</v>
      </c>
      <c r="B34" s="7">
        <f>C34</f>
        <v>0.06</v>
      </c>
      <c r="C34" s="7">
        <v>0.06</v>
      </c>
    </row>
    <row r="35" spans="1:3" x14ac:dyDescent="0.25">
      <c r="A35" t="s">
        <v>102</v>
      </c>
      <c r="B35" s="7">
        <f>B34+C35</f>
        <v>0.1</v>
      </c>
      <c r="C35" s="7">
        <v>0.04</v>
      </c>
    </row>
    <row r="36" spans="1:3" x14ac:dyDescent="0.25">
      <c r="A36" t="s">
        <v>101</v>
      </c>
      <c r="B36" s="7">
        <f t="shared" ref="B36:B47" si="0">B35+C36</f>
        <v>0.11</v>
      </c>
      <c r="C36" s="7">
        <v>0.01</v>
      </c>
    </row>
    <row r="37" spans="1:3" x14ac:dyDescent="0.25">
      <c r="A37" t="s">
        <v>109</v>
      </c>
      <c r="B37" s="7">
        <f t="shared" si="0"/>
        <v>0.12</v>
      </c>
      <c r="C37" s="7">
        <v>0.01</v>
      </c>
    </row>
    <row r="38" spans="1:3" x14ac:dyDescent="0.25">
      <c r="A38" t="s">
        <v>104</v>
      </c>
      <c r="B38" s="7">
        <f t="shared" si="0"/>
        <v>0.37</v>
      </c>
      <c r="C38" s="7">
        <v>0.25</v>
      </c>
    </row>
    <row r="39" spans="1:3" x14ac:dyDescent="0.25">
      <c r="A39" t="s">
        <v>105</v>
      </c>
      <c r="B39" s="7">
        <f t="shared" si="0"/>
        <v>0.62</v>
      </c>
      <c r="C39" s="7">
        <v>0.25</v>
      </c>
    </row>
    <row r="40" spans="1:3" x14ac:dyDescent="0.25">
      <c r="A40" t="s">
        <v>110</v>
      </c>
      <c r="B40" s="7">
        <f t="shared" si="0"/>
        <v>0.72</v>
      </c>
      <c r="C40" s="7">
        <v>0.1</v>
      </c>
    </row>
    <row r="41" spans="1:3" x14ac:dyDescent="0.25">
      <c r="A41" t="s">
        <v>107</v>
      </c>
      <c r="B41" s="7">
        <f t="shared" si="0"/>
        <v>0.77</v>
      </c>
      <c r="C41" s="7">
        <v>0.05</v>
      </c>
    </row>
    <row r="42" spans="1:3" x14ac:dyDescent="0.25">
      <c r="A42" t="s">
        <v>106</v>
      </c>
      <c r="B42" s="7">
        <f t="shared" si="0"/>
        <v>0.78</v>
      </c>
      <c r="C42" s="7">
        <v>0.01</v>
      </c>
    </row>
    <row r="43" spans="1:3" x14ac:dyDescent="0.25">
      <c r="A43" t="s">
        <v>108</v>
      </c>
      <c r="B43" s="7">
        <f t="shared" si="0"/>
        <v>0.83000000000000007</v>
      </c>
      <c r="C43" s="7">
        <v>0.05</v>
      </c>
    </row>
    <row r="44" spans="1:3" x14ac:dyDescent="0.25">
      <c r="A44" t="s">
        <v>111</v>
      </c>
      <c r="B44" s="7">
        <f t="shared" si="0"/>
        <v>0.88000000000000012</v>
      </c>
      <c r="C44" s="7">
        <v>0.05</v>
      </c>
    </row>
    <row r="45" spans="1:3" x14ac:dyDescent="0.25">
      <c r="A45" t="s">
        <v>112</v>
      </c>
      <c r="B45" s="7">
        <f t="shared" si="0"/>
        <v>0.94000000000000017</v>
      </c>
      <c r="C45" s="7">
        <v>0.06</v>
      </c>
    </row>
    <row r="46" spans="1:3" x14ac:dyDescent="0.25">
      <c r="A46" t="s">
        <v>113</v>
      </c>
      <c r="B46" s="7">
        <f t="shared" si="0"/>
        <v>0.95000000000000018</v>
      </c>
      <c r="C46" s="7">
        <v>0.01</v>
      </c>
    </row>
    <row r="47" spans="1:3" x14ac:dyDescent="0.25">
      <c r="A47" t="s">
        <v>176</v>
      </c>
      <c r="B47" s="7">
        <f t="shared" si="0"/>
        <v>1.0000000000000002</v>
      </c>
      <c r="C47" s="7">
        <v>0.05</v>
      </c>
    </row>
    <row r="48" spans="1:3" x14ac:dyDescent="0.25">
      <c r="C48" s="7">
        <f>SUM(C34:C47)</f>
        <v>1.0000000000000002</v>
      </c>
    </row>
    <row r="50" spans="1:3" x14ac:dyDescent="0.25">
      <c r="A50" s="5" t="s">
        <v>52</v>
      </c>
      <c r="B50" s="5" t="str">
        <f>VLOOKUP(A50,ACTA,2,0)</f>
        <v>CRITERIO2</v>
      </c>
    </row>
    <row r="51" spans="1:3" x14ac:dyDescent="0.25">
      <c r="A51" t="s">
        <v>166</v>
      </c>
      <c r="B51" s="7">
        <f>C51</f>
        <v>0.05</v>
      </c>
      <c r="C51" s="7">
        <v>0.05</v>
      </c>
    </row>
    <row r="52" spans="1:3" x14ac:dyDescent="0.25">
      <c r="A52" t="s">
        <v>165</v>
      </c>
      <c r="B52" s="7">
        <f>B51+C52</f>
        <v>0.55000000000000004</v>
      </c>
      <c r="C52" s="7">
        <v>0.5</v>
      </c>
    </row>
    <row r="53" spans="1:3" x14ac:dyDescent="0.25">
      <c r="A53" t="s">
        <v>167</v>
      </c>
      <c r="B53" s="7">
        <f>B52+C53</f>
        <v>0.95000000000000007</v>
      </c>
      <c r="C53" s="7">
        <v>0.4</v>
      </c>
    </row>
    <row r="54" spans="1:3" x14ac:dyDescent="0.25">
      <c r="A54" t="s">
        <v>168</v>
      </c>
      <c r="B54" s="7">
        <f>B53+C54</f>
        <v>1</v>
      </c>
      <c r="C54" s="7">
        <v>0.05</v>
      </c>
    </row>
    <row r="55" spans="1:3" x14ac:dyDescent="0.25">
      <c r="B55" s="7"/>
      <c r="C55" s="7">
        <f>SUM(C51:C54)</f>
        <v>1</v>
      </c>
    </row>
    <row r="56" spans="1:3" x14ac:dyDescent="0.25">
      <c r="B56" s="7"/>
    </row>
    <row r="59" spans="1:3" x14ac:dyDescent="0.25">
      <c r="A59" s="5" t="s">
        <v>45</v>
      </c>
      <c r="B59" s="5" t="str">
        <f>VLOOKUP(A59,ACTA,2,0)</f>
        <v>CRITERIO3</v>
      </c>
    </row>
    <row r="60" spans="1:3" x14ac:dyDescent="0.25">
      <c r="A60" t="s">
        <v>59</v>
      </c>
      <c r="B60" s="7">
        <f>C60</f>
        <v>0.1</v>
      </c>
      <c r="C60" s="7">
        <v>0.1</v>
      </c>
    </row>
    <row r="61" spans="1:3" x14ac:dyDescent="0.25">
      <c r="A61" t="s">
        <v>60</v>
      </c>
      <c r="B61" s="7">
        <f>B60+C61</f>
        <v>0.79999999999999993</v>
      </c>
      <c r="C61" s="7">
        <v>0.7</v>
      </c>
    </row>
    <row r="62" spans="1:3" x14ac:dyDescent="0.25">
      <c r="A62" t="s">
        <v>57</v>
      </c>
      <c r="B62" s="7">
        <f>B61+C62</f>
        <v>1</v>
      </c>
      <c r="C62" s="7">
        <v>0.2</v>
      </c>
    </row>
    <row r="63" spans="1:3" x14ac:dyDescent="0.25">
      <c r="B63" s="7"/>
      <c r="C63" s="7">
        <f>SUM(C60:C62)</f>
        <v>1</v>
      </c>
    </row>
    <row r="64" spans="1:3" x14ac:dyDescent="0.25">
      <c r="B64" s="7"/>
    </row>
    <row r="67" spans="1:3" x14ac:dyDescent="0.25">
      <c r="A67" s="5" t="s">
        <v>51</v>
      </c>
      <c r="B67" s="5" t="str">
        <f>VLOOKUP(A67,ACTA,2,0)</f>
        <v>CRITERIO4</v>
      </c>
    </row>
    <row r="68" spans="1:3" x14ac:dyDescent="0.25">
      <c r="A68" t="s">
        <v>169</v>
      </c>
      <c r="B68" s="7">
        <f>C68</f>
        <v>0.15</v>
      </c>
      <c r="C68" s="7">
        <v>0.15</v>
      </c>
    </row>
    <row r="69" spans="1:3" x14ac:dyDescent="0.25">
      <c r="A69" t="s">
        <v>170</v>
      </c>
      <c r="B69" s="7">
        <f>B68+C69</f>
        <v>0.3</v>
      </c>
      <c r="C69" s="7">
        <v>0.15</v>
      </c>
    </row>
    <row r="70" spans="1:3" x14ac:dyDescent="0.25">
      <c r="A70" t="s">
        <v>101</v>
      </c>
      <c r="B70" s="7">
        <f t="shared" ref="B70:B76" si="1">B69+C70</f>
        <v>0.31</v>
      </c>
      <c r="C70" s="7">
        <v>0.01</v>
      </c>
    </row>
    <row r="71" spans="1:3" x14ac:dyDescent="0.25">
      <c r="A71" t="s">
        <v>171</v>
      </c>
      <c r="B71" s="7">
        <f t="shared" si="1"/>
        <v>0.49</v>
      </c>
      <c r="C71" s="7">
        <v>0.18</v>
      </c>
    </row>
    <row r="72" spans="1:3" x14ac:dyDescent="0.25">
      <c r="A72" t="s">
        <v>105</v>
      </c>
      <c r="B72" s="7">
        <f t="shared" si="1"/>
        <v>0.66999999999999993</v>
      </c>
      <c r="C72" s="7">
        <v>0.18</v>
      </c>
    </row>
    <row r="73" spans="1:3" x14ac:dyDescent="0.25">
      <c r="A73" t="s">
        <v>172</v>
      </c>
      <c r="B73" s="7">
        <f t="shared" si="1"/>
        <v>0.84999999999999987</v>
      </c>
      <c r="C73" s="7">
        <v>0.18</v>
      </c>
    </row>
    <row r="74" spans="1:3" x14ac:dyDescent="0.25">
      <c r="A74" t="s">
        <v>173</v>
      </c>
      <c r="B74" s="7">
        <f t="shared" si="1"/>
        <v>0.93999999999999984</v>
      </c>
      <c r="C74" s="7">
        <v>0.09</v>
      </c>
    </row>
    <row r="75" spans="1:3" x14ac:dyDescent="0.25">
      <c r="A75" t="s">
        <v>174</v>
      </c>
      <c r="B75" s="7">
        <f t="shared" si="1"/>
        <v>0.94999999999999984</v>
      </c>
      <c r="C75" s="7">
        <v>0.01</v>
      </c>
    </row>
    <row r="76" spans="1:3" x14ac:dyDescent="0.25">
      <c r="A76" t="s">
        <v>175</v>
      </c>
      <c r="B76" s="7">
        <f t="shared" si="1"/>
        <v>0.99999999999999989</v>
      </c>
      <c r="C76" s="7">
        <v>0.05</v>
      </c>
    </row>
    <row r="77" spans="1:3" x14ac:dyDescent="0.25">
      <c r="B77" s="7"/>
      <c r="C77" s="7">
        <f>SUM(C68:C76)</f>
        <v>0.99999999999999989</v>
      </c>
    </row>
    <row r="78" spans="1:3" x14ac:dyDescent="0.25">
      <c r="B78" s="7"/>
    </row>
    <row r="81" spans="1:3" x14ac:dyDescent="0.25">
      <c r="A81" s="5" t="s">
        <v>44</v>
      </c>
      <c r="B81" s="5" t="str">
        <f>VLOOKUP(A81,ACTA,2,0)</f>
        <v>CRITERIO5</v>
      </c>
    </row>
    <row r="82" spans="1:3" x14ac:dyDescent="0.25">
      <c r="A82" t="s">
        <v>169</v>
      </c>
      <c r="B82" s="7">
        <f>C82</f>
        <v>0.15</v>
      </c>
      <c r="C82" s="7">
        <v>0.15</v>
      </c>
    </row>
    <row r="83" spans="1:3" x14ac:dyDescent="0.25">
      <c r="A83" t="s">
        <v>177</v>
      </c>
      <c r="B83" s="7">
        <f>B82+C83</f>
        <v>0.3</v>
      </c>
      <c r="C83" s="7">
        <v>0.15</v>
      </c>
    </row>
    <row r="84" spans="1:3" x14ac:dyDescent="0.25">
      <c r="A84" t="s">
        <v>101</v>
      </c>
      <c r="B84" s="7">
        <f t="shared" ref="B84:B90" si="2">B83+C84</f>
        <v>0.31</v>
      </c>
      <c r="C84" s="7">
        <v>0.01</v>
      </c>
    </row>
    <row r="85" spans="1:3" x14ac:dyDescent="0.25">
      <c r="A85" t="s">
        <v>171</v>
      </c>
      <c r="B85" s="7">
        <f t="shared" si="2"/>
        <v>0.49</v>
      </c>
      <c r="C85" s="7">
        <v>0.18</v>
      </c>
    </row>
    <row r="86" spans="1:3" x14ac:dyDescent="0.25">
      <c r="A86" t="s">
        <v>105</v>
      </c>
      <c r="B86" s="7">
        <f t="shared" si="2"/>
        <v>0.66999999999999993</v>
      </c>
      <c r="C86" s="7">
        <v>0.18</v>
      </c>
    </row>
    <row r="87" spans="1:3" x14ac:dyDescent="0.25">
      <c r="A87" t="s">
        <v>172</v>
      </c>
      <c r="B87" s="7">
        <f t="shared" si="2"/>
        <v>0.84999999999999987</v>
      </c>
      <c r="C87" s="7">
        <v>0.18</v>
      </c>
    </row>
    <row r="88" spans="1:3" x14ac:dyDescent="0.25">
      <c r="A88" t="s">
        <v>173</v>
      </c>
      <c r="B88" s="7">
        <f t="shared" si="2"/>
        <v>0.93999999999999984</v>
      </c>
      <c r="C88" s="7">
        <v>0.09</v>
      </c>
    </row>
    <row r="89" spans="1:3" x14ac:dyDescent="0.25">
      <c r="A89" t="s">
        <v>174</v>
      </c>
      <c r="B89" s="7">
        <f t="shared" si="2"/>
        <v>0.94999999999999984</v>
      </c>
      <c r="C89" s="7">
        <v>0.01</v>
      </c>
    </row>
    <row r="90" spans="1:3" x14ac:dyDescent="0.25">
      <c r="A90" t="s">
        <v>175</v>
      </c>
      <c r="B90" s="7">
        <f t="shared" si="2"/>
        <v>0.99999999999999989</v>
      </c>
      <c r="C90" s="7">
        <v>0.05</v>
      </c>
    </row>
    <row r="91" spans="1:3" x14ac:dyDescent="0.25">
      <c r="B91" s="7"/>
      <c r="C91" s="7">
        <f>SUM(C82:C90)</f>
        <v>0.99999999999999989</v>
      </c>
    </row>
    <row r="92" spans="1:3" x14ac:dyDescent="0.25">
      <c r="B92" s="7"/>
    </row>
    <row r="95" spans="1:3" x14ac:dyDescent="0.25">
      <c r="A95" s="5" t="s">
        <v>43</v>
      </c>
      <c r="B95" s="5" t="str">
        <f>VLOOKUP(A95,ACTA,2,0)</f>
        <v>CRITERIO6</v>
      </c>
    </row>
    <row r="96" spans="1:3" x14ac:dyDescent="0.25">
      <c r="A96" s="25" t="s">
        <v>178</v>
      </c>
      <c r="B96" s="7">
        <f>C96</f>
        <v>0.15</v>
      </c>
      <c r="C96" s="7">
        <v>0.15</v>
      </c>
    </row>
    <row r="97" spans="1:3" x14ac:dyDescent="0.25">
      <c r="A97" s="25" t="s">
        <v>179</v>
      </c>
      <c r="B97" s="7">
        <f>B96+C97</f>
        <v>0.3</v>
      </c>
      <c r="C97" s="7">
        <v>0.15</v>
      </c>
    </row>
    <row r="98" spans="1:3" x14ac:dyDescent="0.25">
      <c r="A98" s="25" t="s">
        <v>101</v>
      </c>
      <c r="B98" s="7">
        <f t="shared" ref="B98:B103" si="3">B97+C98</f>
        <v>0.31</v>
      </c>
      <c r="C98" s="7">
        <v>0.01</v>
      </c>
    </row>
    <row r="99" spans="1:3" x14ac:dyDescent="0.25">
      <c r="A99" s="25" t="s">
        <v>58</v>
      </c>
      <c r="B99" s="7">
        <f t="shared" si="3"/>
        <v>0.56000000000000005</v>
      </c>
      <c r="C99" s="7">
        <v>0.25</v>
      </c>
    </row>
    <row r="100" spans="1:3" x14ac:dyDescent="0.25">
      <c r="A100" s="25" t="s">
        <v>180</v>
      </c>
      <c r="B100" s="7">
        <f t="shared" si="3"/>
        <v>0.81</v>
      </c>
      <c r="C100" s="7">
        <v>0.25</v>
      </c>
    </row>
    <row r="101" spans="1:3" x14ac:dyDescent="0.25">
      <c r="A101" s="25" t="s">
        <v>173</v>
      </c>
      <c r="B101" s="7">
        <f t="shared" si="3"/>
        <v>0.9</v>
      </c>
      <c r="C101" s="7">
        <v>0.09</v>
      </c>
    </row>
    <row r="102" spans="1:3" x14ac:dyDescent="0.25">
      <c r="A102" s="25" t="s">
        <v>174</v>
      </c>
      <c r="B102" s="7">
        <f t="shared" si="3"/>
        <v>0.91</v>
      </c>
      <c r="C102" s="7">
        <v>0.01</v>
      </c>
    </row>
    <row r="103" spans="1:3" x14ac:dyDescent="0.25">
      <c r="A103" s="25" t="s">
        <v>181</v>
      </c>
      <c r="B103" s="7">
        <f t="shared" si="3"/>
        <v>1</v>
      </c>
      <c r="C103" s="7">
        <v>0.09</v>
      </c>
    </row>
    <row r="104" spans="1:3" x14ac:dyDescent="0.25">
      <c r="A104" s="25"/>
      <c r="B104" s="7"/>
      <c r="C104" s="7">
        <f>SUM(C96:C103)</f>
        <v>1</v>
      </c>
    </row>
    <row r="105" spans="1:3" x14ac:dyDescent="0.25">
      <c r="A105" s="25"/>
      <c r="B105" s="7"/>
    </row>
    <row r="108" spans="1:3" x14ac:dyDescent="0.25">
      <c r="A108" s="5" t="s">
        <v>46</v>
      </c>
      <c r="B108" s="5" t="str">
        <f>VLOOKUP(A108,ACTA,2,0)</f>
        <v>CRITERIO7</v>
      </c>
    </row>
    <row r="109" spans="1:3" x14ac:dyDescent="0.25">
      <c r="A109" t="s">
        <v>148</v>
      </c>
      <c r="B109" s="7">
        <f>C109</f>
        <v>0.1</v>
      </c>
      <c r="C109" s="7">
        <v>0.1</v>
      </c>
    </row>
    <row r="110" spans="1:3" x14ac:dyDescent="0.25">
      <c r="A110" t="s">
        <v>149</v>
      </c>
      <c r="B110" s="7">
        <f>B109+C110</f>
        <v>0.5</v>
      </c>
      <c r="C110" s="7">
        <v>0.4</v>
      </c>
    </row>
    <row r="111" spans="1:3" x14ac:dyDescent="0.25">
      <c r="A111" t="s">
        <v>150</v>
      </c>
      <c r="B111" s="7">
        <f>B110+C111</f>
        <v>0.8</v>
      </c>
      <c r="C111" s="7">
        <v>0.3</v>
      </c>
    </row>
    <row r="112" spans="1:3" x14ac:dyDescent="0.25">
      <c r="A112" t="s">
        <v>151</v>
      </c>
      <c r="B112" s="7">
        <f>B111+C112</f>
        <v>1</v>
      </c>
      <c r="C112" s="7">
        <v>0.2</v>
      </c>
    </row>
    <row r="113" spans="1:3" x14ac:dyDescent="0.25">
      <c r="B113" s="7"/>
      <c r="C113" s="7">
        <f>SUM(C109:C112)</f>
        <v>1</v>
      </c>
    </row>
    <row r="114" spans="1:3" x14ac:dyDescent="0.25">
      <c r="B114" s="7"/>
    </row>
    <row r="115" spans="1:3" x14ac:dyDescent="0.25">
      <c r="B115" s="7"/>
    </row>
    <row r="117" spans="1:3" x14ac:dyDescent="0.25">
      <c r="A117" s="5" t="s">
        <v>47</v>
      </c>
      <c r="B117" s="5" t="str">
        <f>VLOOKUP(A117,ACTA,2,0)</f>
        <v>CRITERIO8</v>
      </c>
    </row>
    <row r="118" spans="1:3" x14ac:dyDescent="0.25">
      <c r="A118" t="s">
        <v>169</v>
      </c>
      <c r="B118" s="7">
        <f>C118</f>
        <v>0.15</v>
      </c>
      <c r="C118" s="7">
        <v>0.15</v>
      </c>
    </row>
    <row r="119" spans="1:3" x14ac:dyDescent="0.25">
      <c r="A119" t="s">
        <v>182</v>
      </c>
      <c r="B119" s="7">
        <f>B118+C119</f>
        <v>0.3</v>
      </c>
      <c r="C119" s="7">
        <v>0.15</v>
      </c>
    </row>
    <row r="120" spans="1:3" x14ac:dyDescent="0.25">
      <c r="A120" t="s">
        <v>101</v>
      </c>
      <c r="B120" s="7">
        <f t="shared" ref="B120:B126" si="4">B119+C120</f>
        <v>0.31</v>
      </c>
      <c r="C120" s="7">
        <v>0.01</v>
      </c>
    </row>
    <row r="121" spans="1:3" x14ac:dyDescent="0.25">
      <c r="A121" t="s">
        <v>171</v>
      </c>
      <c r="B121" s="7">
        <f t="shared" si="4"/>
        <v>0.49</v>
      </c>
      <c r="C121" s="7">
        <v>0.18</v>
      </c>
    </row>
    <row r="122" spans="1:3" x14ac:dyDescent="0.25">
      <c r="A122" t="s">
        <v>105</v>
      </c>
      <c r="B122" s="7">
        <f t="shared" si="4"/>
        <v>0.66999999999999993</v>
      </c>
      <c r="C122" s="7">
        <v>0.18</v>
      </c>
    </row>
    <row r="123" spans="1:3" x14ac:dyDescent="0.25">
      <c r="A123" t="s">
        <v>172</v>
      </c>
      <c r="B123" s="7">
        <f t="shared" si="4"/>
        <v>0.84999999999999987</v>
      </c>
      <c r="C123" s="7">
        <v>0.18</v>
      </c>
    </row>
    <row r="124" spans="1:3" x14ac:dyDescent="0.25">
      <c r="A124" t="s">
        <v>173</v>
      </c>
      <c r="B124" s="7">
        <f t="shared" si="4"/>
        <v>0.93999999999999984</v>
      </c>
      <c r="C124" s="7">
        <v>0.09</v>
      </c>
    </row>
    <row r="125" spans="1:3" x14ac:dyDescent="0.25">
      <c r="A125" t="s">
        <v>174</v>
      </c>
      <c r="B125" s="7">
        <f t="shared" si="4"/>
        <v>0.94999999999999984</v>
      </c>
      <c r="C125" s="7">
        <v>0.01</v>
      </c>
    </row>
    <row r="126" spans="1:3" x14ac:dyDescent="0.25">
      <c r="A126" t="s">
        <v>175</v>
      </c>
      <c r="B126" s="7">
        <f t="shared" si="4"/>
        <v>0.99999999999999989</v>
      </c>
      <c r="C126" s="7">
        <v>0.05</v>
      </c>
    </row>
    <row r="127" spans="1:3" x14ac:dyDescent="0.25">
      <c r="B127" s="7"/>
      <c r="C127" s="7">
        <f>SUM(C118:C126)</f>
        <v>0.99999999999999989</v>
      </c>
    </row>
    <row r="128" spans="1:3" x14ac:dyDescent="0.25">
      <c r="B128" s="7"/>
    </row>
    <row r="138" spans="1:3" x14ac:dyDescent="0.25">
      <c r="A138" s="8" t="s">
        <v>70</v>
      </c>
      <c r="B138" s="8" t="s">
        <v>71</v>
      </c>
      <c r="C138" s="8" t="s">
        <v>72</v>
      </c>
    </row>
    <row r="139" spans="1:3" ht="22.5" customHeight="1" x14ac:dyDescent="0.25">
      <c r="A139" s="21" t="s">
        <v>73</v>
      </c>
      <c r="B139" s="21" t="s">
        <v>126</v>
      </c>
      <c r="C139" s="21" t="s">
        <v>74</v>
      </c>
    </row>
    <row r="140" spans="1:3" ht="22.5" customHeight="1" x14ac:dyDescent="0.25">
      <c r="A140" s="21" t="s">
        <v>127</v>
      </c>
      <c r="B140" s="21" t="s">
        <v>75</v>
      </c>
      <c r="C140" s="21" t="s">
        <v>128</v>
      </c>
    </row>
    <row r="141" spans="1:3" ht="22.5" customHeight="1" x14ac:dyDescent="0.25">
      <c r="A141" s="21" t="s">
        <v>129</v>
      </c>
      <c r="B141" s="21" t="s">
        <v>131</v>
      </c>
      <c r="C141" s="21" t="s">
        <v>130</v>
      </c>
    </row>
    <row r="142" spans="1:3" ht="22.5" customHeight="1" x14ac:dyDescent="0.25">
      <c r="A142" s="21" t="s">
        <v>76</v>
      </c>
      <c r="B142" s="21" t="s">
        <v>77</v>
      </c>
      <c r="C142" s="21" t="s">
        <v>78</v>
      </c>
    </row>
    <row r="143" spans="1:3" ht="22.5" customHeight="1" x14ac:dyDescent="0.25">
      <c r="A143" s="21" t="s">
        <v>79</v>
      </c>
      <c r="B143" s="21" t="s">
        <v>133</v>
      </c>
      <c r="C143" s="21" t="s">
        <v>132</v>
      </c>
    </row>
    <row r="144" spans="1:3" ht="22.5" customHeight="1" x14ac:dyDescent="0.25">
      <c r="A144" s="9" t="s">
        <v>80</v>
      </c>
      <c r="B144" s="10" t="s">
        <v>135</v>
      </c>
      <c r="C144" s="11" t="s">
        <v>134</v>
      </c>
    </row>
    <row r="145" spans="1:3" ht="22.5" customHeight="1" x14ac:dyDescent="0.25">
      <c r="A145" s="9" t="s">
        <v>81</v>
      </c>
      <c r="B145" s="10" t="s">
        <v>137</v>
      </c>
      <c r="C145" s="11" t="s">
        <v>136</v>
      </c>
    </row>
    <row r="146" spans="1:3" ht="22.5" customHeight="1" x14ac:dyDescent="0.25">
      <c r="A146" s="9" t="s">
        <v>82</v>
      </c>
      <c r="B146" s="10" t="s">
        <v>139</v>
      </c>
      <c r="C146" s="11" t="s">
        <v>138</v>
      </c>
    </row>
    <row r="147" spans="1:3" ht="22.5" customHeight="1" x14ac:dyDescent="0.25">
      <c r="A147" s="9" t="s">
        <v>83</v>
      </c>
      <c r="B147" s="10" t="s">
        <v>84</v>
      </c>
      <c r="C147" s="11" t="s">
        <v>85</v>
      </c>
    </row>
    <row r="148" spans="1:3" ht="22.5" customHeight="1" x14ac:dyDescent="0.25">
      <c r="A148" s="9" t="s">
        <v>140</v>
      </c>
      <c r="B148" s="12" t="s">
        <v>183</v>
      </c>
      <c r="C148" s="11" t="s">
        <v>86</v>
      </c>
    </row>
    <row r="149" spans="1:3" ht="22.5" customHeight="1" x14ac:dyDescent="0.25">
      <c r="A149" s="13" t="s">
        <v>87</v>
      </c>
      <c r="B149" s="14" t="s">
        <v>77</v>
      </c>
      <c r="C149" s="14" t="s">
        <v>78</v>
      </c>
    </row>
    <row r="150" spans="1:3" ht="22.5" customHeight="1" x14ac:dyDescent="0.25">
      <c r="A150" s="13" t="s">
        <v>88</v>
      </c>
      <c r="B150" s="15" t="s">
        <v>77</v>
      </c>
      <c r="C150" s="14" t="s">
        <v>78</v>
      </c>
    </row>
    <row r="151" spans="1:3" ht="22.5" customHeight="1" x14ac:dyDescent="0.25">
      <c r="A151" s="13" t="s">
        <v>89</v>
      </c>
      <c r="B151" s="16" t="s">
        <v>143</v>
      </c>
      <c r="C151" s="14" t="s">
        <v>142</v>
      </c>
    </row>
    <row r="152" spans="1:3" ht="22.5" customHeight="1" x14ac:dyDescent="0.25">
      <c r="A152" s="13" t="s">
        <v>141</v>
      </c>
      <c r="B152" s="14" t="s">
        <v>183</v>
      </c>
      <c r="C152" s="14" t="s">
        <v>86</v>
      </c>
    </row>
    <row r="153" spans="1:3" ht="22.5" customHeight="1" x14ac:dyDescent="0.25">
      <c r="A153" s="17" t="s">
        <v>90</v>
      </c>
      <c r="B153" s="18" t="s">
        <v>145</v>
      </c>
      <c r="C153" s="19" t="s">
        <v>144</v>
      </c>
    </row>
    <row r="154" spans="1:3" ht="22.5" customHeight="1" x14ac:dyDescent="0.25">
      <c r="A154" s="17" t="s">
        <v>91</v>
      </c>
      <c r="B154" s="20" t="s">
        <v>183</v>
      </c>
      <c r="C154" s="19" t="s">
        <v>86</v>
      </c>
    </row>
    <row r="155" spans="1:3" ht="22.5" customHeight="1" x14ac:dyDescent="0.25">
      <c r="A155" s="13" t="s">
        <v>98</v>
      </c>
      <c r="B155" s="13" t="s">
        <v>99</v>
      </c>
      <c r="C155" s="13" t="s">
        <v>184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Dinámicas</vt:lpstr>
      <vt:lpstr>Hoja1</vt:lpstr>
      <vt:lpstr>PAA 2021 Versión 3</vt:lpstr>
      <vt:lpstr>Hoja2</vt:lpstr>
      <vt:lpstr>Hoja3</vt:lpstr>
      <vt:lpstr>Para seg PI 7696 - Indicador</vt:lpstr>
      <vt:lpstr>Listas Desplegables</vt:lpstr>
      <vt:lpstr>ACT</vt:lpstr>
      <vt:lpstr>ACTA</vt:lpstr>
      <vt:lpstr>'PAA 2021 Versión 3'!Área_de_impresión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'PAA 2021 Versión 3'!Títulos_a_imprimir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Diana Constanza Ramírez Ardila</cp:lastModifiedBy>
  <cp:lastPrinted>2020-08-27T19:31:24Z</cp:lastPrinted>
  <dcterms:created xsi:type="dcterms:W3CDTF">2018-02-07T23:53:02Z</dcterms:created>
  <dcterms:modified xsi:type="dcterms:W3CDTF">2022-01-28T00:30:46Z</dcterms:modified>
</cp:coreProperties>
</file>