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0730" windowHeight="11730"/>
  </bookViews>
  <sheets>
    <sheet name="Formato PAA" sheetId="1" r:id="rId1"/>
    <sheet name="Listas Desplegables" sheetId="2" r:id="rId2"/>
  </sheets>
  <definedNames>
    <definedName name="_xlnm._FilterDatabase" localSheetId="0" hidden="1">'Formato PAA'!$A$17:$AB$151</definedName>
    <definedName name="ACT">'Listas Desplegables'!$A$4:$A$12</definedName>
    <definedName name="ACTA">'Listas Desplegables'!$A$4:$B$12</definedName>
    <definedName name="CRITERIO1">'Listas Desplegables'!$A$31:$A$45</definedName>
    <definedName name="CRITERIO1A">'Listas Desplegables'!$A$31:$B$45</definedName>
    <definedName name="CRITERIO2">'Listas Desplegables'!$A$48:$A$53</definedName>
    <definedName name="CRITERIO2A">'Listas Desplegables'!$A$48:$B$53</definedName>
    <definedName name="CRITERIO3">'Listas Desplegables'!$A$57:$A$61</definedName>
    <definedName name="CRITERIO3A">'Listas Desplegables'!$A$57:$B$61</definedName>
    <definedName name="CRITERIO4">'Listas Desplegables'!$A$65:$A$74</definedName>
    <definedName name="CRITERIO4A">'Listas Desplegables'!$A$65:$B$74</definedName>
    <definedName name="CRITERIO5">'Listas Desplegables'!$A$79:$A$89</definedName>
    <definedName name="CRITERIO5A">'Listas Desplegables'!$A$79:$B$89</definedName>
    <definedName name="CRITERIO6">'Listas Desplegables'!$A$93:$A$102</definedName>
    <definedName name="CRITERIO6A">'Listas Desplegables'!$A$93:$B$102</definedName>
    <definedName name="CRITERIO7">'Listas Desplegables'!$A$106:$A$111</definedName>
    <definedName name="CRITERIO7A">'Listas Desplegables'!$A$106:$B$111</definedName>
    <definedName name="CRITERIO8">'Listas Desplegables'!$A$115:$A$127</definedName>
    <definedName name="CRITERIO8A">'Listas Desplegables'!$A$115:$B$127</definedName>
    <definedName name="LIDER">'Listas Desplegables'!$A$15:$A$16</definedName>
    <definedName name="PROCESO">'Listas Desplegables'!$A$136:$A$154</definedName>
    <definedName name="PROCESO2">'Listas Desplegables'!$A$136:$C$154</definedName>
    <definedName name="PROF">'Listas Desplegables'!$A$19:$A$25</definedName>
    <definedName name="PROFA">'Listas Desplegables'!$A$19:$B$25</definedName>
    <definedName name="_xlnm.Print_Titles" localSheetId="0">'Formato PAA'!$16:$17</definedName>
  </definedNames>
  <calcPr calcId="145621"/>
</workbook>
</file>

<file path=xl/calcChain.xml><?xml version="1.0" encoding="utf-8"?>
<calcChain xmlns="http://schemas.openxmlformats.org/spreadsheetml/2006/main">
  <c r="G150" i="1" l="1"/>
  <c r="G149" i="1"/>
  <c r="G148" i="1"/>
  <c r="G147" i="1"/>
  <c r="AB36" i="1"/>
  <c r="AB150" i="1"/>
  <c r="AB147" i="1"/>
  <c r="AB148" i="1"/>
  <c r="AB149" i="1"/>
  <c r="G146" i="1" l="1"/>
  <c r="W151" i="1"/>
  <c r="AH104" i="1"/>
  <c r="G89" i="1"/>
  <c r="G84" i="1"/>
  <c r="G85" i="1"/>
  <c r="G48" i="1"/>
  <c r="G36" i="1"/>
  <c r="G24" i="1"/>
  <c r="E12" i="2"/>
  <c r="G35" i="1"/>
  <c r="G23" i="1"/>
  <c r="G34" i="1"/>
  <c r="G33" i="1"/>
  <c r="G32" i="1"/>
  <c r="G31" i="1"/>
  <c r="G30" i="1"/>
  <c r="G29" i="1"/>
  <c r="G28" i="1"/>
  <c r="G27" i="1"/>
  <c r="G26" i="1"/>
  <c r="G25" i="1"/>
  <c r="G22" i="1"/>
  <c r="G21" i="1"/>
  <c r="G20" i="1"/>
  <c r="G19" i="1"/>
  <c r="G18" i="1"/>
  <c r="C124" i="2"/>
  <c r="B116" i="2"/>
  <c r="B117" i="2" s="1"/>
  <c r="B118" i="2" s="1"/>
  <c r="B119" i="2" s="1"/>
  <c r="B120" i="2" s="1"/>
  <c r="B121" i="2" s="1"/>
  <c r="B122" i="2" s="1"/>
  <c r="B123" i="2" s="1"/>
  <c r="B115" i="2"/>
  <c r="C110" i="2"/>
  <c r="B106" i="2"/>
  <c r="B107" i="2" s="1"/>
  <c r="B108" i="2" s="1"/>
  <c r="B109" i="2" s="1"/>
  <c r="C101" i="2"/>
  <c r="B93" i="2"/>
  <c r="B94" i="2" s="1"/>
  <c r="B95" i="2" s="1"/>
  <c r="B96" i="2" s="1"/>
  <c r="B97" i="2" s="1"/>
  <c r="B98" i="2" s="1"/>
  <c r="B99" i="2" s="1"/>
  <c r="B100" i="2" s="1"/>
  <c r="C88" i="2"/>
  <c r="B79" i="2"/>
  <c r="B80" i="2" s="1"/>
  <c r="B81" i="2" s="1"/>
  <c r="B82" i="2" s="1"/>
  <c r="B83" i="2" s="1"/>
  <c r="B84" i="2" s="1"/>
  <c r="B85" i="2" s="1"/>
  <c r="B86" i="2" s="1"/>
  <c r="B87" i="2" s="1"/>
  <c r="C74" i="2"/>
  <c r="B65" i="2"/>
  <c r="B66" i="2" s="1"/>
  <c r="B67" i="2" s="1"/>
  <c r="B68" i="2" s="1"/>
  <c r="B69" i="2" s="1"/>
  <c r="B70" i="2" s="1"/>
  <c r="B71" i="2" s="1"/>
  <c r="B72" i="2" s="1"/>
  <c r="B73" i="2" s="1"/>
  <c r="C60" i="2"/>
  <c r="B57" i="2"/>
  <c r="B58" i="2" s="1"/>
  <c r="B59" i="2" s="1"/>
  <c r="C52" i="2"/>
  <c r="B48" i="2"/>
  <c r="B49" i="2" s="1"/>
  <c r="B50" i="2" s="1"/>
  <c r="B51" i="2" s="1"/>
  <c r="C45" i="2"/>
  <c r="AB89" i="1"/>
  <c r="AB64" i="1"/>
  <c r="AB29" i="1"/>
  <c r="AB84" i="1"/>
  <c r="AB31" i="1"/>
  <c r="AB25" i="1"/>
  <c r="AB34" i="1"/>
  <c r="AB85" i="1"/>
  <c r="AB24" i="1"/>
  <c r="AB23" i="1"/>
  <c r="AB32" i="1"/>
  <c r="AB35" i="1"/>
  <c r="AB146" i="1"/>
  <c r="AB48" i="1"/>
  <c r="AB28" i="1"/>
  <c r="AB21" i="1"/>
  <c r="AB22" i="1"/>
  <c r="AB20" i="1"/>
  <c r="AB18" i="1"/>
  <c r="AB30" i="1"/>
  <c r="AB33" i="1"/>
  <c r="AB138" i="1"/>
  <c r="G83" i="1" l="1"/>
  <c r="G82" i="1"/>
  <c r="AB82" i="1"/>
  <c r="AB83" i="1"/>
  <c r="AB70" i="1"/>
  <c r="G47" i="1" l="1"/>
  <c r="G44" i="1"/>
  <c r="G42" i="1"/>
  <c r="G41" i="1"/>
  <c r="G115" i="1"/>
  <c r="G114" i="1"/>
  <c r="G113" i="1"/>
  <c r="G112" i="1"/>
  <c r="G111" i="1"/>
  <c r="G110" i="1"/>
  <c r="G109" i="1"/>
  <c r="G108" i="1"/>
  <c r="G107" i="1"/>
  <c r="G106" i="1"/>
  <c r="G105" i="1"/>
  <c r="G103" i="1"/>
  <c r="G102" i="1"/>
  <c r="G101" i="1"/>
  <c r="G46" i="1"/>
  <c r="G39" i="1"/>
  <c r="G38" i="1"/>
  <c r="AB106" i="1"/>
  <c r="AB101" i="1"/>
  <c r="AB115" i="1"/>
  <c r="AB41" i="1"/>
  <c r="AB107" i="1"/>
  <c r="AB109" i="1"/>
  <c r="AB102" i="1"/>
  <c r="AB114" i="1"/>
  <c r="AB113" i="1"/>
  <c r="AB46" i="1"/>
  <c r="AB39" i="1"/>
  <c r="AB42" i="1"/>
  <c r="AB110" i="1"/>
  <c r="AB47" i="1"/>
  <c r="AB44" i="1"/>
  <c r="AB108" i="1"/>
  <c r="AB111" i="1"/>
  <c r="AB103" i="1"/>
  <c r="AB38" i="1"/>
  <c r="AB105" i="1"/>
  <c r="AB112" i="1"/>
  <c r="B31" i="2" l="1"/>
  <c r="B32" i="2" s="1"/>
  <c r="B33" i="2" s="1"/>
  <c r="B34" i="2" s="1"/>
  <c r="B35" i="2" s="1"/>
  <c r="AB27" i="1"/>
  <c r="AB19" i="1"/>
  <c r="B36" i="2" l="1"/>
  <c r="B37" i="2" s="1"/>
  <c r="B38" i="2"/>
  <c r="B39" i="2" s="1"/>
  <c r="B40" i="2" s="1"/>
  <c r="B41" i="2" s="1"/>
  <c r="B42" i="2" s="1"/>
  <c r="G94" i="1"/>
  <c r="G95" i="1"/>
  <c r="G73" i="1"/>
  <c r="G72" i="1"/>
  <c r="G71" i="1"/>
  <c r="G70" i="1"/>
  <c r="G69" i="1"/>
  <c r="G68" i="1"/>
  <c r="G67" i="1"/>
  <c r="G66" i="1"/>
  <c r="G65" i="1"/>
  <c r="G64" i="1"/>
  <c r="G63" i="1"/>
  <c r="G62" i="1"/>
  <c r="G60" i="1"/>
  <c r="G59" i="1"/>
  <c r="G58" i="1"/>
  <c r="G57" i="1"/>
  <c r="G56" i="1"/>
  <c r="G55" i="1"/>
  <c r="G54" i="1"/>
  <c r="G53" i="1"/>
  <c r="G52" i="1"/>
  <c r="G51" i="1"/>
  <c r="G50" i="1"/>
  <c r="AB26" i="1"/>
  <c r="B43" i="2" l="1"/>
  <c r="B44" i="2" s="1"/>
  <c r="G37" i="1"/>
  <c r="G40" i="1"/>
  <c r="G43" i="1"/>
  <c r="G45" i="1"/>
  <c r="G49" i="1"/>
  <c r="G61" i="1"/>
  <c r="G74" i="1"/>
  <c r="G76" i="1"/>
  <c r="G77" i="1"/>
  <c r="G78" i="1"/>
  <c r="G79" i="1"/>
  <c r="G80" i="1"/>
  <c r="G81" i="1"/>
  <c r="G86" i="1"/>
  <c r="G87" i="1"/>
  <c r="G88" i="1"/>
  <c r="G90" i="1"/>
  <c r="G91" i="1"/>
  <c r="G92" i="1"/>
  <c r="G93" i="1"/>
  <c r="G96" i="1"/>
  <c r="G97" i="1"/>
  <c r="G98" i="1"/>
  <c r="G99" i="1"/>
  <c r="G100" i="1"/>
  <c r="G104" i="1"/>
  <c r="G116" i="1"/>
  <c r="G117" i="1"/>
  <c r="G118" i="1"/>
  <c r="G119" i="1"/>
  <c r="G120" i="1"/>
  <c r="G121" i="1"/>
  <c r="G122" i="1"/>
  <c r="G123" i="1"/>
  <c r="G124" i="1"/>
  <c r="G125" i="1"/>
  <c r="G126" i="1"/>
  <c r="G127" i="1"/>
  <c r="G128" i="1"/>
  <c r="G129" i="1"/>
  <c r="G130" i="1"/>
  <c r="G131" i="1"/>
  <c r="G132" i="1"/>
  <c r="G133" i="1"/>
  <c r="G134" i="1"/>
  <c r="G135" i="1"/>
  <c r="G136" i="1"/>
  <c r="G137" i="1"/>
  <c r="G138" i="1"/>
  <c r="G139" i="1"/>
  <c r="G140" i="1"/>
  <c r="G141" i="1"/>
  <c r="G142" i="1"/>
  <c r="G143" i="1"/>
  <c r="G144" i="1"/>
  <c r="G145" i="1"/>
  <c r="U15" i="1"/>
  <c r="T15" i="1"/>
  <c r="S15" i="1"/>
  <c r="R15" i="1"/>
  <c r="Q15" i="1"/>
  <c r="P15" i="1"/>
  <c r="O15" i="1"/>
  <c r="N15" i="1"/>
  <c r="M15" i="1"/>
  <c r="L15" i="1"/>
  <c r="K15" i="1"/>
  <c r="J15" i="1"/>
  <c r="B114" i="2"/>
  <c r="B105" i="2"/>
  <c r="B92" i="2"/>
  <c r="B78" i="2"/>
  <c r="B64" i="2"/>
  <c r="B56" i="2"/>
  <c r="B47" i="2"/>
  <c r="B30" i="2"/>
  <c r="AB49" i="1"/>
  <c r="AB45" i="1"/>
  <c r="AB66" i="1"/>
  <c r="AB99" i="1"/>
  <c r="AB43" i="1"/>
  <c r="AB134" i="1"/>
  <c r="AB57" i="1"/>
  <c r="AB95" i="1"/>
  <c r="AB54" i="1"/>
  <c r="AB124" i="1"/>
  <c r="AB55" i="1"/>
  <c r="AB59" i="1"/>
  <c r="AB76" i="1"/>
  <c r="AB87" i="1"/>
  <c r="AB141" i="1"/>
  <c r="AB90" i="1"/>
  <c r="AB60" i="1"/>
  <c r="AB145" i="1"/>
  <c r="AB73" i="1"/>
  <c r="AB61" i="1"/>
  <c r="AB51" i="1"/>
  <c r="AB120" i="1"/>
  <c r="AB98" i="1"/>
  <c r="AB79" i="1"/>
  <c r="AB127" i="1"/>
  <c r="AB71" i="1"/>
  <c r="AB128" i="1"/>
  <c r="AB143" i="1"/>
  <c r="AB121" i="1"/>
  <c r="AB100" i="1"/>
  <c r="AB53" i="1"/>
  <c r="AB78" i="1"/>
  <c r="AB86" i="1"/>
  <c r="AB80" i="1"/>
  <c r="AB65" i="1"/>
  <c r="AB118" i="1"/>
  <c r="AB133" i="1"/>
  <c r="AB142" i="1"/>
  <c r="AB52" i="1"/>
  <c r="AB56" i="1"/>
  <c r="AB68" i="1"/>
  <c r="AB137" i="1"/>
  <c r="AB91" i="1"/>
  <c r="AB136" i="1"/>
  <c r="AB104" i="1"/>
  <c r="AB94" i="1"/>
  <c r="AB74" i="1"/>
  <c r="AB69" i="1"/>
  <c r="AB140" i="1"/>
  <c r="AB132" i="1"/>
  <c r="AB81" i="1"/>
  <c r="AB139" i="1"/>
  <c r="AB96" i="1"/>
  <c r="AB131" i="1"/>
  <c r="AB130" i="1"/>
  <c r="AB93" i="1"/>
  <c r="AB123" i="1"/>
  <c r="AB117" i="1"/>
  <c r="AB129" i="1"/>
  <c r="AB122" i="1"/>
  <c r="AB92" i="1"/>
  <c r="AB77" i="1"/>
  <c r="AB88" i="1"/>
  <c r="AB116" i="1"/>
  <c r="AB62" i="1"/>
  <c r="AB144" i="1"/>
  <c r="AB58" i="1"/>
  <c r="AB119" i="1"/>
  <c r="AB126" i="1"/>
  <c r="AB125" i="1"/>
  <c r="AB40" i="1"/>
  <c r="AB72" i="1"/>
  <c r="AB50" i="1"/>
  <c r="AB67" i="1"/>
  <c r="AB97" i="1"/>
  <c r="AB75" i="1"/>
  <c r="AB37" i="1"/>
  <c r="AB135" i="1"/>
  <c r="AB151" i="1" l="1"/>
</calcChain>
</file>

<file path=xl/sharedStrings.xml><?xml version="1.0" encoding="utf-8"?>
<sst xmlns="http://schemas.openxmlformats.org/spreadsheetml/2006/main" count="1311" uniqueCount="305">
  <si>
    <t>Nombre de la Entidad</t>
  </si>
  <si>
    <t>Nombre del Jefe de Control Interno o quien  haga sus veces</t>
  </si>
  <si>
    <t>Objetivo del PAA:</t>
  </si>
  <si>
    <t>Alcance del PAA:</t>
  </si>
  <si>
    <t>Criterios:</t>
  </si>
  <si>
    <t>Recursos:</t>
  </si>
  <si>
    <t>Código</t>
  </si>
  <si>
    <t xml:space="preserve"> 208-CI-Ft-04</t>
  </si>
  <si>
    <t>Versión</t>
  </si>
  <si>
    <t>Vigente desde</t>
  </si>
  <si>
    <t>Vigencia del Plan</t>
  </si>
  <si>
    <t>Fecha de Aprobación</t>
  </si>
  <si>
    <t>Soporte de Aprobación</t>
  </si>
  <si>
    <t>Tipo de Proceso</t>
  </si>
  <si>
    <t>Fecha Programada</t>
  </si>
  <si>
    <t>Cronograma</t>
  </si>
  <si>
    <t>Seguimiento</t>
  </si>
  <si>
    <t>Evidencias</t>
  </si>
  <si>
    <t>Observaciones</t>
  </si>
  <si>
    <t>Actividad</t>
  </si>
  <si>
    <t>Responsable o Líder de la Auditoría</t>
  </si>
  <si>
    <t>Equipo Auditor
Responsable de la Actividad</t>
  </si>
  <si>
    <t>Responsable Líder del proceso auditado</t>
  </si>
  <si>
    <t>ENE</t>
  </si>
  <si>
    <t>FEB</t>
  </si>
  <si>
    <t>MAR</t>
  </si>
  <si>
    <t>ABR</t>
  </si>
  <si>
    <t>MAY</t>
  </si>
  <si>
    <t>JUN</t>
  </si>
  <si>
    <t>JUL</t>
  </si>
  <si>
    <t>AGO</t>
  </si>
  <si>
    <t>SEP</t>
  </si>
  <si>
    <t>OCT</t>
  </si>
  <si>
    <t>NOV</t>
  </si>
  <si>
    <t>DIC</t>
  </si>
  <si>
    <t>Fecha Inicio</t>
  </si>
  <si>
    <t>Fecha Fin</t>
  </si>
  <si>
    <t xml:space="preserve">Fecha  de Cierre de la Actividad </t>
  </si>
  <si>
    <t>Productos Esperados</t>
  </si>
  <si>
    <t>Avance Actividad</t>
  </si>
  <si>
    <t>PLAN ANUAL DE AUDITORÍAS</t>
  </si>
  <si>
    <t>Cargo</t>
  </si>
  <si>
    <t>El Plan Anual de Auditorías se aplicará a los 16 procesos identificados en la resolución interna 4978 de 2017 del mapa de procesos de la CVP, así como a las dependencias y áreas funcionales que los conforman.</t>
  </si>
  <si>
    <t>Caja de la Vivienda Popular</t>
  </si>
  <si>
    <t>Ivonne Andrea Torres Cruz</t>
  </si>
  <si>
    <t xml:space="preserve">Acta de Reunión - Comité del Sistema Integrado de Gestión </t>
  </si>
  <si>
    <t>Liderazgo Estratégico</t>
  </si>
  <si>
    <t>Informes de Ley</t>
  </si>
  <si>
    <t>Enfoque hacia la Prevención</t>
  </si>
  <si>
    <t>Relación con entes de control externos</t>
  </si>
  <si>
    <t>Seguimiento a Planes de Mejoramiento</t>
  </si>
  <si>
    <t>Graciela Zabala Rico</t>
  </si>
  <si>
    <t>Profesionales</t>
  </si>
  <si>
    <t>Ponderación</t>
  </si>
  <si>
    <t>Auditoría</t>
  </si>
  <si>
    <t>Evaluación de la Gestión del Riesgo</t>
  </si>
  <si>
    <t>Adicionales</t>
  </si>
  <si>
    <t>Actividades</t>
  </si>
  <si>
    <t>Ivonne Andrea Torres Cruz
Asesora Control Interno</t>
  </si>
  <si>
    <t>Lider</t>
  </si>
  <si>
    <t>Aporte al Avance del  PAA</t>
  </si>
  <si>
    <t>Ponderación
de la Actividad</t>
  </si>
  <si>
    <t>Entrega, publicación o socialización de resultados</t>
  </si>
  <si>
    <t>Trabajo de campo</t>
  </si>
  <si>
    <t>Diseño o planeación de la acción</t>
  </si>
  <si>
    <t>Ejecución de la acción planteada</t>
  </si>
  <si>
    <t>CRITERIO1</t>
  </si>
  <si>
    <t>CRITERIO2</t>
  </si>
  <si>
    <t>CRITERIO3</t>
  </si>
  <si>
    <t>CRITERIO4</t>
  </si>
  <si>
    <t>CRITERIO5</t>
  </si>
  <si>
    <t>CRITERIO6</t>
  </si>
  <si>
    <t>CRITERIO7</t>
  </si>
  <si>
    <t>CRITERIO8</t>
  </si>
  <si>
    <t>Cuadro de Ponderación</t>
  </si>
  <si>
    <t>Proceso</t>
  </si>
  <si>
    <t>Dependencia responsable</t>
  </si>
  <si>
    <t>Líder responsable</t>
  </si>
  <si>
    <t>Gestión Estratégica</t>
  </si>
  <si>
    <t xml:space="preserve">Jefe Oficina Asesora de Planeación </t>
  </si>
  <si>
    <t>Dirección Jurídica</t>
  </si>
  <si>
    <t>Gestión del Talento Humano</t>
  </si>
  <si>
    <t>Subdirección Administrativa</t>
  </si>
  <si>
    <t>Subdirector Administrativo</t>
  </si>
  <si>
    <t>Gestión Tecnología de la Información y Comunicaciones</t>
  </si>
  <si>
    <t>Reasentamientos Humanos</t>
  </si>
  <si>
    <t>Urbanizaciones y Titulación</t>
  </si>
  <si>
    <t>Mejoramiento de Barrios</t>
  </si>
  <si>
    <t>Mejoramiento de Vivienda</t>
  </si>
  <si>
    <t>Dirección de Mejoramiento de Vivienda</t>
  </si>
  <si>
    <t>Director de Mejoramiento de Vivienda</t>
  </si>
  <si>
    <t>Director de Gestión Corporativa y CID</t>
  </si>
  <si>
    <t>Gestión Administrativa</t>
  </si>
  <si>
    <t>Gestión Documental</t>
  </si>
  <si>
    <t>Gestión Financiera</t>
  </si>
  <si>
    <t>Adquisición de bienes y servicios</t>
  </si>
  <si>
    <t>Evaluación de la Gestión</t>
  </si>
  <si>
    <t xml:space="preserve">Asesor de Control Interno </t>
  </si>
  <si>
    <t>Gestión del Control Interno Disciplinario</t>
  </si>
  <si>
    <t>Informe presupuestal a Personería</t>
  </si>
  <si>
    <t>Informe cuenta mensual SIVICOF</t>
  </si>
  <si>
    <t>Informe cuenta anual SIVICOF</t>
  </si>
  <si>
    <t>Austeridad en el gasto. Decretos Reglamentarios 1737 de 1998 y 984 de 2012 y Directiva Presidencial 03 de 2012.</t>
  </si>
  <si>
    <t>Informe FURAG - Reporte en aplicativo página de la Función Publica</t>
  </si>
  <si>
    <t>Informe Pormenorizado Sistema de Control Interno. Ley 1474 de 2011.</t>
  </si>
  <si>
    <t>Formulación PAA Auditorías - Artículo 1 decreto 215 de 2017</t>
  </si>
  <si>
    <t>Seguimiento PAA Auditorías - Artículo 1 decreto 215 de 2017</t>
  </si>
  <si>
    <t>Informe de seguimiento y recomendaciones sobre el cumplimiento de las metas del PDD - Artículo 3 decreto 215 de 2017</t>
  </si>
  <si>
    <t>seguimiento Plan anticorrupción y de Atención al Ciudadano. Decreto 124 de 2016</t>
  </si>
  <si>
    <t>Seguimiento Matriz de riesgos de corrupción y por proceso</t>
  </si>
  <si>
    <t>Informe Directiva 003 de 2013 Alcaldía Mayor de Bogotá</t>
  </si>
  <si>
    <t>Reportar la información sobre la utilización del software a través del aplicativo que disponga la Dirección Nacional de Derechos de Autor. Circular 17 de 2011</t>
  </si>
  <si>
    <t>Directiva 007 / 2016 - Informe a la Alcaldía Mayor de Bogotá NICSP</t>
  </si>
  <si>
    <t>Seguimiento a los procesos judiciales - SIPROJ</t>
  </si>
  <si>
    <t>Revisión botón de transparencia - Ley 1712 de 2014 numeral 7 a cargo de control interno</t>
  </si>
  <si>
    <t>Contratación 2018 contratistas ACI</t>
  </si>
  <si>
    <t>Seguimiento a los indicadores de gestión y por proceso</t>
  </si>
  <si>
    <t>Estratégico</t>
  </si>
  <si>
    <t>Apoyo</t>
  </si>
  <si>
    <t>Seguimiento y Evaluación</t>
  </si>
  <si>
    <t>Todos los Procesos</t>
  </si>
  <si>
    <t>Todas las dependencias</t>
  </si>
  <si>
    <t>Misional</t>
  </si>
  <si>
    <t>Planeación - Comunicación de envío</t>
  </si>
  <si>
    <t>Planeación - Listas de verificación</t>
  </si>
  <si>
    <t>Planeación - Plan de auditoría</t>
  </si>
  <si>
    <t>Trabajo de campo - Recolección de Evidencias</t>
  </si>
  <si>
    <t>Trabajo de campo - Análisis de Información</t>
  </si>
  <si>
    <t>Informe preliminar - Comunicación de envío</t>
  </si>
  <si>
    <t>Informe preliminar - Revisado por ACI</t>
  </si>
  <si>
    <t>Informe preliminar - Reunión de validación de hallazgos</t>
  </si>
  <si>
    <t>Planeación - Reunión de apertura</t>
  </si>
  <si>
    <t>Informe preliminar - Elaboración</t>
  </si>
  <si>
    <t>Informe Final - Revisión de evidencias nuevas</t>
  </si>
  <si>
    <t>Informe Final - Elaboración</t>
  </si>
  <si>
    <t>Informe Final - Comunicación de envío</t>
  </si>
  <si>
    <t>Trámite de cuentas de ACI</t>
  </si>
  <si>
    <t>Seguimiento a Comité Técnico de sostenibilidad Contable</t>
  </si>
  <si>
    <t>Arqueo Caja menor</t>
  </si>
  <si>
    <t>Arqueo Caja fuerte</t>
  </si>
  <si>
    <t>Informe PQR's - Ley 1474 de 2011</t>
  </si>
  <si>
    <t>Decreto 1072 de 2015 - SGSST - Sistema de Gestión de la Seguridad y Salud en el Trabajo</t>
  </si>
  <si>
    <t>Seguimiento a los proyectos de inversión</t>
  </si>
  <si>
    <t>Seguimiento a las historias laborales</t>
  </si>
  <si>
    <t>Seguimiento al Producto No Conforme</t>
  </si>
  <si>
    <t>Seguimiento al PINAR</t>
  </si>
  <si>
    <t>Ingeniero</t>
  </si>
  <si>
    <t>Codigo Color</t>
  </si>
  <si>
    <t>Rol</t>
  </si>
  <si>
    <t>Cantidad personas que conforman la entidad</t>
  </si>
  <si>
    <t>Personas de CI</t>
  </si>
  <si>
    <t>N° Aux Administrativos</t>
  </si>
  <si>
    <t>N° de Técnicos</t>
  </si>
  <si>
    <t>N° Profesionales</t>
  </si>
  <si>
    <t>N° Prof. Especializados</t>
  </si>
  <si>
    <t>N° Asesores</t>
  </si>
  <si>
    <t>Talento Humano
Cantidad</t>
  </si>
  <si>
    <t>Informe</t>
  </si>
  <si>
    <t>Listados de Asistencia</t>
  </si>
  <si>
    <t>Cuentas de Contratistas Radicadas</t>
  </si>
  <si>
    <t xml:space="preserve">Diseño y gestión de capacitaciones para el fortalecimiento y aplicación del principio de autocontrol  </t>
  </si>
  <si>
    <t>Roles 
Decreto 948 de 2017</t>
  </si>
  <si>
    <t xml:space="preserve">Atención a la contraloría - auditoría regular </t>
  </si>
  <si>
    <t>Atención a la contraloría - auditoría de desempeño 1</t>
  </si>
  <si>
    <t>Atención a la contraloría - auditoría de desempeño 2</t>
  </si>
  <si>
    <t>Decreto 371 de 2010 
Artículo 2°._ DE LOS PROCESOS DE CONTRATACIÓN EN EL DISTRITO CAPITAL.</t>
  </si>
  <si>
    <t>Decreto 371 de 2010
Artículo 3º - DE LOS PROCESOS DE ATENCIÓN AL CIUDADANO, LOS SISTEMAS DE INFORMACIÓN Y ATENCIÓN DE LAS PETICIONES, QUEJAS, RECLAMOS Y SUGERENCIAS DE LOS CUIDADANOS, EN EL DISTRITO CAPITAL.</t>
  </si>
  <si>
    <t>Oficina Asesora de Planeación</t>
  </si>
  <si>
    <t>Prevención del Daño Antijurídico y Representación Judicial</t>
  </si>
  <si>
    <t xml:space="preserve">Director Jurídico </t>
  </si>
  <si>
    <t xml:space="preserve">Gestión de Comunicaciones </t>
  </si>
  <si>
    <t xml:space="preserve">Jefe Oficina Asesora de Comunicaciones </t>
  </si>
  <si>
    <t xml:space="preserve">Oficina Asesora de Comunicaciones </t>
  </si>
  <si>
    <t>Jefe Oficina de Tecnologías de la Información y las Comunicaciones</t>
  </si>
  <si>
    <t>Oficina Tecnologías de la Información y las Comunicaciones</t>
  </si>
  <si>
    <t>Director de Reasentamientos Humanos</t>
  </si>
  <si>
    <t>Dirección de Reasentamientos Humanos</t>
  </si>
  <si>
    <t>Director de Urbanizaciones y Titulación</t>
  </si>
  <si>
    <t>Dirección de Urbanizaciones y Titulación</t>
  </si>
  <si>
    <t>Director de Mejoramiento de Barrios</t>
  </si>
  <si>
    <t>Dirección de Mejoramiento de Barrios</t>
  </si>
  <si>
    <t xml:space="preserve">Servicio al Ciudadano </t>
  </si>
  <si>
    <t>Adquisición de Bienes y Servicios</t>
  </si>
  <si>
    <t>Subdirector Financiero</t>
  </si>
  <si>
    <t>Subdirección Financiera</t>
  </si>
  <si>
    <t>Asesor de Control Interno</t>
  </si>
  <si>
    <t>Asesoría de Control Interno</t>
  </si>
  <si>
    <t>Seguimiento a Comité de inventarios</t>
  </si>
  <si>
    <t>Evaluación por dependencias.
Ley 904 de 2005 - Acuerdo CNSC 565 de 2016 - Circular 004 de 2005 consejo asesor del gobierno nacional</t>
  </si>
  <si>
    <t>Seguimiento al Comité de Conciliación</t>
  </si>
  <si>
    <t>Todos</t>
  </si>
  <si>
    <t>Actas de comité</t>
  </si>
  <si>
    <t>Asesora de Control Interno - Código 105 - Grado 01</t>
  </si>
  <si>
    <t>Firma: IVONNE ANDREA TORRES CRUZ - ASESORA DE CONTROL INTERNO - CAJA DE LA VIVIENDA POPULAR</t>
  </si>
  <si>
    <t>Recepción de solicitud</t>
  </si>
  <si>
    <t>Reparto de solicitud</t>
  </si>
  <si>
    <t>Revisión de respuesta y soportes</t>
  </si>
  <si>
    <t>Entrega a ente de control y copia en Control Interno</t>
  </si>
  <si>
    <t>117 funcionarios + 318 contratistas = 435 personas</t>
  </si>
  <si>
    <t>Evaluar de forma sistemática, autónoma, objetiva e independiente el SCI, MIPG, la gestión y los resultados de los procesos de la CVP, así como evaluar el cumplimiento de los planes y realizar los demás seguimientos e informes de ley, mediante actividades de aseguramiento y consultoría basados en riesgos y con enfoque hacia la prevención, proponiendo las recomendaciones y sugerencias que contribuyan al mejoramiento continuo del SIC.</t>
  </si>
  <si>
    <r>
      <rPr>
        <b/>
        <sz val="9"/>
        <color theme="1"/>
        <rFont val="Arial"/>
        <family val="2"/>
      </rPr>
      <t>Humanos:</t>
    </r>
    <r>
      <rPr>
        <sz val="9"/>
        <color theme="1"/>
        <rFont val="Arial"/>
        <family val="2"/>
      </rPr>
      <t xml:space="preserve"> Equipo multidisciplinario de trabajo de la Asesoría de Control Interno
</t>
    </r>
    <r>
      <rPr>
        <b/>
        <sz val="9"/>
        <color theme="1"/>
        <rFont val="Arial"/>
        <family val="2"/>
      </rPr>
      <t>Tecnológicos:</t>
    </r>
    <r>
      <rPr>
        <sz val="9"/>
        <color theme="1"/>
        <rFont val="Arial"/>
        <family val="2"/>
      </rPr>
      <t xml:space="preserve"> Equipos de cómputo, acceso a los Sistemas de Información de la entidad en modo de consulta y conectividad
</t>
    </r>
    <r>
      <rPr>
        <b/>
        <sz val="9"/>
        <color theme="1"/>
        <rFont val="Arial"/>
        <family val="2"/>
      </rPr>
      <t>Financieros</t>
    </r>
    <r>
      <rPr>
        <sz val="9"/>
        <color theme="1"/>
        <rFont val="Arial"/>
        <family val="2"/>
      </rPr>
      <t>: presupuesto asignado</t>
    </r>
  </si>
  <si>
    <t>1. Requisitos legales (normas y estándares)
2. Resultado de las auditorías externas e internas 2018
3. Estado del Plan de Mejoramiento interno y externo
4. Resultado de cumplimento de la gestión
5. Estado de implementación y sostenibilidad del MIPG y del MECI
6. Estado de los procesos</t>
  </si>
  <si>
    <t>liderazgo estratégico</t>
  </si>
  <si>
    <t>enfoque hacia la prevención</t>
  </si>
  <si>
    <t>evaluación de la gestión del riesgo</t>
  </si>
  <si>
    <t>relación con entes externos de control</t>
  </si>
  <si>
    <t>evaluación y seguimiento</t>
  </si>
  <si>
    <t>Marcela Urrea Jaramillo</t>
  </si>
  <si>
    <t>Elizabeth Cárdenas Rincón</t>
  </si>
  <si>
    <t>Andrea Sierra Ochoa</t>
  </si>
  <si>
    <t>Alejandro Marín Cañón</t>
  </si>
  <si>
    <t>Economista</t>
  </si>
  <si>
    <t>Contador 1</t>
  </si>
  <si>
    <t>Contador 2</t>
  </si>
  <si>
    <t>Auxiliar</t>
  </si>
  <si>
    <t>Abogado</t>
  </si>
  <si>
    <t>Ximena Peña Yague</t>
  </si>
  <si>
    <t>Técnico</t>
  </si>
  <si>
    <t>Alexandra Álvarez Mantilla</t>
  </si>
  <si>
    <t>roles Dec 215 de 2017</t>
  </si>
  <si>
    <t>Ivonne Andrea Torres Cruz
Asesora de Control Interno</t>
  </si>
  <si>
    <t>Recolección y Análisis de Información</t>
  </si>
  <si>
    <t>Asignación de actividad</t>
  </si>
  <si>
    <t>Elaboración de solicitud</t>
  </si>
  <si>
    <t>Actividad ejecutada (revisada y entregada a solicitante)</t>
  </si>
  <si>
    <t>Planeación - Definir metodología y cronograma de trabajo</t>
  </si>
  <si>
    <t>Planeación - Revisión previa del tema a evaluar</t>
  </si>
  <si>
    <t>Trabajo de campo - Recolección de Información</t>
  </si>
  <si>
    <t>Informe - Elaboración</t>
  </si>
  <si>
    <t>Informe - Revisión por ACI</t>
  </si>
  <si>
    <t>Informe - Comunicación de envío</t>
  </si>
  <si>
    <t>Informe - Publicación (web,intranet y/o carpeta de calidad)</t>
  </si>
  <si>
    <t>Informe Final - Publicación (web,intranet y/o carpeta de calidad)</t>
  </si>
  <si>
    <t>Planeación - Revisión previa del tema del informe</t>
  </si>
  <si>
    <t>Planeación del trabajo</t>
  </si>
  <si>
    <t>Planeación - Revisión previa del tema</t>
  </si>
  <si>
    <t>Informe - Elaboración de producto</t>
  </si>
  <si>
    <t>Entrega producto final</t>
  </si>
  <si>
    <t>Planeación - Revisión estado del PM a hacer seguimiento</t>
  </si>
  <si>
    <t>Dirección de Gestión Corporativa y CID</t>
  </si>
  <si>
    <t>Líderes de Cada Proceso</t>
  </si>
  <si>
    <t>Durante el mes de marzo se dio inicio a la planeación de la evaluación del cumplimiento de este artículo de decreto 371 de 2010. La información se solicitó para ser entregada el 21 de marzo, sin embargo fue remitida por la dependencia hasta el 26 de marzo, fecha en la cual se dio inicio al análisis de lo entregado.</t>
  </si>
  <si>
    <t>Memorandos de solicitud por parte de control interno y de la entrega de la información solicitada por parte de los responsables.</t>
  </si>
  <si>
    <t>Constitución Caja menor</t>
  </si>
  <si>
    <t>No se ha dado inicio a la actividad</t>
  </si>
  <si>
    <t>Verificación de la oportunidad y contenido de las herramientas de gestión de la CVP y su seguimiento:
PAG, PAAC, mapa de riesgos, proyectos de inversión</t>
  </si>
  <si>
    <t>Revisar la formulación y el avance de los siguientes planes normados por el Decreto 612 de 2018:
- Plan Estratégico de Tecnologías de la Información y las Comunicaciones.
- Plan de Tratamiento de Riesgos de Seguridad y Privacidad de la Información.
- Plan de Seguridad y Privacidad de la Información.</t>
  </si>
  <si>
    <t>Seguimiento al Plan Institucional de Capacitación - PIC</t>
  </si>
  <si>
    <t>Seguimiento al Plan Anual de Vacantes</t>
  </si>
  <si>
    <t>Seguimiento al Plan de Previsión de Recursos Humanos</t>
  </si>
  <si>
    <t>Seguimiento al Plan Estratégico de Talento Humano</t>
  </si>
  <si>
    <t>Seguimiento al . Plan de Incentivos Institucionales</t>
  </si>
  <si>
    <t>Auditoría Interna de Calidad bajo el estándar ISO 9001:2015</t>
  </si>
  <si>
    <t>Gestionar el proceso de contratación de la Auditoría Interna de Calidad bajo el estándar ISO 9001:2015</t>
  </si>
  <si>
    <t>Seguimiento a tutelas y a las notificaciones</t>
  </si>
  <si>
    <t>Seguimiento al plan de implementación del MIPG</t>
  </si>
  <si>
    <t xml:space="preserve">Seguimiento al Plan de Mejoramiento Interno </t>
  </si>
  <si>
    <t>Seguimiento a Plan de Mejoramiento Externo</t>
  </si>
  <si>
    <t>Control Interno Contable durante la vigencia 2018.
Decreto Reglamentario 1027 de 2007 y Resolución 193 de 2016 del Contador General de la Nación.</t>
  </si>
  <si>
    <t>Revisión por la Dirección- información a cargo de control interno</t>
  </si>
  <si>
    <t>Revisión y/o actualización del normograma proceso Evaluación de la Gestión</t>
  </si>
  <si>
    <t>Realizar auditoría de proceso de Reasentamientos Humanos</t>
  </si>
  <si>
    <t>Realizar auditoría de proceso de Urbanizaciones y Titulación</t>
  </si>
  <si>
    <t>Realizar auditoría de Inventarios (hardware y software)</t>
  </si>
  <si>
    <t>Normograma</t>
  </si>
  <si>
    <t>Página web actualizada</t>
  </si>
  <si>
    <t>Contratos de CI perfeccionados y en ejecución</t>
  </si>
  <si>
    <t>Memorando de apertura de la auditoría de inventarios (software y hardware), se ha venido solicitando información de acuerdo al plan propio de la auditoría</t>
  </si>
  <si>
    <t>Se realizó la primera reunión con el contratista para la planeación de la auditoría el 27-mar-2019, la cual se realizará en la última semana de abril</t>
  </si>
  <si>
    <t>Se remitió correo a la Oficina Asesora d epalneación con la Matriz del normograma actualizado</t>
  </si>
  <si>
    <t>Se llevaron a cabo las actividades para la contratación de los profesionales requeridos por la Asesoría de Control Interno</t>
  </si>
  <si>
    <t>Se han realizado los trámites de las cuentas de cobro para lograr el pago d elos honorarios de los contratistas según el procedimiento adoptado</t>
  </si>
  <si>
    <t>Se realizó el trámite del proceso de mínima cuantía para lograr la contratación del externo que realizará la Auditoría Interna de Calidad</t>
  </si>
  <si>
    <t>Se gestionó y se realizó la capacitación sobnre las líneas de defensa y la política de control interno del MIPG</t>
  </si>
  <si>
    <t>En enero se realizó verificación del cumplimiento del PAAC y se presentó informe y se publicó en página web</t>
  </si>
  <si>
    <t>Se solicitó la información, se recabó, se analizó, se elaboró el respectivo informe y se remitió a los respectivos destinatarios</t>
  </si>
  <si>
    <t>Se realizó la Evaluación por dependencias, de acuerdo con la Ley 904 de 2005 - Acuerdo CNSC 565 de 2016 - Circular 004 de 2005 consejo asesor del gobierno nacional</t>
  </si>
  <si>
    <t>Se solicitó, recabó, analizó y se elaboró el informe correspondiente y se entegó a la CGN y al representante legal</t>
  </si>
  <si>
    <t>Se solicitó, recabó, analizó y se elaboró el informe correspondiente y se entegó al representante legal</t>
  </si>
  <si>
    <t>Se realizó el reporte de acuerdo con la metodología del FURAG del DAFP</t>
  </si>
  <si>
    <t>Se solicitó, recabó, analizó y se elaboró el informe correspondiente y se publicó en la página web</t>
  </si>
  <si>
    <t>Se formuló y aprobó el PAA en CICCI del 11 de febrero de 2019</t>
  </si>
  <si>
    <t>Se realizó el último seguimiento del PAA del 2018</t>
  </si>
  <si>
    <t>Se realizó el reporte del decreto 2015 correspondiente al avance en las metas del PDD</t>
  </si>
  <si>
    <t>Se realizó el reporte en el ap´licativo disponible para tal fin</t>
  </si>
  <si>
    <t>Se solicitó, recabó, analizó y se elaboró el informe correspondiente y se entregó al representante legal</t>
  </si>
  <si>
    <t>Se ha venido atendiendo los requerimientos de la contraloría</t>
  </si>
  <si>
    <t>Se realizó la solicitud revisión con técnicas de auditoría y cargue de la información en el aplicativo SIVICOF</t>
  </si>
  <si>
    <t>Se realizó el último seguimiento del PM de la contraloría con corte al 31-Dic-2018, se elaboró la matriz</t>
  </si>
  <si>
    <t>Se realizó el primer seguimiento del PM de la contraloría con corte al 15-Feb-2019, se elaboró la matriz</t>
  </si>
  <si>
    <t>Realizar evaluación de personal de planta</t>
  </si>
  <si>
    <t>Evaluaciones de gestión</t>
  </si>
  <si>
    <t>\\10.216.160.201\control interno\2019\4.  APOYO\4. Planta\Concertacion 2019</t>
  </si>
  <si>
    <t>Se realizaron la evaluaciones de gestión a Elizabeth Cardenas Beltran - Planta provisional  la cual se envio en el memorando 2019IE2366 el 20-02-2019 y Graciela Zabala Rico - Planta temporal en el memorando 2019IE805 del 25-01-2019</t>
  </si>
  <si>
    <t xml:space="preserve">Dar respuesta a las solicitudes de informacion  con fines disciplinarios  auto de apertura de indagacion preliminar </t>
  </si>
  <si>
    <t>Respuestas a memorandos</t>
  </si>
  <si>
    <t>\\10.216.160.201\control interno\2019\4.  APOYO\1. Corr. Interna</t>
  </si>
  <si>
    <t>Se realizo respuestas a mediantes los memorandos 2019IE2451 - 2019IE2450 - 2019IE2449 - 2019IE2445 - 2019IE2443 - 2019IE2452</t>
  </si>
  <si>
    <t xml:space="preserve">Participación e intervención en los comités:
Comité de inventarios de  bienes muebles e inmuebles 
Comité técnico de sostenibilidad contable
Comité de Conciliación
Comité Financiero 
Comité Coordinación de Control Interno
</t>
  </si>
  <si>
    <t>En custodia de los secretarios tecnicos de comité
\\10.216.160.201\control interno\2019\2. 036 INFORMES\.036.8 DE GESTIÓN\COMITE CONTROL INTERNO</t>
  </si>
  <si>
    <t>Se asistió y participó en los comites de:
Comité Financiero - Febrero 2019 
Comité de Conciliación -  25 Enero 2019, 15 y 25 Febrero 2019, 14 y 23 Marzo de 2019, 10 y 23 de Abril de 2019
Comité de coordinación de Control Interno - 11 de Febrero de 2019</t>
  </si>
  <si>
    <t>Dar respuesta a solicitud  de modificaciones  plan de mejoramiento halalzgos 3,1,5,4, y 3,1,6,4,1  oficio radicado en Contraloria   1-2018-31485  del 28-12-2018</t>
  </si>
  <si>
    <t>Memorando 2019IE261 del 17 de Enero de 2019</t>
  </si>
  <si>
    <t>Se dio respuesta a solicitud de modificación de fecha de terminación de la acción de mejoramiento para los hallazgos N0. 3.1.5.4 y No. 3.1.6.4.1 de la auditoria 49 adelantada por la Contralorpia Distrital de Bogotá DC</t>
  </si>
  <si>
    <t>Memorandos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</si>
</sst>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_-* #,##0.00\ &quot;€&quot;_-;\-* #,##0.00\ &quot;€&quot;_-;_-* &quot;-&quot;??\ &quot;€&quot;_-;_-@_-"/>
    <numFmt numFmtId="165" formatCode="_-* #,##0.00\ _€_-;\-* #,##0.00\ _€_-;_-* &quot;-&quot;??\ _€_-;_-@_-"/>
  </numFmts>
  <fonts count="21" x14ac:knownFonts="1">
    <font>
      <sz val="11"/>
      <color theme="1"/>
      <name val="Calibri"/>
      <family val="2"/>
      <scheme val="minor"/>
    </font>
    <font>
      <sz val="11"/>
      <color theme="1"/>
      <name val="Calibri"/>
      <family val="2"/>
      <scheme val="minor"/>
    </font>
    <font>
      <b/>
      <sz val="11"/>
      <color theme="1"/>
      <name val="Calibri"/>
      <family val="2"/>
      <scheme val="minor"/>
    </font>
    <font>
      <sz val="11"/>
      <color rgb="FF000000"/>
      <name val="Calibri"/>
      <family val="2"/>
      <charset val="1"/>
    </font>
    <font>
      <sz val="9"/>
      <color theme="1"/>
      <name val="Arial"/>
      <family val="2"/>
    </font>
    <font>
      <b/>
      <sz val="9"/>
      <color theme="1"/>
      <name val="Arial"/>
      <family val="2"/>
    </font>
    <font>
      <sz val="10"/>
      <name val="Arial"/>
      <family val="2"/>
    </font>
    <font>
      <sz val="10"/>
      <name val="Arial"/>
      <family val="2"/>
    </font>
    <font>
      <sz val="11"/>
      <color theme="1"/>
      <name val="Arial"/>
      <family val="2"/>
    </font>
    <font>
      <sz val="10"/>
      <color theme="1"/>
      <name val="Arial"/>
      <family val="2"/>
    </font>
    <font>
      <b/>
      <sz val="9"/>
      <color rgb="FF000000"/>
      <name val="Arial"/>
      <family val="2"/>
    </font>
    <font>
      <b/>
      <sz val="10"/>
      <color theme="1"/>
      <name val="Arial"/>
      <family val="2"/>
    </font>
    <font>
      <b/>
      <sz val="16"/>
      <color theme="1"/>
      <name val="Arial"/>
      <family val="2"/>
    </font>
    <font>
      <sz val="10"/>
      <color theme="0"/>
      <name val="Arial"/>
      <family val="2"/>
    </font>
    <font>
      <b/>
      <sz val="10"/>
      <name val="Calibri"/>
      <family val="2"/>
      <scheme val="minor"/>
    </font>
    <font>
      <sz val="10"/>
      <color rgb="FF000000"/>
      <name val="Calibri"/>
      <family val="2"/>
      <scheme val="minor"/>
    </font>
    <font>
      <sz val="10"/>
      <name val="Calibri"/>
      <family val="2"/>
      <scheme val="minor"/>
    </font>
    <font>
      <sz val="10"/>
      <color theme="1"/>
      <name val="Calibri"/>
      <family val="2"/>
      <scheme val="minor"/>
    </font>
    <font>
      <sz val="9"/>
      <name val="Arial"/>
      <family val="2"/>
    </font>
    <font>
      <b/>
      <sz val="11"/>
      <color theme="1"/>
      <name val="Arial"/>
      <family val="2"/>
    </font>
    <font>
      <b/>
      <sz val="12"/>
      <color theme="1"/>
      <name val="Arial"/>
      <family val="2"/>
    </font>
  </fonts>
  <fills count="28">
    <fill>
      <patternFill patternType="none"/>
    </fill>
    <fill>
      <patternFill patternType="gray125"/>
    </fill>
    <fill>
      <patternFill patternType="solid">
        <fgColor theme="0" tint="-0.14999847407452621"/>
        <bgColor indexed="64"/>
      </patternFill>
    </fill>
    <fill>
      <patternFill patternType="solid">
        <fgColor theme="0" tint="-0.14999847407452621"/>
        <bgColor rgb="FF000000"/>
      </patternFill>
    </fill>
    <fill>
      <patternFill patternType="solid">
        <fgColor rgb="FFD8D8D8"/>
        <bgColor rgb="FF000000"/>
      </patternFill>
    </fill>
    <fill>
      <patternFill patternType="solid">
        <fgColor theme="9" tint="0.59999389629810485"/>
        <bgColor rgb="FF000000"/>
      </patternFill>
    </fill>
    <fill>
      <patternFill patternType="solid">
        <fgColor theme="9" tint="0.59999389629810485"/>
        <bgColor indexed="64"/>
      </patternFill>
    </fill>
    <fill>
      <patternFill patternType="solid">
        <fgColor theme="7" tint="0.59999389629810485"/>
        <bgColor rgb="FF000000"/>
      </patternFill>
    </fill>
    <fill>
      <patternFill patternType="solid">
        <fgColor theme="7" tint="0.59999389629810485"/>
        <bgColor indexed="64"/>
      </patternFill>
    </fill>
    <fill>
      <patternFill patternType="solid">
        <fgColor theme="3" tint="0.79998168889431442"/>
        <bgColor rgb="FFD9D9D9"/>
      </patternFill>
    </fill>
    <fill>
      <patternFill patternType="solid">
        <fgColor theme="2" tint="-9.9978637043366805E-2"/>
        <bgColor rgb="FFD9D9D9"/>
      </patternFill>
    </fill>
    <fill>
      <patternFill patternType="solid">
        <fgColor theme="0" tint="-4.9989318521683403E-2"/>
        <bgColor rgb="FFD9D9D9"/>
      </patternFill>
    </fill>
    <fill>
      <patternFill patternType="solid">
        <fgColor theme="9" tint="0.79998168889431442"/>
        <bgColor rgb="FFD9D9D9"/>
      </patternFill>
    </fill>
    <fill>
      <patternFill patternType="solid">
        <fgColor rgb="FF0066FF"/>
        <bgColor indexed="64"/>
      </patternFill>
    </fill>
    <fill>
      <patternFill patternType="solid">
        <fgColor theme="0" tint="-0.249977111117893"/>
        <bgColor indexed="64"/>
      </patternFill>
    </fill>
    <fill>
      <patternFill patternType="solid">
        <fgColor rgb="FF00B050"/>
        <bgColor indexed="64"/>
      </patternFill>
    </fill>
    <fill>
      <patternFill patternType="solid">
        <fgColor theme="5" tint="0.39997558519241921"/>
        <bgColor indexed="64"/>
      </patternFill>
    </fill>
    <fill>
      <patternFill patternType="solid">
        <fgColor rgb="FF6699FF"/>
        <bgColor indexed="64"/>
      </patternFill>
    </fill>
    <fill>
      <patternFill patternType="solid">
        <fgColor rgb="FF00FFFF"/>
        <bgColor indexed="64"/>
      </patternFill>
    </fill>
    <fill>
      <patternFill patternType="solid">
        <fgColor rgb="FF66FF66"/>
        <bgColor indexed="64"/>
      </patternFill>
    </fill>
    <fill>
      <patternFill patternType="solid">
        <fgColor rgb="FFFFFF66"/>
        <bgColor indexed="64"/>
      </patternFill>
    </fill>
    <fill>
      <patternFill patternType="solid">
        <fgColor rgb="FFFF7C80"/>
        <bgColor indexed="64"/>
      </patternFill>
    </fill>
    <fill>
      <patternFill patternType="solid">
        <fgColor rgb="FFFF66FF"/>
        <bgColor indexed="64"/>
      </patternFill>
    </fill>
    <fill>
      <patternFill patternType="solid">
        <fgColor rgb="FFCCFF33"/>
        <bgColor indexed="64"/>
      </patternFill>
    </fill>
    <fill>
      <patternFill patternType="solid">
        <fgColor theme="5" tint="0.79998168889431442"/>
        <bgColor indexed="64"/>
      </patternFill>
    </fill>
    <fill>
      <patternFill patternType="solid">
        <fgColor theme="3" tint="0.79998168889431442"/>
        <bgColor indexed="64"/>
      </patternFill>
    </fill>
    <fill>
      <patternFill patternType="solid">
        <fgColor theme="6" tint="0.39997558519241921"/>
        <bgColor indexed="64"/>
      </patternFill>
    </fill>
    <fill>
      <patternFill patternType="solid">
        <fgColor rgb="FFFFFF99"/>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right/>
      <top style="thin">
        <color indexed="64"/>
      </top>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style="thin">
        <color theme="1" tint="0.499984740745262"/>
      </right>
      <top style="thin">
        <color theme="1" tint="0.499984740745262"/>
      </top>
      <bottom/>
      <diagonal/>
    </border>
    <border>
      <left style="thin">
        <color theme="1" tint="0.499984740745262"/>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style="thin">
        <color theme="1" tint="0.499984740745262"/>
      </left>
      <right style="thin">
        <color theme="1" tint="0.499984740745262"/>
      </right>
      <top/>
      <bottom style="thin">
        <color theme="1"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bottom style="thin">
        <color theme="0" tint="-0.499984740745262"/>
      </bottom>
      <diagonal/>
    </border>
  </borders>
  <cellStyleXfs count="46">
    <xf numFmtId="0" fontId="0" fillId="0" borderId="0"/>
    <xf numFmtId="9" fontId="1" fillId="0" borderId="0" applyFont="0" applyFill="0" applyBorder="0" applyAlignment="0" applyProtection="0"/>
    <xf numFmtId="0" fontId="3" fillId="0" borderId="0"/>
    <xf numFmtId="9" fontId="3" fillId="0" borderId="0" applyFont="0" applyFill="0" applyBorder="0" applyAlignment="0" applyProtection="0"/>
    <xf numFmtId="0" fontId="6" fillId="0" borderId="0"/>
    <xf numFmtId="164" fontId="7" fillId="0" borderId="0" applyFont="0" applyFill="0" applyBorder="0" applyAlignment="0" applyProtection="0"/>
    <xf numFmtId="0" fontId="7" fillId="0" borderId="0"/>
    <xf numFmtId="0" fontId="7" fillId="0" borderId="0"/>
    <xf numFmtId="9" fontId="7" fillId="0" borderId="0" applyFont="0" applyFill="0" applyBorder="0" applyAlignment="0" applyProtection="0"/>
    <xf numFmtId="9"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43" fontId="7" fillId="0" borderId="0" applyFont="0" applyFill="0" applyBorder="0" applyAlignment="0" applyProtection="0"/>
    <xf numFmtId="0" fontId="1" fillId="0" borderId="0"/>
    <xf numFmtId="0" fontId="7" fillId="0" borderId="0"/>
    <xf numFmtId="9" fontId="7"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7" fillId="0" borderId="0"/>
    <xf numFmtId="0" fontId="1" fillId="0" borderId="0"/>
    <xf numFmtId="0" fontId="7" fillId="0" borderId="0"/>
    <xf numFmtId="0" fontId="1" fillId="0" borderId="0"/>
    <xf numFmtId="0" fontId="1" fillId="0" borderId="0"/>
    <xf numFmtId="9" fontId="7" fillId="0" borderId="0" applyFont="0" applyFill="0" applyBorder="0" applyAlignment="0" applyProtection="0"/>
    <xf numFmtId="9" fontId="7" fillId="0" borderId="0" applyFont="0" applyFill="0" applyBorder="0" applyAlignment="0" applyProtection="0"/>
    <xf numFmtId="0" fontId="7" fillId="0" borderId="0"/>
    <xf numFmtId="0" fontId="1" fillId="0" borderId="0"/>
    <xf numFmtId="0" fontId="1" fillId="0" borderId="0"/>
    <xf numFmtId="43" fontId="1" fillId="0" borderId="0" applyFont="0" applyFill="0" applyBorder="0" applyAlignment="0" applyProtection="0"/>
    <xf numFmtId="0" fontId="1" fillId="0" borderId="0"/>
    <xf numFmtId="0" fontId="7" fillId="0" borderId="0"/>
    <xf numFmtId="0" fontId="1" fillId="0" borderId="0"/>
    <xf numFmtId="164" fontId="7" fillId="0" borderId="0" applyFont="0" applyFill="0" applyBorder="0" applyAlignment="0" applyProtection="0"/>
    <xf numFmtId="43" fontId="7" fillId="0" borderId="0" applyFont="0" applyFill="0" applyBorder="0" applyAlignment="0" applyProtection="0"/>
    <xf numFmtId="165"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0" fontId="1" fillId="0" borderId="0"/>
    <xf numFmtId="0" fontId="1" fillId="0" borderId="0"/>
    <xf numFmtId="0" fontId="1" fillId="0" borderId="0"/>
    <xf numFmtId="0" fontId="7" fillId="0" borderId="0"/>
    <xf numFmtId="0" fontId="1" fillId="0" borderId="0"/>
    <xf numFmtId="9" fontId="7" fillId="0" borderId="0" applyFont="0" applyFill="0" applyBorder="0" applyAlignment="0" applyProtection="0"/>
    <xf numFmtId="9" fontId="7" fillId="0" borderId="0" applyFont="0" applyFill="0" applyBorder="0" applyAlignment="0" applyProtection="0"/>
  </cellStyleXfs>
  <cellXfs count="128">
    <xf numFmtId="0" fontId="0" fillId="0" borderId="0" xfId="0"/>
    <xf numFmtId="0" fontId="8" fillId="0" borderId="0" xfId="0" applyFont="1"/>
    <xf numFmtId="0" fontId="9" fillId="0" borderId="0" xfId="0" applyFont="1"/>
    <xf numFmtId="0" fontId="4" fillId="0" borderId="0" xfId="0" applyFont="1"/>
    <xf numFmtId="0" fontId="11" fillId="0" borderId="1" xfId="0" applyFont="1" applyBorder="1" applyAlignment="1">
      <alignment horizontal="left" vertical="center" indent="1"/>
    </xf>
    <xf numFmtId="0" fontId="5" fillId="0" borderId="2" xfId="0" applyFont="1" applyBorder="1" applyAlignment="1">
      <alignment horizontal="left" vertical="top"/>
    </xf>
    <xf numFmtId="0" fontId="5" fillId="0" borderId="6" xfId="0" applyFont="1" applyBorder="1" applyAlignment="1">
      <alignment vertical="top"/>
    </xf>
    <xf numFmtId="0" fontId="2" fillId="0" borderId="0" xfId="0" applyFont="1"/>
    <xf numFmtId="0" fontId="0" fillId="0" borderId="0" xfId="0" applyAlignment="1">
      <alignment wrapText="1"/>
    </xf>
    <xf numFmtId="9" fontId="0" fillId="0" borderId="0" xfId="0" applyNumberFormat="1"/>
    <xf numFmtId="0" fontId="10" fillId="11" borderId="12" xfId="2" applyFont="1" applyFill="1" applyBorder="1" applyAlignment="1">
      <alignment horizontal="center" vertical="center" wrapText="1"/>
    </xf>
    <xf numFmtId="0" fontId="10" fillId="9" borderId="12" xfId="2" applyFont="1" applyFill="1" applyBorder="1" applyAlignment="1">
      <alignment horizontal="center" vertical="center" wrapText="1"/>
    </xf>
    <xf numFmtId="14" fontId="13" fillId="0" borderId="0" xfId="0" applyNumberFormat="1" applyFont="1"/>
    <xf numFmtId="0" fontId="10" fillId="10" borderId="12" xfId="2" applyFont="1" applyFill="1" applyBorder="1" applyAlignment="1">
      <alignment horizontal="center" vertical="center"/>
    </xf>
    <xf numFmtId="0" fontId="14" fillId="4" borderId="1" xfId="13" applyFont="1" applyFill="1" applyBorder="1" applyAlignment="1">
      <alignment horizontal="center" vertical="center"/>
    </xf>
    <xf numFmtId="0" fontId="15" fillId="5" borderId="1" xfId="13" applyFont="1" applyFill="1" applyBorder="1" applyAlignment="1">
      <alignment vertical="center" wrapText="1"/>
    </xf>
    <xf numFmtId="0" fontId="15" fillId="6" borderId="1" xfId="13" applyFont="1" applyFill="1" applyBorder="1" applyAlignment="1">
      <alignment horizontal="left" vertical="center" wrapText="1"/>
    </xf>
    <xf numFmtId="0" fontId="15" fillId="6" borderId="1" xfId="13" applyFont="1" applyFill="1" applyBorder="1" applyAlignment="1">
      <alignment horizontal="left" vertical="center" wrapText="1" readingOrder="1"/>
    </xf>
    <xf numFmtId="0" fontId="16" fillId="6" borderId="1" xfId="7" applyFont="1" applyFill="1" applyBorder="1" applyAlignment="1">
      <alignment vertical="center" wrapText="1"/>
    </xf>
    <xf numFmtId="0" fontId="15" fillId="7" borderId="1" xfId="13" applyFont="1" applyFill="1" applyBorder="1" applyAlignment="1">
      <alignment vertical="center" wrapText="1"/>
    </xf>
    <xf numFmtId="0" fontId="15" fillId="8" borderId="1" xfId="13" applyFont="1" applyFill="1" applyBorder="1" applyAlignment="1">
      <alignment horizontal="left" vertical="center" wrapText="1" readingOrder="1"/>
    </xf>
    <xf numFmtId="0" fontId="16" fillId="8" borderId="1" xfId="7" applyFont="1" applyFill="1" applyBorder="1" applyAlignment="1">
      <alignment vertical="center"/>
    </xf>
    <xf numFmtId="0" fontId="16" fillId="8" borderId="1" xfId="7" applyFont="1" applyFill="1" applyBorder="1" applyAlignment="1">
      <alignment vertical="center" wrapText="1"/>
    </xf>
    <xf numFmtId="0" fontId="15" fillId="3" borderId="1" xfId="13" applyFont="1" applyFill="1" applyBorder="1" applyAlignment="1">
      <alignment vertical="center" wrapText="1"/>
    </xf>
    <xf numFmtId="0" fontId="16" fillId="2" borderId="1" xfId="7" applyFont="1" applyFill="1" applyBorder="1" applyAlignment="1">
      <alignment vertical="center"/>
    </xf>
    <xf numFmtId="0" fontId="15" fillId="2" borderId="1" xfId="13" applyFont="1" applyFill="1" applyBorder="1" applyAlignment="1">
      <alignment horizontal="left" vertical="center" wrapText="1" readingOrder="1"/>
    </xf>
    <xf numFmtId="0" fontId="16" fillId="2" borderId="1" xfId="7" applyFont="1" applyFill="1" applyBorder="1" applyAlignment="1">
      <alignment vertical="center" wrapText="1"/>
    </xf>
    <xf numFmtId="0" fontId="4" fillId="0" borderId="12" xfId="0" applyFont="1" applyBorder="1" applyAlignment="1" applyProtection="1">
      <alignment horizontal="center" vertical="center" wrapText="1"/>
    </xf>
    <xf numFmtId="14" fontId="4" fillId="0" borderId="12" xfId="0" applyNumberFormat="1" applyFont="1" applyBorder="1" applyAlignment="1" applyProtection="1">
      <alignment horizontal="center" vertical="center"/>
      <protection locked="0"/>
    </xf>
    <xf numFmtId="0" fontId="4" fillId="0" borderId="12" xfId="0" applyFont="1" applyBorder="1" applyAlignment="1" applyProtection="1">
      <alignment horizontal="center" vertical="center"/>
      <protection locked="0"/>
    </xf>
    <xf numFmtId="0" fontId="4" fillId="0" borderId="12" xfId="0" applyFont="1" applyBorder="1" applyAlignment="1" applyProtection="1">
      <alignment horizontal="justify" vertical="center" wrapText="1"/>
      <protection locked="0"/>
    </xf>
    <xf numFmtId="0" fontId="4" fillId="0" borderId="12" xfId="0" applyFont="1" applyBorder="1" applyAlignment="1" applyProtection="1">
      <alignment horizontal="center" vertical="center" wrapText="1"/>
      <protection locked="0"/>
    </xf>
    <xf numFmtId="14" fontId="4" fillId="0" borderId="3" xfId="0" applyNumberFormat="1" applyFont="1" applyBorder="1" applyAlignment="1" applyProtection="1">
      <alignment horizontal="center" vertical="center"/>
      <protection locked="0"/>
    </xf>
    <xf numFmtId="0" fontId="12" fillId="0" borderId="4" xfId="0" applyFont="1" applyBorder="1" applyAlignment="1" applyProtection="1">
      <alignment horizontal="center" vertical="center"/>
      <protection locked="0"/>
    </xf>
    <xf numFmtId="10" fontId="4" fillId="0" borderId="12" xfId="1" applyNumberFormat="1" applyFont="1" applyBorder="1" applyAlignment="1" applyProtection="1">
      <alignment horizontal="center" vertical="center"/>
    </xf>
    <xf numFmtId="14" fontId="5" fillId="0" borderId="2" xfId="0" applyNumberFormat="1" applyFont="1" applyBorder="1" applyAlignment="1" applyProtection="1">
      <alignment horizontal="left" vertical="center"/>
      <protection locked="0"/>
    </xf>
    <xf numFmtId="0" fontId="5" fillId="0" borderId="2" xfId="0" applyFont="1" applyBorder="1" applyAlignment="1" applyProtection="1">
      <alignment horizontal="left" vertical="center" wrapText="1"/>
      <protection locked="0"/>
    </xf>
    <xf numFmtId="1" fontId="4" fillId="0" borderId="3" xfId="0" applyNumberFormat="1" applyFont="1" applyBorder="1" applyAlignment="1" applyProtection="1">
      <alignment horizontal="center" vertical="center"/>
      <protection locked="0"/>
    </xf>
    <xf numFmtId="1" fontId="4" fillId="0" borderId="3" xfId="0" applyNumberFormat="1" applyFont="1" applyBorder="1" applyAlignment="1" applyProtection="1">
      <alignment horizontal="center" vertical="center" wrapText="1"/>
      <protection locked="0"/>
    </xf>
    <xf numFmtId="0" fontId="8" fillId="0" borderId="10" xfId="0" applyFont="1" applyBorder="1"/>
    <xf numFmtId="0" fontId="17" fillId="0" borderId="1" xfId="0" applyFont="1" applyBorder="1" applyAlignment="1">
      <alignment vertical="center" wrapText="1"/>
    </xf>
    <xf numFmtId="0" fontId="4" fillId="0" borderId="12" xfId="0" applyFont="1" applyFill="1" applyBorder="1" applyAlignment="1" applyProtection="1">
      <alignment horizontal="center" vertical="center"/>
      <protection locked="0"/>
    </xf>
    <xf numFmtId="0" fontId="4" fillId="0" borderId="12" xfId="0" applyFont="1" applyFill="1" applyBorder="1" applyAlignment="1" applyProtection="1">
      <alignment horizontal="justify" vertical="center" wrapText="1"/>
      <protection locked="0"/>
    </xf>
    <xf numFmtId="0" fontId="4" fillId="0" borderId="12" xfId="0" applyFont="1" applyFill="1" applyBorder="1" applyAlignment="1" applyProtection="1">
      <alignment horizontal="center" vertical="center" wrapText="1"/>
      <protection locked="0"/>
    </xf>
    <xf numFmtId="10" fontId="4" fillId="0" borderId="12" xfId="1" applyNumberFormat="1" applyFont="1" applyFill="1" applyBorder="1" applyAlignment="1" applyProtection="1">
      <alignment horizontal="center" vertical="center"/>
    </xf>
    <xf numFmtId="0" fontId="8" fillId="0" borderId="0" xfId="0" applyFont="1" applyFill="1"/>
    <xf numFmtId="14" fontId="4" fillId="0" borderId="12" xfId="0" applyNumberFormat="1" applyFont="1" applyFill="1" applyBorder="1" applyAlignment="1" applyProtection="1">
      <alignment horizontal="center" vertical="center"/>
      <protection locked="0"/>
    </xf>
    <xf numFmtId="10" fontId="4" fillId="0" borderId="12" xfId="1" applyNumberFormat="1" applyFont="1" applyFill="1" applyBorder="1" applyAlignment="1" applyProtection="1">
      <alignment horizontal="center" vertical="center"/>
      <protection locked="0"/>
    </xf>
    <xf numFmtId="0" fontId="18" fillId="0" borderId="12" xfId="0" applyFont="1" applyFill="1" applyBorder="1" applyAlignment="1" applyProtection="1">
      <alignment horizontal="justify" vertical="center" wrapText="1"/>
      <protection locked="0"/>
    </xf>
    <xf numFmtId="0" fontId="18" fillId="0" borderId="12" xfId="0" applyFont="1" applyFill="1" applyBorder="1" applyAlignment="1" applyProtection="1">
      <alignment horizontal="center" vertical="center" wrapText="1"/>
      <protection locked="0"/>
    </xf>
    <xf numFmtId="0" fontId="4" fillId="13" borderId="12" xfId="0" applyFont="1" applyFill="1" applyBorder="1" applyAlignment="1" applyProtection="1">
      <alignment horizontal="center" vertical="center"/>
      <protection locked="0"/>
    </xf>
    <xf numFmtId="0" fontId="10" fillId="11" borderId="13" xfId="2" applyFont="1" applyFill="1" applyBorder="1" applyAlignment="1">
      <alignment vertical="center" wrapText="1"/>
    </xf>
    <xf numFmtId="0" fontId="10" fillId="12" borderId="13" xfId="2" applyFont="1" applyFill="1" applyBorder="1" applyAlignment="1">
      <alignment vertical="center" wrapText="1"/>
    </xf>
    <xf numFmtId="0" fontId="4" fillId="14" borderId="12" xfId="0" applyFont="1" applyFill="1" applyBorder="1" applyAlignment="1" applyProtection="1">
      <alignment horizontal="center" vertical="center"/>
      <protection locked="0"/>
    </xf>
    <xf numFmtId="0" fontId="4" fillId="0" borderId="14" xfId="0" applyFont="1" applyBorder="1" applyAlignment="1" applyProtection="1">
      <alignment horizontal="center" vertical="center"/>
      <protection locked="0"/>
    </xf>
    <xf numFmtId="0" fontId="4" fillId="0" borderId="15" xfId="0" applyFont="1" applyBorder="1" applyAlignment="1" applyProtection="1">
      <alignment horizontal="center" vertical="center"/>
      <protection locked="0"/>
    </xf>
    <xf numFmtId="0" fontId="4" fillId="0" borderId="13" xfId="0" applyFont="1" applyFill="1" applyBorder="1" applyAlignment="1" applyProtection="1">
      <alignment horizontal="center" vertical="center"/>
      <protection locked="0"/>
    </xf>
    <xf numFmtId="0" fontId="4" fillId="0" borderId="16" xfId="0" applyFont="1" applyBorder="1" applyAlignment="1" applyProtection="1">
      <alignment horizontal="center" vertical="center"/>
      <protection locked="0"/>
    </xf>
    <xf numFmtId="0" fontId="0" fillId="0" borderId="18" xfId="0" applyBorder="1"/>
    <xf numFmtId="0" fontId="0" fillId="0" borderId="17" xfId="0" applyBorder="1"/>
    <xf numFmtId="0" fontId="0" fillId="0" borderId="19" xfId="0" applyBorder="1"/>
    <xf numFmtId="0" fontId="0" fillId="0" borderId="0" xfId="0" applyBorder="1"/>
    <xf numFmtId="0" fontId="8" fillId="0" borderId="0" xfId="0" applyFont="1" applyBorder="1"/>
    <xf numFmtId="0" fontId="19" fillId="0" borderId="10" xfId="0" applyFont="1" applyBorder="1"/>
    <xf numFmtId="0" fontId="4" fillId="16" borderId="12" xfId="0" applyFont="1" applyFill="1" applyBorder="1" applyAlignment="1" applyProtection="1">
      <alignment horizontal="center" vertical="center"/>
      <protection locked="0"/>
    </xf>
    <xf numFmtId="10" fontId="8" fillId="0" borderId="0" xfId="0" applyNumberFormat="1" applyFont="1"/>
    <xf numFmtId="10" fontId="20" fillId="15" borderId="12" xfId="1" applyNumberFormat="1" applyFont="1" applyFill="1" applyBorder="1" applyAlignment="1" applyProtection="1">
      <alignment horizontal="center" vertical="center"/>
    </xf>
    <xf numFmtId="0" fontId="0" fillId="0" borderId="0" xfId="0" applyFill="1"/>
    <xf numFmtId="0" fontId="0" fillId="22" borderId="0" xfId="0" applyFill="1"/>
    <xf numFmtId="0" fontId="0" fillId="17" borderId="0" xfId="0" applyFill="1"/>
    <xf numFmtId="0" fontId="0" fillId="18" borderId="0" xfId="0" applyFill="1"/>
    <xf numFmtId="0" fontId="0" fillId="19" borderId="0" xfId="0" applyFill="1"/>
    <xf numFmtId="0" fontId="0" fillId="20" borderId="0" xfId="0" applyFill="1"/>
    <xf numFmtId="0" fontId="0" fillId="21" borderId="0" xfId="0" applyFill="1"/>
    <xf numFmtId="0" fontId="2" fillId="23" borderId="0" xfId="0" applyFont="1" applyFill="1"/>
    <xf numFmtId="0" fontId="2" fillId="0" borderId="0" xfId="0" applyFont="1" applyFill="1"/>
    <xf numFmtId="9" fontId="0" fillId="0" borderId="0" xfId="0" applyNumberFormat="1" applyFill="1"/>
    <xf numFmtId="0" fontId="0" fillId="24" borderId="0" xfId="0" applyFill="1"/>
    <xf numFmtId="9" fontId="0" fillId="24" borderId="0" xfId="0" applyNumberFormat="1" applyFill="1"/>
    <xf numFmtId="0" fontId="0" fillId="25" borderId="0" xfId="0" applyFill="1"/>
    <xf numFmtId="9" fontId="0" fillId="25" borderId="0" xfId="0" applyNumberFormat="1" applyFill="1"/>
    <xf numFmtId="0" fontId="0" fillId="26" borderId="0" xfId="0" applyFill="1"/>
    <xf numFmtId="9" fontId="0" fillId="26" borderId="0" xfId="0" applyNumberFormat="1" applyFill="1"/>
    <xf numFmtId="0" fontId="0" fillId="8" borderId="0" xfId="0" applyFill="1"/>
    <xf numFmtId="9" fontId="0" fillId="8" borderId="0" xfId="0" applyNumberFormat="1" applyFill="1"/>
    <xf numFmtId="0" fontId="0" fillId="27" borderId="0" xfId="0" applyFill="1"/>
    <xf numFmtId="9" fontId="0" fillId="27" borderId="0" xfId="0" applyNumberFormat="1" applyFill="1"/>
    <xf numFmtId="10" fontId="18" fillId="0" borderId="12" xfId="1" applyNumberFormat="1" applyFont="1" applyFill="1" applyBorder="1" applyAlignment="1" applyProtection="1">
      <alignment horizontal="center" vertical="center"/>
    </xf>
    <xf numFmtId="0" fontId="5" fillId="0" borderId="6" xfId="0" applyFont="1" applyBorder="1" applyAlignment="1" applyProtection="1">
      <alignment horizontal="center" vertical="center" wrapText="1"/>
      <protection locked="0"/>
    </xf>
    <xf numFmtId="0" fontId="5" fillId="0" borderId="7" xfId="0" applyFont="1" applyBorder="1" applyAlignment="1" applyProtection="1">
      <alignment horizontal="center" vertical="center" wrapText="1"/>
      <protection locked="0"/>
    </xf>
    <xf numFmtId="0" fontId="5" fillId="0" borderId="4" xfId="0" applyFont="1" applyBorder="1" applyAlignment="1" applyProtection="1">
      <alignment horizontal="center" vertical="center" wrapText="1"/>
      <protection locked="0"/>
    </xf>
    <xf numFmtId="0" fontId="5" fillId="0" borderId="9" xfId="0" applyFont="1" applyBorder="1" applyAlignment="1" applyProtection="1">
      <alignment horizontal="center" vertical="center" wrapText="1"/>
      <protection locked="0"/>
    </xf>
    <xf numFmtId="1" fontId="4" fillId="0" borderId="4" xfId="0" applyNumberFormat="1" applyFont="1" applyBorder="1" applyAlignment="1" applyProtection="1">
      <alignment horizontal="center" vertical="center" wrapText="1"/>
      <protection locked="0"/>
    </xf>
    <xf numFmtId="1" fontId="4" fillId="0" borderId="10" xfId="0" applyNumberFormat="1" applyFont="1" applyBorder="1" applyAlignment="1" applyProtection="1">
      <alignment horizontal="center" vertical="center" wrapText="1"/>
      <protection locked="0"/>
    </xf>
    <xf numFmtId="1" fontId="4" fillId="0" borderId="9" xfId="0" applyNumberFormat="1" applyFont="1" applyBorder="1" applyAlignment="1" applyProtection="1">
      <alignment horizontal="center" vertical="center" wrapText="1"/>
      <protection locked="0"/>
    </xf>
    <xf numFmtId="0" fontId="5" fillId="0" borderId="6" xfId="0" applyFont="1" applyBorder="1" applyAlignment="1" applyProtection="1">
      <alignment horizontal="left" vertical="center" wrapText="1"/>
      <protection locked="0"/>
    </xf>
    <xf numFmtId="0" fontId="5" fillId="0" borderId="11" xfId="0" applyFont="1" applyBorder="1" applyAlignment="1" applyProtection="1">
      <alignment horizontal="left" vertical="center" wrapText="1"/>
      <protection locked="0"/>
    </xf>
    <xf numFmtId="0" fontId="5" fillId="0" borderId="7" xfId="0" applyFont="1" applyBorder="1" applyAlignment="1" applyProtection="1">
      <alignment horizontal="left" vertical="center" wrapText="1"/>
      <protection locked="0"/>
    </xf>
    <xf numFmtId="0" fontId="4" fillId="0" borderId="5" xfId="0" applyFont="1" applyBorder="1" applyAlignment="1" applyProtection="1">
      <alignment horizontal="left" vertical="center" wrapText="1"/>
      <protection locked="0"/>
    </xf>
    <xf numFmtId="0" fontId="4" fillId="0" borderId="0" xfId="0" applyFont="1" applyBorder="1" applyAlignment="1" applyProtection="1">
      <alignment horizontal="left" vertical="center" wrapText="1"/>
      <protection locked="0"/>
    </xf>
    <xf numFmtId="0" fontId="4" fillId="0" borderId="8" xfId="0" applyFont="1" applyBorder="1" applyAlignment="1" applyProtection="1">
      <alignment horizontal="left" vertical="center" wrapText="1"/>
      <protection locked="0"/>
    </xf>
    <xf numFmtId="0" fontId="4" fillId="0" borderId="4" xfId="0" applyFont="1" applyBorder="1" applyAlignment="1" applyProtection="1">
      <alignment horizontal="left" vertical="center" wrapText="1"/>
      <protection locked="0"/>
    </xf>
    <xf numFmtId="0" fontId="4" fillId="0" borderId="10" xfId="0" applyFont="1" applyBorder="1" applyAlignment="1" applyProtection="1">
      <alignment horizontal="left" vertical="center" wrapText="1"/>
      <protection locked="0"/>
    </xf>
    <xf numFmtId="0" fontId="4" fillId="0" borderId="9" xfId="0" applyFont="1" applyBorder="1" applyAlignment="1" applyProtection="1">
      <alignment horizontal="left" vertical="center" wrapText="1"/>
      <protection locked="0"/>
    </xf>
    <xf numFmtId="0" fontId="4" fillId="0" borderId="4" xfId="0" applyFont="1" applyBorder="1" applyAlignment="1" applyProtection="1">
      <alignment horizontal="center" vertical="center" wrapText="1"/>
      <protection locked="0"/>
    </xf>
    <xf numFmtId="0" fontId="4" fillId="0" borderId="10" xfId="0" applyFont="1" applyBorder="1" applyAlignment="1" applyProtection="1">
      <alignment horizontal="center" vertical="center" wrapText="1"/>
      <protection locked="0"/>
    </xf>
    <xf numFmtId="0" fontId="4" fillId="0" borderId="9" xfId="0" applyFont="1" applyBorder="1" applyAlignment="1" applyProtection="1">
      <alignment horizontal="center" vertical="center" wrapText="1"/>
      <protection locked="0"/>
    </xf>
    <xf numFmtId="0" fontId="5" fillId="0" borderId="6" xfId="0" applyFont="1" applyBorder="1" applyAlignment="1">
      <alignment horizontal="left" vertical="top"/>
    </xf>
    <xf numFmtId="0" fontId="5" fillId="0" borderId="11" xfId="0" applyFont="1" applyBorder="1" applyAlignment="1">
      <alignment horizontal="left" vertical="top"/>
    </xf>
    <xf numFmtId="0" fontId="5" fillId="0" borderId="7" xfId="0" applyFont="1" applyBorder="1" applyAlignment="1">
      <alignment horizontal="left" vertical="top"/>
    </xf>
    <xf numFmtId="0" fontId="4" fillId="0" borderId="4" xfId="0" applyFont="1" applyBorder="1" applyAlignment="1" applyProtection="1">
      <alignment horizontal="left" vertical="center" indent="3"/>
      <protection locked="0"/>
    </xf>
    <xf numFmtId="0" fontId="4" fillId="0" borderId="10" xfId="0" applyFont="1" applyBorder="1" applyAlignment="1" applyProtection="1">
      <alignment horizontal="left" vertical="center" indent="3"/>
      <protection locked="0"/>
    </xf>
    <xf numFmtId="0" fontId="10" fillId="11" borderId="12" xfId="2" applyFont="1" applyFill="1" applyBorder="1" applyAlignment="1">
      <alignment horizontal="center" vertical="center"/>
    </xf>
    <xf numFmtId="0" fontId="10" fillId="10" borderId="12" xfId="2" applyFont="1" applyFill="1" applyBorder="1" applyAlignment="1">
      <alignment horizontal="center" vertical="center"/>
    </xf>
    <xf numFmtId="0" fontId="5" fillId="0" borderId="6" xfId="0" applyFont="1" applyBorder="1" applyAlignment="1">
      <alignment horizontal="left" vertical="center"/>
    </xf>
    <xf numFmtId="0" fontId="5" fillId="0" borderId="11" xfId="0" applyFont="1" applyBorder="1" applyAlignment="1">
      <alignment horizontal="left" vertical="center"/>
    </xf>
    <xf numFmtId="0" fontId="5" fillId="0" borderId="7" xfId="0" applyFont="1" applyBorder="1" applyAlignment="1">
      <alignment horizontal="left" vertical="center"/>
    </xf>
    <xf numFmtId="0" fontId="10" fillId="9" borderId="12" xfId="2" applyFont="1" applyFill="1" applyBorder="1" applyAlignment="1">
      <alignment horizontal="center"/>
    </xf>
    <xf numFmtId="0" fontId="11" fillId="0" borderId="1" xfId="0" applyFont="1" applyBorder="1" applyAlignment="1">
      <alignment horizontal="center" vertical="center" wrapText="1"/>
    </xf>
    <xf numFmtId="0" fontId="9" fillId="0" borderId="1" xfId="0" applyFont="1" applyBorder="1" applyAlignment="1">
      <alignment horizontal="center"/>
    </xf>
    <xf numFmtId="0" fontId="4" fillId="0" borderId="5" xfId="0" applyFont="1" applyBorder="1" applyAlignment="1" applyProtection="1">
      <alignment horizontal="justify" vertical="center" wrapText="1"/>
      <protection locked="0"/>
    </xf>
    <xf numFmtId="0" fontId="4" fillId="0" borderId="0" xfId="0" applyFont="1" applyBorder="1" applyAlignment="1" applyProtection="1">
      <alignment horizontal="justify" vertical="center" wrapText="1"/>
      <protection locked="0"/>
    </xf>
    <xf numFmtId="0" fontId="4" fillId="0" borderId="8" xfId="0" applyFont="1" applyBorder="1" applyAlignment="1" applyProtection="1">
      <alignment horizontal="justify" vertical="center" wrapText="1"/>
      <protection locked="0"/>
    </xf>
    <xf numFmtId="0" fontId="4" fillId="0" borderId="4" xfId="0" applyFont="1" applyBorder="1" applyAlignment="1" applyProtection="1">
      <alignment horizontal="justify" vertical="center" wrapText="1"/>
      <protection locked="0"/>
    </xf>
    <xf numFmtId="0" fontId="4" fillId="0" borderId="10" xfId="0" applyFont="1" applyBorder="1" applyAlignment="1" applyProtection="1">
      <alignment horizontal="justify" vertical="center" wrapText="1"/>
      <protection locked="0"/>
    </xf>
    <xf numFmtId="0" fontId="4" fillId="0" borderId="9" xfId="0" applyFont="1" applyBorder="1" applyAlignment="1" applyProtection="1">
      <alignment horizontal="justify" vertical="center" wrapText="1"/>
      <protection locked="0"/>
    </xf>
    <xf numFmtId="14" fontId="11" fillId="0" borderId="1" xfId="0" applyNumberFormat="1" applyFont="1" applyBorder="1" applyAlignment="1">
      <alignment horizontal="center" vertical="center" wrapText="1"/>
    </xf>
    <xf numFmtId="10" fontId="4" fillId="0" borderId="12" xfId="0" applyNumberFormat="1" applyFont="1" applyFill="1" applyBorder="1" applyAlignment="1" applyProtection="1">
      <alignment horizontal="center" vertical="center"/>
      <protection locked="0"/>
    </xf>
  </cellXfs>
  <cellStyles count="46">
    <cellStyle name="Euro" xfId="5"/>
    <cellStyle name="Euro 2" xfId="32"/>
    <cellStyle name="Millares 17" xfId="28"/>
    <cellStyle name="Millares 2" xfId="10"/>
    <cellStyle name="Millares 2 2" xfId="33"/>
    <cellStyle name="Millares 2 3" xfId="34"/>
    <cellStyle name="Millares 3" xfId="11"/>
    <cellStyle name="Millares 3 2" xfId="35"/>
    <cellStyle name="Millares 4" xfId="12"/>
    <cellStyle name="Millares 4 2" xfId="36"/>
    <cellStyle name="Millares 5" xfId="37"/>
    <cellStyle name="Millares 6" xfId="38"/>
    <cellStyle name="Normal" xfId="0" builtinId="0"/>
    <cellStyle name="Normal 10" xfId="4"/>
    <cellStyle name="Normal 2" xfId="2"/>
    <cellStyle name="Normal 2 2" xfId="7"/>
    <cellStyle name="Normal 2 3" xfId="6"/>
    <cellStyle name="Normal 3" xfId="13"/>
    <cellStyle name="Normal 3 2" xfId="25"/>
    <cellStyle name="Normal 4" xfId="14"/>
    <cellStyle name="Normal 4 2" xfId="19"/>
    <cellStyle name="Normal 4 2 2" xfId="20"/>
    <cellStyle name="Normal 4 3" xfId="26"/>
    <cellStyle name="Normal 5" xfId="18"/>
    <cellStyle name="Normal 5 2" xfId="21"/>
    <cellStyle name="Normal 5 2 2" xfId="39"/>
    <cellStyle name="Normal 5 3" xfId="29"/>
    <cellStyle name="Normal 5 3 2" xfId="40"/>
    <cellStyle name="Normal 5 4" xfId="41"/>
    <cellStyle name="Normal 6" xfId="22"/>
    <cellStyle name="Normal 6 2" xfId="30"/>
    <cellStyle name="Normal 7" xfId="27"/>
    <cellStyle name="Normal 7 2" xfId="31"/>
    <cellStyle name="Normal 8" xfId="42"/>
    <cellStyle name="Normal 9" xfId="43"/>
    <cellStyle name="Porcentaje" xfId="1" builtinId="5"/>
    <cellStyle name="Porcentaje 2" xfId="3"/>
    <cellStyle name="Porcentaje 2 2" xfId="9"/>
    <cellStyle name="Porcentaje 3" xfId="17"/>
    <cellStyle name="Porcentaje 3 2" xfId="44"/>
    <cellStyle name="Porcentaje 4" xfId="8"/>
    <cellStyle name="Porcentual 2" xfId="15"/>
    <cellStyle name="Porcentual 2 2" xfId="23"/>
    <cellStyle name="Porcentual 3" xfId="16"/>
    <cellStyle name="Porcentual 3 2" xfId="24"/>
    <cellStyle name="Porcentual 4" xfId="45"/>
  </cellStyles>
  <dxfs count="281">
    <dxf>
      <font>
        <b/>
        <i val="0"/>
      </font>
      <fill>
        <patternFill>
          <bgColor rgb="FFCCFF33"/>
        </patternFill>
      </fill>
    </dxf>
    <dxf>
      <fill>
        <patternFill>
          <bgColor rgb="FFFF7C80"/>
        </patternFill>
      </fill>
    </dxf>
    <dxf>
      <font>
        <b val="0"/>
        <i val="0"/>
        <color auto="1"/>
      </font>
      <fill>
        <patternFill>
          <bgColor rgb="FFFFFF66"/>
        </patternFill>
      </fill>
    </dxf>
    <dxf>
      <fill>
        <patternFill>
          <bgColor rgb="FF66FF66"/>
        </patternFill>
      </fill>
    </dxf>
    <dxf>
      <fill>
        <patternFill>
          <bgColor rgb="FF00FFFF"/>
        </patternFill>
      </fill>
    </dxf>
    <dxf>
      <fill>
        <patternFill>
          <bgColor rgb="FF6699FF"/>
        </patternFill>
      </fill>
    </dxf>
    <dxf>
      <fill>
        <patternFill>
          <bgColor rgb="FFFF66FF"/>
        </patternFill>
      </fill>
    </dxf>
    <dxf>
      <font>
        <b/>
        <i val="0"/>
      </font>
      <fill>
        <patternFill>
          <bgColor rgb="FFCCFF33"/>
        </patternFill>
      </fill>
    </dxf>
    <dxf>
      <fill>
        <patternFill>
          <bgColor rgb="FFFF7C80"/>
        </patternFill>
      </fill>
    </dxf>
    <dxf>
      <font>
        <b val="0"/>
        <i val="0"/>
        <color auto="1"/>
      </font>
      <fill>
        <patternFill>
          <bgColor rgb="FFFFFF66"/>
        </patternFill>
      </fill>
    </dxf>
    <dxf>
      <fill>
        <patternFill>
          <bgColor rgb="FF66FF66"/>
        </patternFill>
      </fill>
    </dxf>
    <dxf>
      <fill>
        <patternFill>
          <bgColor rgb="FF00FFFF"/>
        </patternFill>
      </fill>
    </dxf>
    <dxf>
      <fill>
        <patternFill>
          <bgColor rgb="FF6699FF"/>
        </patternFill>
      </fill>
    </dxf>
    <dxf>
      <fill>
        <patternFill>
          <bgColor rgb="FFFF66FF"/>
        </patternFill>
      </fill>
    </dxf>
    <dxf>
      <fill>
        <patternFill>
          <bgColor rgb="FFFF7C80"/>
        </patternFill>
      </fill>
    </dxf>
    <dxf>
      <fill>
        <patternFill>
          <bgColor rgb="FFFFFF66"/>
        </patternFill>
      </fill>
    </dxf>
    <dxf>
      <fill>
        <patternFill>
          <bgColor rgb="FF66FF66"/>
        </patternFill>
      </fill>
    </dxf>
    <dxf>
      <fill>
        <patternFill>
          <bgColor rgb="FF00FFFF"/>
        </patternFill>
      </fill>
    </dxf>
    <dxf>
      <fill>
        <patternFill>
          <bgColor rgb="FF6699FF"/>
        </patternFill>
      </fill>
    </dxf>
    <dxf>
      <fill>
        <patternFill>
          <bgColor rgb="FFFF66FF"/>
        </patternFill>
      </fill>
    </dxf>
    <dxf>
      <font>
        <b/>
        <i val="0"/>
      </font>
      <fill>
        <patternFill>
          <bgColor rgb="FFCCFF33"/>
        </patternFill>
      </fill>
    </dxf>
    <dxf>
      <fill>
        <patternFill>
          <bgColor rgb="FFFF7C80"/>
        </patternFill>
      </fill>
    </dxf>
    <dxf>
      <font>
        <b val="0"/>
        <i val="0"/>
        <color auto="1"/>
      </font>
      <fill>
        <patternFill>
          <bgColor rgb="FFFFFF66"/>
        </patternFill>
      </fill>
    </dxf>
    <dxf>
      <fill>
        <patternFill>
          <bgColor rgb="FF66FF66"/>
        </patternFill>
      </fill>
    </dxf>
    <dxf>
      <fill>
        <patternFill>
          <bgColor rgb="FF00FFFF"/>
        </patternFill>
      </fill>
    </dxf>
    <dxf>
      <fill>
        <patternFill>
          <bgColor rgb="FF6699FF"/>
        </patternFill>
      </fill>
    </dxf>
    <dxf>
      <fill>
        <patternFill>
          <bgColor rgb="FFFF66FF"/>
        </patternFill>
      </fill>
    </dxf>
    <dxf>
      <font>
        <b/>
        <i val="0"/>
      </font>
      <fill>
        <patternFill>
          <bgColor rgb="FFCCFF33"/>
        </patternFill>
      </fill>
    </dxf>
    <dxf>
      <fill>
        <patternFill>
          <bgColor rgb="FFFF7C80"/>
        </patternFill>
      </fill>
    </dxf>
    <dxf>
      <font>
        <b val="0"/>
        <i val="0"/>
        <color auto="1"/>
      </font>
      <fill>
        <patternFill>
          <bgColor rgb="FFFFFF66"/>
        </patternFill>
      </fill>
    </dxf>
    <dxf>
      <fill>
        <patternFill>
          <bgColor rgb="FF66FF66"/>
        </patternFill>
      </fill>
    </dxf>
    <dxf>
      <fill>
        <patternFill>
          <bgColor rgb="FF00FFFF"/>
        </patternFill>
      </fill>
    </dxf>
    <dxf>
      <fill>
        <patternFill>
          <bgColor rgb="FF6699FF"/>
        </patternFill>
      </fill>
    </dxf>
    <dxf>
      <fill>
        <patternFill>
          <bgColor rgb="FFFF66FF"/>
        </patternFill>
      </fill>
    </dxf>
    <dxf>
      <fill>
        <patternFill>
          <bgColor rgb="FFFF7C80"/>
        </patternFill>
      </fill>
    </dxf>
    <dxf>
      <fill>
        <patternFill>
          <bgColor rgb="FFFFFF66"/>
        </patternFill>
      </fill>
    </dxf>
    <dxf>
      <fill>
        <patternFill>
          <bgColor rgb="FF66FF66"/>
        </patternFill>
      </fill>
    </dxf>
    <dxf>
      <fill>
        <patternFill>
          <bgColor rgb="FF00FFFF"/>
        </patternFill>
      </fill>
    </dxf>
    <dxf>
      <fill>
        <patternFill>
          <bgColor rgb="FF6699FF"/>
        </patternFill>
      </fill>
    </dxf>
    <dxf>
      <fill>
        <patternFill>
          <bgColor rgb="FFFF66FF"/>
        </patternFill>
      </fill>
    </dxf>
    <dxf>
      <font>
        <b/>
        <i val="0"/>
      </font>
      <fill>
        <patternFill>
          <bgColor rgb="FFCCFF33"/>
        </patternFill>
      </fill>
    </dxf>
    <dxf>
      <fill>
        <patternFill>
          <bgColor rgb="FFFF7C80"/>
        </patternFill>
      </fill>
    </dxf>
    <dxf>
      <font>
        <b val="0"/>
        <i val="0"/>
        <color auto="1"/>
      </font>
      <fill>
        <patternFill>
          <bgColor rgb="FFFFFF66"/>
        </patternFill>
      </fill>
    </dxf>
    <dxf>
      <fill>
        <patternFill>
          <bgColor rgb="FF66FF66"/>
        </patternFill>
      </fill>
    </dxf>
    <dxf>
      <fill>
        <patternFill>
          <bgColor rgb="FF00FFFF"/>
        </patternFill>
      </fill>
    </dxf>
    <dxf>
      <fill>
        <patternFill>
          <bgColor rgb="FF6699FF"/>
        </patternFill>
      </fill>
    </dxf>
    <dxf>
      <fill>
        <patternFill>
          <bgColor rgb="FFFF66FF"/>
        </patternFill>
      </fill>
    </dxf>
    <dxf>
      <font>
        <b/>
        <i val="0"/>
      </font>
      <fill>
        <patternFill>
          <bgColor rgb="FFCCFF33"/>
        </patternFill>
      </fill>
    </dxf>
    <dxf>
      <fill>
        <patternFill>
          <bgColor rgb="FFFF7C80"/>
        </patternFill>
      </fill>
    </dxf>
    <dxf>
      <font>
        <b val="0"/>
        <i val="0"/>
        <color auto="1"/>
      </font>
      <fill>
        <patternFill>
          <bgColor rgb="FFFFFF66"/>
        </patternFill>
      </fill>
    </dxf>
    <dxf>
      <fill>
        <patternFill>
          <bgColor rgb="FF66FF66"/>
        </patternFill>
      </fill>
    </dxf>
    <dxf>
      <fill>
        <patternFill>
          <bgColor rgb="FF00FFFF"/>
        </patternFill>
      </fill>
    </dxf>
    <dxf>
      <fill>
        <patternFill>
          <bgColor rgb="FF6699FF"/>
        </patternFill>
      </fill>
    </dxf>
    <dxf>
      <fill>
        <patternFill>
          <bgColor rgb="FFFF66FF"/>
        </patternFill>
      </fill>
    </dxf>
    <dxf>
      <font>
        <b/>
        <i val="0"/>
      </font>
      <fill>
        <patternFill>
          <bgColor rgb="FFCCFF33"/>
        </patternFill>
      </fill>
    </dxf>
    <dxf>
      <fill>
        <patternFill>
          <bgColor rgb="FFFF7C80"/>
        </patternFill>
      </fill>
    </dxf>
    <dxf>
      <fill>
        <patternFill>
          <bgColor rgb="FFFFFF66"/>
        </patternFill>
      </fill>
    </dxf>
    <dxf>
      <fill>
        <patternFill>
          <bgColor rgb="FF66FF66"/>
        </patternFill>
      </fill>
    </dxf>
    <dxf>
      <fill>
        <patternFill>
          <bgColor rgb="FF00FFFF"/>
        </patternFill>
      </fill>
    </dxf>
    <dxf>
      <fill>
        <patternFill>
          <bgColor rgb="FF6699FF"/>
        </patternFill>
      </fill>
    </dxf>
    <dxf>
      <fill>
        <patternFill>
          <bgColor rgb="FFFF66FF"/>
        </patternFill>
      </fill>
    </dxf>
    <dxf>
      <font>
        <b/>
        <i val="0"/>
      </font>
      <fill>
        <patternFill>
          <bgColor rgb="FFCCFF33"/>
        </patternFill>
      </fill>
    </dxf>
    <dxf>
      <fill>
        <patternFill>
          <bgColor rgb="FFFF7C80"/>
        </patternFill>
      </fill>
    </dxf>
    <dxf>
      <fill>
        <patternFill>
          <bgColor rgb="FFFFFF66"/>
        </patternFill>
      </fill>
    </dxf>
    <dxf>
      <fill>
        <patternFill>
          <bgColor rgb="FF66FF66"/>
        </patternFill>
      </fill>
    </dxf>
    <dxf>
      <fill>
        <patternFill>
          <bgColor rgb="FF00FFFF"/>
        </patternFill>
      </fill>
    </dxf>
    <dxf>
      <fill>
        <patternFill>
          <bgColor rgb="FF6699FF"/>
        </patternFill>
      </fill>
    </dxf>
    <dxf>
      <fill>
        <patternFill>
          <bgColor rgb="FFFF66FF"/>
        </patternFill>
      </fill>
    </dxf>
    <dxf>
      <font>
        <b/>
        <i val="0"/>
      </font>
      <fill>
        <patternFill>
          <bgColor rgb="FFCCFF33"/>
        </patternFill>
      </fill>
    </dxf>
    <dxf>
      <fill>
        <patternFill>
          <bgColor rgb="FFFF7C80"/>
        </patternFill>
      </fill>
    </dxf>
    <dxf>
      <fill>
        <patternFill>
          <bgColor rgb="FFFFFF66"/>
        </patternFill>
      </fill>
    </dxf>
    <dxf>
      <fill>
        <patternFill>
          <bgColor rgb="FF66FF66"/>
        </patternFill>
      </fill>
    </dxf>
    <dxf>
      <fill>
        <patternFill>
          <bgColor rgb="FF00FFFF"/>
        </patternFill>
      </fill>
    </dxf>
    <dxf>
      <fill>
        <patternFill>
          <bgColor rgb="FF6699FF"/>
        </patternFill>
      </fill>
    </dxf>
    <dxf>
      <fill>
        <patternFill>
          <bgColor rgb="FFFF66FF"/>
        </patternFill>
      </fill>
    </dxf>
    <dxf>
      <font>
        <b/>
        <i val="0"/>
      </font>
      <fill>
        <patternFill>
          <bgColor rgb="FFCCFF33"/>
        </patternFill>
      </fill>
    </dxf>
    <dxf>
      <fill>
        <patternFill>
          <bgColor rgb="FFFF7C80"/>
        </patternFill>
      </fill>
    </dxf>
    <dxf>
      <fill>
        <patternFill>
          <bgColor rgb="FFFFFF66"/>
        </patternFill>
      </fill>
    </dxf>
    <dxf>
      <fill>
        <patternFill>
          <bgColor rgb="FF66FF66"/>
        </patternFill>
      </fill>
    </dxf>
    <dxf>
      <fill>
        <patternFill>
          <bgColor rgb="FF00FFFF"/>
        </patternFill>
      </fill>
    </dxf>
    <dxf>
      <fill>
        <patternFill>
          <bgColor rgb="FF6699FF"/>
        </patternFill>
      </fill>
    </dxf>
    <dxf>
      <fill>
        <patternFill>
          <bgColor rgb="FFFF66FF"/>
        </patternFill>
      </fill>
    </dxf>
    <dxf>
      <font>
        <b/>
        <i val="0"/>
      </font>
      <fill>
        <patternFill>
          <bgColor rgb="FFCCFF33"/>
        </patternFill>
      </fill>
    </dxf>
    <dxf>
      <fill>
        <patternFill>
          <bgColor rgb="FFFF7C80"/>
        </patternFill>
      </fill>
    </dxf>
    <dxf>
      <fill>
        <patternFill>
          <bgColor rgb="FFFFFF66"/>
        </patternFill>
      </fill>
    </dxf>
    <dxf>
      <fill>
        <patternFill>
          <bgColor rgb="FF66FF66"/>
        </patternFill>
      </fill>
    </dxf>
    <dxf>
      <fill>
        <patternFill>
          <bgColor rgb="FF00FFFF"/>
        </patternFill>
      </fill>
    </dxf>
    <dxf>
      <fill>
        <patternFill>
          <bgColor rgb="FF6699FF"/>
        </patternFill>
      </fill>
    </dxf>
    <dxf>
      <fill>
        <patternFill>
          <bgColor rgb="FFFF66FF"/>
        </patternFill>
      </fill>
    </dxf>
    <dxf>
      <font>
        <b/>
        <i val="0"/>
      </font>
      <fill>
        <patternFill>
          <bgColor rgb="FFCCFF33"/>
        </patternFill>
      </fill>
    </dxf>
    <dxf>
      <fill>
        <patternFill>
          <bgColor rgb="FFFF7C80"/>
        </patternFill>
      </fill>
    </dxf>
    <dxf>
      <fill>
        <patternFill>
          <bgColor rgb="FFFFFF66"/>
        </patternFill>
      </fill>
    </dxf>
    <dxf>
      <fill>
        <patternFill>
          <bgColor rgb="FF66FF66"/>
        </patternFill>
      </fill>
    </dxf>
    <dxf>
      <fill>
        <patternFill>
          <bgColor rgb="FF00FFFF"/>
        </patternFill>
      </fill>
    </dxf>
    <dxf>
      <fill>
        <patternFill>
          <bgColor rgb="FF6699FF"/>
        </patternFill>
      </fill>
    </dxf>
    <dxf>
      <fill>
        <patternFill>
          <bgColor rgb="FFFF66FF"/>
        </patternFill>
      </fill>
    </dxf>
    <dxf>
      <font>
        <b/>
        <i val="0"/>
      </font>
      <fill>
        <patternFill>
          <bgColor rgb="FFCCFF33"/>
        </patternFill>
      </fill>
    </dxf>
    <dxf>
      <fill>
        <patternFill>
          <bgColor rgb="FFFF7C80"/>
        </patternFill>
      </fill>
    </dxf>
    <dxf>
      <fill>
        <patternFill>
          <bgColor rgb="FFFFFF66"/>
        </patternFill>
      </fill>
    </dxf>
    <dxf>
      <fill>
        <patternFill>
          <bgColor rgb="FF66FF66"/>
        </patternFill>
      </fill>
    </dxf>
    <dxf>
      <fill>
        <patternFill>
          <bgColor rgb="FF00FFFF"/>
        </patternFill>
      </fill>
    </dxf>
    <dxf>
      <fill>
        <patternFill>
          <bgColor rgb="FF6699FF"/>
        </patternFill>
      </fill>
    </dxf>
    <dxf>
      <fill>
        <patternFill>
          <bgColor rgb="FFFF66FF"/>
        </patternFill>
      </fill>
    </dxf>
    <dxf>
      <font>
        <b/>
        <i val="0"/>
      </font>
      <fill>
        <patternFill>
          <bgColor rgb="FFCCFF33"/>
        </patternFill>
      </fill>
    </dxf>
    <dxf>
      <fill>
        <patternFill>
          <bgColor rgb="FFFF7C80"/>
        </patternFill>
      </fill>
    </dxf>
    <dxf>
      <fill>
        <patternFill>
          <bgColor rgb="FFFFFF66"/>
        </patternFill>
      </fill>
    </dxf>
    <dxf>
      <fill>
        <patternFill>
          <bgColor rgb="FF66FF66"/>
        </patternFill>
      </fill>
    </dxf>
    <dxf>
      <fill>
        <patternFill>
          <bgColor rgb="FF00FFFF"/>
        </patternFill>
      </fill>
    </dxf>
    <dxf>
      <fill>
        <patternFill>
          <bgColor rgb="FF6699FF"/>
        </patternFill>
      </fill>
    </dxf>
    <dxf>
      <fill>
        <patternFill>
          <bgColor rgb="FFFF66FF"/>
        </patternFill>
      </fill>
    </dxf>
    <dxf>
      <font>
        <b/>
        <i val="0"/>
      </font>
      <fill>
        <patternFill>
          <bgColor rgb="FFCCFF33"/>
        </patternFill>
      </fill>
    </dxf>
    <dxf>
      <fill>
        <patternFill>
          <bgColor rgb="FFFF7C80"/>
        </patternFill>
      </fill>
    </dxf>
    <dxf>
      <fill>
        <patternFill>
          <bgColor rgb="FFFFFF66"/>
        </patternFill>
      </fill>
    </dxf>
    <dxf>
      <fill>
        <patternFill>
          <bgColor rgb="FF66FF66"/>
        </patternFill>
      </fill>
    </dxf>
    <dxf>
      <fill>
        <patternFill>
          <bgColor rgb="FF00FFFF"/>
        </patternFill>
      </fill>
    </dxf>
    <dxf>
      <fill>
        <patternFill>
          <bgColor rgb="FF6699FF"/>
        </patternFill>
      </fill>
    </dxf>
    <dxf>
      <fill>
        <patternFill>
          <bgColor rgb="FFFF66FF"/>
        </patternFill>
      </fill>
    </dxf>
    <dxf>
      <font>
        <b/>
        <i val="0"/>
      </font>
      <fill>
        <patternFill>
          <bgColor rgb="FFCCFF33"/>
        </patternFill>
      </fill>
    </dxf>
    <dxf>
      <fill>
        <patternFill>
          <bgColor rgb="FFFF7C80"/>
        </patternFill>
      </fill>
    </dxf>
    <dxf>
      <fill>
        <patternFill>
          <bgColor rgb="FFFFFF66"/>
        </patternFill>
      </fill>
    </dxf>
    <dxf>
      <fill>
        <patternFill>
          <bgColor rgb="FF66FF66"/>
        </patternFill>
      </fill>
    </dxf>
    <dxf>
      <fill>
        <patternFill>
          <bgColor rgb="FF00FFFF"/>
        </patternFill>
      </fill>
    </dxf>
    <dxf>
      <fill>
        <patternFill>
          <bgColor rgb="FF6699FF"/>
        </patternFill>
      </fill>
    </dxf>
    <dxf>
      <fill>
        <patternFill>
          <bgColor rgb="FFFF66FF"/>
        </patternFill>
      </fill>
    </dxf>
    <dxf>
      <font>
        <b/>
        <i val="0"/>
      </font>
      <fill>
        <patternFill>
          <bgColor rgb="FFCCFF33"/>
        </patternFill>
      </fill>
    </dxf>
    <dxf>
      <fill>
        <patternFill>
          <bgColor rgb="FFFF7C80"/>
        </patternFill>
      </fill>
    </dxf>
    <dxf>
      <fill>
        <patternFill>
          <bgColor rgb="FFFFFF66"/>
        </patternFill>
      </fill>
    </dxf>
    <dxf>
      <fill>
        <patternFill>
          <bgColor rgb="FF66FF66"/>
        </patternFill>
      </fill>
    </dxf>
    <dxf>
      <fill>
        <patternFill>
          <bgColor rgb="FF00FFFF"/>
        </patternFill>
      </fill>
    </dxf>
    <dxf>
      <fill>
        <patternFill>
          <bgColor rgb="FF6699FF"/>
        </patternFill>
      </fill>
    </dxf>
    <dxf>
      <fill>
        <patternFill>
          <bgColor rgb="FFFF66FF"/>
        </patternFill>
      </fill>
    </dxf>
    <dxf>
      <font>
        <b/>
        <i val="0"/>
      </font>
      <fill>
        <patternFill>
          <bgColor rgb="FFCCFF33"/>
        </patternFill>
      </fill>
    </dxf>
    <dxf>
      <fill>
        <patternFill>
          <bgColor rgb="FFFF7C80"/>
        </patternFill>
      </fill>
    </dxf>
    <dxf>
      <fill>
        <patternFill>
          <bgColor rgb="FFFFFF66"/>
        </patternFill>
      </fill>
    </dxf>
    <dxf>
      <fill>
        <patternFill>
          <bgColor rgb="FF66FF66"/>
        </patternFill>
      </fill>
    </dxf>
    <dxf>
      <fill>
        <patternFill>
          <bgColor rgb="FF00FFFF"/>
        </patternFill>
      </fill>
    </dxf>
    <dxf>
      <fill>
        <patternFill>
          <bgColor rgb="FF6699FF"/>
        </patternFill>
      </fill>
    </dxf>
    <dxf>
      <fill>
        <patternFill>
          <bgColor rgb="FFFF66FF"/>
        </patternFill>
      </fill>
    </dxf>
    <dxf>
      <font>
        <b/>
        <i val="0"/>
      </font>
      <fill>
        <patternFill>
          <bgColor rgb="FFCCFF33"/>
        </patternFill>
      </fill>
    </dxf>
    <dxf>
      <fill>
        <patternFill>
          <bgColor rgb="FFFF7C80"/>
        </patternFill>
      </fill>
    </dxf>
    <dxf>
      <fill>
        <patternFill>
          <bgColor rgb="FFFFFF66"/>
        </patternFill>
      </fill>
    </dxf>
    <dxf>
      <fill>
        <patternFill>
          <bgColor rgb="FF66FF66"/>
        </patternFill>
      </fill>
    </dxf>
    <dxf>
      <fill>
        <patternFill>
          <bgColor rgb="FF00FFFF"/>
        </patternFill>
      </fill>
    </dxf>
    <dxf>
      <fill>
        <patternFill>
          <bgColor rgb="FF6699FF"/>
        </patternFill>
      </fill>
    </dxf>
    <dxf>
      <fill>
        <patternFill>
          <bgColor rgb="FFFF66FF"/>
        </patternFill>
      </fill>
    </dxf>
    <dxf>
      <font>
        <b/>
        <i val="0"/>
      </font>
      <fill>
        <patternFill>
          <bgColor rgb="FFCCFF33"/>
        </patternFill>
      </fill>
    </dxf>
    <dxf>
      <fill>
        <patternFill>
          <bgColor rgb="FFFF7C80"/>
        </patternFill>
      </fill>
    </dxf>
    <dxf>
      <fill>
        <patternFill>
          <bgColor rgb="FFFFFF66"/>
        </patternFill>
      </fill>
    </dxf>
    <dxf>
      <fill>
        <patternFill>
          <bgColor rgb="FF66FF66"/>
        </patternFill>
      </fill>
    </dxf>
    <dxf>
      <fill>
        <patternFill>
          <bgColor rgb="FF00FFFF"/>
        </patternFill>
      </fill>
    </dxf>
    <dxf>
      <fill>
        <patternFill>
          <bgColor rgb="FF6699FF"/>
        </patternFill>
      </fill>
    </dxf>
    <dxf>
      <fill>
        <patternFill>
          <bgColor rgb="FFFF66FF"/>
        </patternFill>
      </fill>
    </dxf>
    <dxf>
      <font>
        <b/>
        <i val="0"/>
      </font>
      <fill>
        <patternFill>
          <bgColor rgb="FFCCFF33"/>
        </patternFill>
      </fill>
    </dxf>
    <dxf>
      <fill>
        <patternFill>
          <bgColor rgb="FFFF7C80"/>
        </patternFill>
      </fill>
    </dxf>
    <dxf>
      <fill>
        <patternFill>
          <bgColor rgb="FFFFFF66"/>
        </patternFill>
      </fill>
    </dxf>
    <dxf>
      <fill>
        <patternFill>
          <bgColor rgb="FF66FF66"/>
        </patternFill>
      </fill>
    </dxf>
    <dxf>
      <fill>
        <patternFill>
          <bgColor rgb="FF00FFFF"/>
        </patternFill>
      </fill>
    </dxf>
    <dxf>
      <fill>
        <patternFill>
          <bgColor rgb="FF6699FF"/>
        </patternFill>
      </fill>
    </dxf>
    <dxf>
      <fill>
        <patternFill>
          <bgColor rgb="FFFF66FF"/>
        </patternFill>
      </fill>
    </dxf>
    <dxf>
      <font>
        <b/>
        <i val="0"/>
      </font>
      <fill>
        <patternFill>
          <bgColor rgb="FFCCFF33"/>
        </patternFill>
      </fill>
    </dxf>
    <dxf>
      <fill>
        <patternFill>
          <bgColor rgb="FFFF7C80"/>
        </patternFill>
      </fill>
    </dxf>
    <dxf>
      <fill>
        <patternFill>
          <bgColor rgb="FFFFFF66"/>
        </patternFill>
      </fill>
    </dxf>
    <dxf>
      <fill>
        <patternFill>
          <bgColor rgb="FF66FF66"/>
        </patternFill>
      </fill>
    </dxf>
    <dxf>
      <fill>
        <patternFill>
          <bgColor rgb="FF00FFFF"/>
        </patternFill>
      </fill>
    </dxf>
    <dxf>
      <fill>
        <patternFill>
          <bgColor rgb="FF6699FF"/>
        </patternFill>
      </fill>
    </dxf>
    <dxf>
      <fill>
        <patternFill>
          <bgColor rgb="FFFF66FF"/>
        </patternFill>
      </fill>
    </dxf>
    <dxf>
      <font>
        <b/>
        <i val="0"/>
      </font>
      <fill>
        <patternFill>
          <bgColor rgb="FFCCFF33"/>
        </patternFill>
      </fill>
    </dxf>
    <dxf>
      <fill>
        <patternFill>
          <bgColor rgb="FFFF7C80"/>
        </patternFill>
      </fill>
    </dxf>
    <dxf>
      <fill>
        <patternFill>
          <bgColor rgb="FFFFFF66"/>
        </patternFill>
      </fill>
    </dxf>
    <dxf>
      <fill>
        <patternFill>
          <bgColor rgb="FF66FF66"/>
        </patternFill>
      </fill>
    </dxf>
    <dxf>
      <fill>
        <patternFill>
          <bgColor rgb="FF00FFFF"/>
        </patternFill>
      </fill>
    </dxf>
    <dxf>
      <fill>
        <patternFill>
          <bgColor rgb="FF6699FF"/>
        </patternFill>
      </fill>
    </dxf>
    <dxf>
      <fill>
        <patternFill>
          <bgColor rgb="FFFF66FF"/>
        </patternFill>
      </fill>
    </dxf>
    <dxf>
      <font>
        <b/>
        <i val="0"/>
      </font>
      <fill>
        <patternFill>
          <bgColor rgb="FFCCFF33"/>
        </patternFill>
      </fill>
    </dxf>
    <dxf>
      <fill>
        <patternFill>
          <bgColor rgb="FFFF7C80"/>
        </patternFill>
      </fill>
    </dxf>
    <dxf>
      <fill>
        <patternFill>
          <bgColor rgb="FFFFFF66"/>
        </patternFill>
      </fill>
    </dxf>
    <dxf>
      <fill>
        <patternFill>
          <bgColor rgb="FF66FF66"/>
        </patternFill>
      </fill>
    </dxf>
    <dxf>
      <fill>
        <patternFill>
          <bgColor rgb="FF00FFFF"/>
        </patternFill>
      </fill>
    </dxf>
    <dxf>
      <fill>
        <patternFill>
          <bgColor rgb="FF6699FF"/>
        </patternFill>
      </fill>
    </dxf>
    <dxf>
      <fill>
        <patternFill>
          <bgColor rgb="FFFF66FF"/>
        </patternFill>
      </fill>
    </dxf>
    <dxf>
      <font>
        <b/>
        <i val="0"/>
      </font>
      <fill>
        <patternFill>
          <bgColor rgb="FFCCFF33"/>
        </patternFill>
      </fill>
    </dxf>
    <dxf>
      <fill>
        <patternFill>
          <bgColor rgb="FFFF7C80"/>
        </patternFill>
      </fill>
    </dxf>
    <dxf>
      <fill>
        <patternFill>
          <bgColor rgb="FFFFFF66"/>
        </patternFill>
      </fill>
    </dxf>
    <dxf>
      <fill>
        <patternFill>
          <bgColor rgb="FF66FF66"/>
        </patternFill>
      </fill>
    </dxf>
    <dxf>
      <fill>
        <patternFill>
          <bgColor rgb="FF00FFFF"/>
        </patternFill>
      </fill>
    </dxf>
    <dxf>
      <fill>
        <patternFill>
          <bgColor rgb="FF6699FF"/>
        </patternFill>
      </fill>
    </dxf>
    <dxf>
      <fill>
        <patternFill>
          <bgColor rgb="FFFF66FF"/>
        </patternFill>
      </fill>
    </dxf>
    <dxf>
      <font>
        <b/>
        <i val="0"/>
      </font>
      <fill>
        <patternFill>
          <bgColor rgb="FFCCFF33"/>
        </patternFill>
      </fill>
    </dxf>
    <dxf>
      <fill>
        <patternFill>
          <bgColor rgb="FFFF7C80"/>
        </patternFill>
      </fill>
    </dxf>
    <dxf>
      <fill>
        <patternFill>
          <bgColor rgb="FFFFFF66"/>
        </patternFill>
      </fill>
    </dxf>
    <dxf>
      <fill>
        <patternFill>
          <bgColor rgb="FF66FF66"/>
        </patternFill>
      </fill>
    </dxf>
    <dxf>
      <fill>
        <patternFill>
          <bgColor rgb="FF00FFFF"/>
        </patternFill>
      </fill>
    </dxf>
    <dxf>
      <fill>
        <patternFill>
          <bgColor rgb="FF6699FF"/>
        </patternFill>
      </fill>
    </dxf>
    <dxf>
      <fill>
        <patternFill>
          <bgColor rgb="FFFF66FF"/>
        </patternFill>
      </fill>
    </dxf>
    <dxf>
      <font>
        <b/>
        <i val="0"/>
      </font>
      <fill>
        <patternFill>
          <bgColor rgb="FFCCFF33"/>
        </patternFill>
      </fill>
    </dxf>
    <dxf>
      <fill>
        <patternFill>
          <bgColor rgb="FFFF7C80"/>
        </patternFill>
      </fill>
    </dxf>
    <dxf>
      <fill>
        <patternFill>
          <bgColor rgb="FFFFFF66"/>
        </patternFill>
      </fill>
    </dxf>
    <dxf>
      <fill>
        <patternFill>
          <bgColor rgb="FF66FF66"/>
        </patternFill>
      </fill>
    </dxf>
    <dxf>
      <fill>
        <patternFill>
          <bgColor rgb="FF00FFFF"/>
        </patternFill>
      </fill>
    </dxf>
    <dxf>
      <fill>
        <patternFill>
          <bgColor rgb="FF6699FF"/>
        </patternFill>
      </fill>
    </dxf>
    <dxf>
      <fill>
        <patternFill>
          <bgColor rgb="FFFF66FF"/>
        </patternFill>
      </fill>
    </dxf>
    <dxf>
      <font>
        <b/>
        <i val="0"/>
      </font>
      <fill>
        <patternFill>
          <bgColor rgb="FFCCFF33"/>
        </patternFill>
      </fill>
    </dxf>
    <dxf>
      <fill>
        <patternFill>
          <bgColor rgb="FFFF7C80"/>
        </patternFill>
      </fill>
    </dxf>
    <dxf>
      <fill>
        <patternFill>
          <bgColor rgb="FFFFFF66"/>
        </patternFill>
      </fill>
    </dxf>
    <dxf>
      <fill>
        <patternFill>
          <bgColor rgb="FF66FF66"/>
        </patternFill>
      </fill>
    </dxf>
    <dxf>
      <fill>
        <patternFill>
          <bgColor rgb="FF00FFFF"/>
        </patternFill>
      </fill>
    </dxf>
    <dxf>
      <fill>
        <patternFill>
          <bgColor rgb="FF6699FF"/>
        </patternFill>
      </fill>
    </dxf>
    <dxf>
      <fill>
        <patternFill>
          <bgColor rgb="FFFF66FF"/>
        </patternFill>
      </fill>
    </dxf>
    <dxf>
      <fill>
        <patternFill>
          <bgColor rgb="FFFF7C80"/>
        </patternFill>
      </fill>
    </dxf>
    <dxf>
      <fill>
        <patternFill>
          <bgColor rgb="FFFFFF66"/>
        </patternFill>
      </fill>
    </dxf>
    <dxf>
      <fill>
        <patternFill>
          <bgColor rgb="FF66FF66"/>
        </patternFill>
      </fill>
    </dxf>
    <dxf>
      <fill>
        <patternFill>
          <bgColor rgb="FF00FFFF"/>
        </patternFill>
      </fill>
    </dxf>
    <dxf>
      <fill>
        <patternFill>
          <bgColor rgb="FF6699FF"/>
        </patternFill>
      </fill>
    </dxf>
    <dxf>
      <fill>
        <patternFill>
          <bgColor rgb="FFFF66FF"/>
        </patternFill>
      </fill>
    </dxf>
    <dxf>
      <font>
        <b/>
        <i val="0"/>
      </font>
      <fill>
        <patternFill>
          <bgColor rgb="FFCCFF33"/>
        </patternFill>
      </fill>
    </dxf>
    <dxf>
      <fill>
        <patternFill>
          <bgColor rgb="FFFF7C80"/>
        </patternFill>
      </fill>
    </dxf>
    <dxf>
      <fill>
        <patternFill>
          <bgColor rgb="FFFFFF66"/>
        </patternFill>
      </fill>
    </dxf>
    <dxf>
      <fill>
        <patternFill>
          <bgColor rgb="FF66FF66"/>
        </patternFill>
      </fill>
    </dxf>
    <dxf>
      <fill>
        <patternFill>
          <bgColor rgb="FF00FFFF"/>
        </patternFill>
      </fill>
    </dxf>
    <dxf>
      <fill>
        <patternFill>
          <bgColor rgb="FF6699FF"/>
        </patternFill>
      </fill>
    </dxf>
    <dxf>
      <fill>
        <patternFill>
          <bgColor rgb="FFFF66FF"/>
        </patternFill>
      </fill>
    </dxf>
    <dxf>
      <font>
        <color theme="0"/>
      </font>
      <fill>
        <patternFill>
          <bgColor rgb="FF0066FF"/>
        </patternFill>
      </fill>
    </dxf>
    <dxf>
      <fill>
        <patternFill>
          <bgColor theme="9" tint="-0.24994659260841701"/>
        </patternFill>
      </fill>
    </dxf>
    <dxf>
      <fill>
        <patternFill>
          <bgColor rgb="FF92D050"/>
        </patternFill>
      </fill>
    </dxf>
    <dxf>
      <fill>
        <patternFill>
          <bgColor theme="0" tint="-0.24994659260841701"/>
        </patternFill>
      </fill>
    </dxf>
    <dxf>
      <fill>
        <patternFill>
          <bgColor rgb="FFFFFF00"/>
        </patternFill>
      </fill>
    </dxf>
    <dxf>
      <fill>
        <patternFill>
          <bgColor theme="8" tint="0.39994506668294322"/>
        </patternFill>
      </fill>
    </dxf>
    <dxf>
      <font>
        <color theme="0"/>
      </font>
      <fill>
        <patternFill>
          <bgColor rgb="FF0066FF"/>
        </patternFill>
      </fill>
    </dxf>
    <dxf>
      <fill>
        <patternFill>
          <bgColor theme="9" tint="-0.24994659260841701"/>
        </patternFill>
      </fill>
    </dxf>
    <dxf>
      <fill>
        <patternFill>
          <bgColor rgb="FF92D050"/>
        </patternFill>
      </fill>
    </dxf>
    <dxf>
      <fill>
        <patternFill>
          <bgColor theme="0" tint="-0.24994659260841701"/>
        </patternFill>
      </fill>
    </dxf>
    <dxf>
      <fill>
        <patternFill>
          <bgColor rgb="FFFFFF00"/>
        </patternFill>
      </fill>
    </dxf>
    <dxf>
      <fill>
        <patternFill>
          <bgColor theme="8" tint="0.39994506668294322"/>
        </patternFill>
      </fill>
    </dxf>
    <dxf>
      <font>
        <color theme="0"/>
      </font>
      <fill>
        <patternFill>
          <bgColor rgb="FF0066FF"/>
        </patternFill>
      </fill>
    </dxf>
    <dxf>
      <fill>
        <patternFill>
          <bgColor theme="9" tint="-0.24994659260841701"/>
        </patternFill>
      </fill>
    </dxf>
    <dxf>
      <fill>
        <patternFill>
          <bgColor rgb="FF92D050"/>
        </patternFill>
      </fill>
    </dxf>
    <dxf>
      <fill>
        <patternFill>
          <bgColor theme="0" tint="-0.24994659260841701"/>
        </patternFill>
      </fill>
    </dxf>
    <dxf>
      <fill>
        <patternFill>
          <bgColor rgb="FFFFFF00"/>
        </patternFill>
      </fill>
    </dxf>
    <dxf>
      <fill>
        <patternFill>
          <bgColor theme="8" tint="0.39994506668294322"/>
        </patternFill>
      </fill>
    </dxf>
    <dxf>
      <font>
        <color theme="0"/>
      </font>
      <fill>
        <patternFill>
          <bgColor rgb="FF0066FF"/>
        </patternFill>
      </fill>
    </dxf>
    <dxf>
      <fill>
        <patternFill>
          <bgColor theme="9" tint="-0.24994659260841701"/>
        </patternFill>
      </fill>
    </dxf>
    <dxf>
      <fill>
        <patternFill>
          <bgColor rgb="FF92D050"/>
        </patternFill>
      </fill>
    </dxf>
    <dxf>
      <fill>
        <patternFill>
          <bgColor theme="0" tint="-0.24994659260841701"/>
        </patternFill>
      </fill>
    </dxf>
    <dxf>
      <fill>
        <patternFill>
          <bgColor rgb="FFFFFF00"/>
        </patternFill>
      </fill>
    </dxf>
    <dxf>
      <fill>
        <patternFill>
          <bgColor theme="8" tint="0.39994506668294322"/>
        </patternFill>
      </fill>
    </dxf>
    <dxf>
      <fill>
        <patternFill>
          <bgColor rgb="FFFF7C80"/>
        </patternFill>
      </fill>
    </dxf>
    <dxf>
      <fill>
        <patternFill>
          <bgColor rgb="FFFFFF66"/>
        </patternFill>
      </fill>
    </dxf>
    <dxf>
      <fill>
        <patternFill>
          <bgColor rgb="FF66FF66"/>
        </patternFill>
      </fill>
    </dxf>
    <dxf>
      <fill>
        <patternFill>
          <bgColor rgb="FF00FFFF"/>
        </patternFill>
      </fill>
    </dxf>
    <dxf>
      <fill>
        <patternFill>
          <bgColor rgb="FF6699FF"/>
        </patternFill>
      </fill>
    </dxf>
    <dxf>
      <fill>
        <patternFill>
          <bgColor rgb="FFFF66FF"/>
        </patternFill>
      </fill>
    </dxf>
    <dxf>
      <font>
        <color theme="0"/>
      </font>
      <fill>
        <patternFill>
          <bgColor rgb="FF0066FF"/>
        </patternFill>
      </fill>
    </dxf>
    <dxf>
      <fill>
        <patternFill>
          <bgColor theme="9" tint="-0.24994659260841701"/>
        </patternFill>
      </fill>
    </dxf>
    <dxf>
      <fill>
        <patternFill>
          <bgColor rgb="FF92D050"/>
        </patternFill>
      </fill>
    </dxf>
    <dxf>
      <fill>
        <patternFill>
          <bgColor theme="0" tint="-0.24994659260841701"/>
        </patternFill>
      </fill>
    </dxf>
    <dxf>
      <fill>
        <patternFill>
          <bgColor rgb="FFFFFF00"/>
        </patternFill>
      </fill>
    </dxf>
    <dxf>
      <fill>
        <patternFill>
          <bgColor theme="8" tint="0.39994506668294322"/>
        </patternFill>
      </fill>
    </dxf>
    <dxf>
      <font>
        <color theme="0"/>
      </font>
      <fill>
        <patternFill>
          <bgColor rgb="FF0066FF"/>
        </patternFill>
      </fill>
    </dxf>
    <dxf>
      <fill>
        <patternFill>
          <bgColor theme="9" tint="-0.24994659260841701"/>
        </patternFill>
      </fill>
    </dxf>
    <dxf>
      <fill>
        <patternFill>
          <bgColor rgb="FF92D050"/>
        </patternFill>
      </fill>
    </dxf>
    <dxf>
      <fill>
        <patternFill>
          <bgColor theme="0" tint="-0.24994659260841701"/>
        </patternFill>
      </fill>
    </dxf>
    <dxf>
      <fill>
        <patternFill>
          <bgColor rgb="FFFFFF00"/>
        </patternFill>
      </fill>
    </dxf>
    <dxf>
      <fill>
        <patternFill>
          <bgColor theme="8" tint="0.39994506668294322"/>
        </patternFill>
      </fill>
    </dxf>
    <dxf>
      <font>
        <color theme="0"/>
      </font>
      <fill>
        <patternFill>
          <bgColor rgb="FF0066FF"/>
        </patternFill>
      </fill>
    </dxf>
    <dxf>
      <fill>
        <patternFill>
          <bgColor theme="9" tint="-0.24994659260841701"/>
        </patternFill>
      </fill>
    </dxf>
    <dxf>
      <fill>
        <patternFill>
          <bgColor rgb="FF92D050"/>
        </patternFill>
      </fill>
    </dxf>
    <dxf>
      <fill>
        <patternFill>
          <bgColor theme="0" tint="-0.24994659260841701"/>
        </patternFill>
      </fill>
    </dxf>
    <dxf>
      <fill>
        <patternFill>
          <bgColor rgb="FFFFFF00"/>
        </patternFill>
      </fill>
    </dxf>
    <dxf>
      <fill>
        <patternFill>
          <bgColor theme="8" tint="0.39994506668294322"/>
        </patternFill>
      </fill>
    </dxf>
    <dxf>
      <font>
        <color theme="0"/>
      </font>
      <fill>
        <patternFill>
          <bgColor rgb="FF0066FF"/>
        </patternFill>
      </fill>
    </dxf>
    <dxf>
      <fill>
        <patternFill>
          <bgColor theme="9" tint="-0.24994659260841701"/>
        </patternFill>
      </fill>
    </dxf>
    <dxf>
      <fill>
        <patternFill>
          <bgColor rgb="FF92D050"/>
        </patternFill>
      </fill>
    </dxf>
    <dxf>
      <fill>
        <patternFill>
          <bgColor theme="0" tint="-0.24994659260841701"/>
        </patternFill>
      </fill>
    </dxf>
    <dxf>
      <fill>
        <patternFill>
          <bgColor rgb="FFFFFF00"/>
        </patternFill>
      </fill>
    </dxf>
    <dxf>
      <fill>
        <patternFill>
          <bgColor theme="8" tint="0.39994506668294322"/>
        </patternFill>
      </fill>
    </dxf>
    <dxf>
      <fill>
        <patternFill>
          <bgColor rgb="FF0066FF"/>
        </patternFill>
      </fill>
    </dxf>
    <dxf>
      <fill>
        <patternFill>
          <bgColor theme="9" tint="-0.24994659260841701"/>
        </patternFill>
      </fill>
    </dxf>
    <dxf>
      <fill>
        <patternFill>
          <bgColor theme="8" tint="0.39994506668294322"/>
        </patternFill>
      </fill>
    </dxf>
    <dxf>
      <fill>
        <patternFill>
          <bgColor rgb="FFFFFF00"/>
        </patternFill>
      </fill>
    </dxf>
    <dxf>
      <fill>
        <patternFill>
          <bgColor theme="0" tint="-0.24994659260841701"/>
        </patternFill>
      </fill>
    </dxf>
    <dxf>
      <fill>
        <patternFill>
          <bgColor rgb="FF92D050"/>
        </patternFill>
      </fill>
    </dxf>
  </dxfs>
  <tableStyles count="0" defaultTableStyle="TableStyleMedium2" defaultPivotStyle="PivotStyleLight16"/>
  <colors>
    <mruColors>
      <color rgb="FFFFFF66"/>
      <color rgb="FFFF66FF"/>
      <color rgb="FFCCFF33"/>
      <color rgb="FFFF7C80"/>
      <color rgb="FF66FF66"/>
      <color rgb="FF00FFFF"/>
      <color rgb="FF6699FF"/>
      <color rgb="FFFFFF99"/>
      <color rgb="FF99FF66"/>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1386165</xdr:colOff>
      <xdr:row>0</xdr:row>
      <xdr:rowOff>0</xdr:rowOff>
    </xdr:from>
    <xdr:to>
      <xdr:col>1</xdr:col>
      <xdr:colOff>2028300</xdr:colOff>
      <xdr:row>2</xdr:row>
      <xdr:rowOff>171450</xdr:rowOff>
    </xdr:to>
    <xdr:pic>
      <xdr:nvPicPr>
        <xdr:cNvPr id="2" name="1 Imagen">
          <a:extLst>
            <a:ext uri="{FF2B5EF4-FFF2-40B4-BE49-F238E27FC236}">
              <a16:creationId xmlns=""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91090" y="0"/>
          <a:ext cx="642135" cy="59055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55"/>
  <sheetViews>
    <sheetView showGridLines="0" tabSelected="1" zoomScale="90" zoomScaleNormal="90" workbookViewId="0">
      <pane ySplit="17" topLeftCell="A18" activePane="bottomLeft" state="frozen"/>
      <selection pane="bottomLeft" activeCell="A18" sqref="A18"/>
    </sheetView>
  </sheetViews>
  <sheetFormatPr baseColWidth="10" defaultRowHeight="14.25" x14ac:dyDescent="0.2"/>
  <cols>
    <col min="1" max="1" width="19.5703125" style="1" customWidth="1"/>
    <col min="2" max="2" width="34.140625" style="1" customWidth="1"/>
    <col min="3" max="3" width="30" style="1" customWidth="1"/>
    <col min="4" max="4" width="20.42578125" style="1" customWidth="1"/>
    <col min="5" max="5" width="22.28515625" style="1" customWidth="1"/>
    <col min="6" max="7" width="21.42578125" style="1" customWidth="1"/>
    <col min="8" max="9" width="12.7109375" style="1" customWidth="1"/>
    <col min="10" max="21" width="5.28515625" style="1" customWidth="1"/>
    <col min="22" max="22" width="17" style="1" customWidth="1"/>
    <col min="23" max="23" width="11.85546875" style="1" customWidth="1"/>
    <col min="24" max="24" width="14.5703125" style="1" customWidth="1"/>
    <col min="25" max="25" width="47.28515625" style="1" customWidth="1"/>
    <col min="26" max="26" width="52.7109375" style="1" customWidth="1"/>
    <col min="27" max="27" width="50.140625" style="1" customWidth="1"/>
    <col min="28" max="28" width="12.7109375" style="1" customWidth="1"/>
    <col min="29" max="46" width="11.42578125" style="1"/>
    <col min="47" max="47" width="11.42578125" style="1" customWidth="1"/>
    <col min="48" max="16384" width="11.42578125" style="1"/>
  </cols>
  <sheetData>
    <row r="1" spans="1:28" ht="16.5" customHeight="1" x14ac:dyDescent="0.2">
      <c r="A1" s="119"/>
      <c r="B1" s="119"/>
      <c r="C1" s="119"/>
      <c r="D1" s="119"/>
      <c r="E1" s="118" t="s">
        <v>40</v>
      </c>
      <c r="F1" s="118"/>
      <c r="G1" s="118"/>
      <c r="H1" s="118"/>
      <c r="I1" s="118"/>
      <c r="J1" s="118"/>
      <c r="K1" s="118"/>
      <c r="L1" s="118"/>
      <c r="M1" s="118"/>
      <c r="N1" s="118"/>
      <c r="O1" s="118"/>
      <c r="P1" s="118"/>
      <c r="Q1" s="118"/>
      <c r="R1" s="118"/>
      <c r="S1" s="118"/>
      <c r="T1" s="118"/>
      <c r="U1" s="118"/>
      <c r="V1" s="118"/>
      <c r="W1" s="118"/>
      <c r="X1" s="118"/>
      <c r="Y1" s="118"/>
      <c r="Z1" s="4" t="s">
        <v>6</v>
      </c>
      <c r="AA1" s="118" t="s">
        <v>7</v>
      </c>
      <c r="AB1" s="118"/>
    </row>
    <row r="2" spans="1:28" ht="16.5" customHeight="1" x14ac:dyDescent="0.2">
      <c r="A2" s="119"/>
      <c r="B2" s="119"/>
      <c r="C2" s="119"/>
      <c r="D2" s="119"/>
      <c r="E2" s="118"/>
      <c r="F2" s="118"/>
      <c r="G2" s="118"/>
      <c r="H2" s="118"/>
      <c r="I2" s="118"/>
      <c r="J2" s="118"/>
      <c r="K2" s="118"/>
      <c r="L2" s="118"/>
      <c r="M2" s="118"/>
      <c r="N2" s="118"/>
      <c r="O2" s="118"/>
      <c r="P2" s="118"/>
      <c r="Q2" s="118"/>
      <c r="R2" s="118"/>
      <c r="S2" s="118"/>
      <c r="T2" s="118"/>
      <c r="U2" s="118"/>
      <c r="V2" s="118"/>
      <c r="W2" s="118"/>
      <c r="X2" s="118"/>
      <c r="Y2" s="118"/>
      <c r="Z2" s="4" t="s">
        <v>8</v>
      </c>
      <c r="AA2" s="118">
        <v>5</v>
      </c>
      <c r="AB2" s="118"/>
    </row>
    <row r="3" spans="1:28" ht="16.5" customHeight="1" x14ac:dyDescent="0.2">
      <c r="A3" s="119"/>
      <c r="B3" s="119"/>
      <c r="C3" s="119"/>
      <c r="D3" s="119"/>
      <c r="E3" s="118"/>
      <c r="F3" s="118"/>
      <c r="G3" s="118"/>
      <c r="H3" s="118"/>
      <c r="I3" s="118"/>
      <c r="J3" s="118"/>
      <c r="K3" s="118"/>
      <c r="L3" s="118"/>
      <c r="M3" s="118"/>
      <c r="N3" s="118"/>
      <c r="O3" s="118"/>
      <c r="P3" s="118"/>
      <c r="Q3" s="118"/>
      <c r="R3" s="118"/>
      <c r="S3" s="118"/>
      <c r="T3" s="118"/>
      <c r="U3" s="118"/>
      <c r="V3" s="118"/>
      <c r="W3" s="118"/>
      <c r="X3" s="118"/>
      <c r="Y3" s="118"/>
      <c r="Z3" s="4" t="s">
        <v>9</v>
      </c>
      <c r="AA3" s="126">
        <v>43132</v>
      </c>
      <c r="AB3" s="126"/>
    </row>
    <row r="4" spans="1:28" ht="6" customHeight="1" x14ac:dyDescent="0.2">
      <c r="A4" s="2"/>
      <c r="B4" s="2"/>
      <c r="C4" s="2"/>
      <c r="D4" s="2"/>
      <c r="E4" s="2"/>
      <c r="F4" s="2"/>
      <c r="G4" s="2"/>
      <c r="H4" s="2"/>
      <c r="I4" s="2"/>
      <c r="J4" s="2"/>
      <c r="K4" s="2"/>
      <c r="L4" s="2"/>
    </row>
    <row r="5" spans="1:28" ht="16.5" customHeight="1" x14ac:dyDescent="0.2">
      <c r="A5" s="107" t="s">
        <v>0</v>
      </c>
      <c r="B5" s="108"/>
      <c r="C5" s="108"/>
      <c r="D5" s="108"/>
      <c r="E5" s="108"/>
      <c r="F5" s="114" t="s">
        <v>2</v>
      </c>
      <c r="G5" s="115"/>
      <c r="H5" s="115"/>
      <c r="I5" s="115"/>
      <c r="J5" s="115"/>
      <c r="K5" s="115"/>
      <c r="L5" s="115"/>
      <c r="M5" s="115"/>
      <c r="N5" s="115"/>
      <c r="O5" s="115"/>
      <c r="P5" s="115"/>
      <c r="Q5" s="116"/>
      <c r="R5" s="114" t="s">
        <v>3</v>
      </c>
      <c r="S5" s="115"/>
      <c r="T5" s="115"/>
      <c r="U5" s="115"/>
      <c r="V5" s="115"/>
      <c r="W5" s="115"/>
      <c r="X5" s="115"/>
      <c r="Y5" s="115"/>
      <c r="Z5" s="115"/>
      <c r="AA5" s="115"/>
      <c r="AB5" s="116"/>
    </row>
    <row r="6" spans="1:28" ht="16.5" customHeight="1" x14ac:dyDescent="0.2">
      <c r="A6" s="110" t="s">
        <v>43</v>
      </c>
      <c r="B6" s="111"/>
      <c r="C6" s="111"/>
      <c r="D6" s="111"/>
      <c r="E6" s="111"/>
      <c r="F6" s="120" t="s">
        <v>199</v>
      </c>
      <c r="G6" s="121"/>
      <c r="H6" s="121"/>
      <c r="I6" s="121"/>
      <c r="J6" s="121"/>
      <c r="K6" s="121"/>
      <c r="L6" s="121"/>
      <c r="M6" s="121"/>
      <c r="N6" s="121"/>
      <c r="O6" s="121"/>
      <c r="P6" s="121"/>
      <c r="Q6" s="122"/>
      <c r="R6" s="120" t="s">
        <v>42</v>
      </c>
      <c r="S6" s="121"/>
      <c r="T6" s="121"/>
      <c r="U6" s="121"/>
      <c r="V6" s="121"/>
      <c r="W6" s="121"/>
      <c r="X6" s="121"/>
      <c r="Y6" s="121"/>
      <c r="Z6" s="121"/>
      <c r="AA6" s="121"/>
      <c r="AB6" s="122"/>
    </row>
    <row r="7" spans="1:28" ht="16.5" customHeight="1" x14ac:dyDescent="0.2">
      <c r="A7" s="107" t="s">
        <v>1</v>
      </c>
      <c r="B7" s="108"/>
      <c r="C7" s="108"/>
      <c r="D7" s="108"/>
      <c r="E7" s="108"/>
      <c r="F7" s="120"/>
      <c r="G7" s="121"/>
      <c r="H7" s="121"/>
      <c r="I7" s="121"/>
      <c r="J7" s="121"/>
      <c r="K7" s="121"/>
      <c r="L7" s="121"/>
      <c r="M7" s="121"/>
      <c r="N7" s="121"/>
      <c r="O7" s="121"/>
      <c r="P7" s="121"/>
      <c r="Q7" s="122"/>
      <c r="R7" s="120"/>
      <c r="S7" s="121"/>
      <c r="T7" s="121"/>
      <c r="U7" s="121"/>
      <c r="V7" s="121"/>
      <c r="W7" s="121"/>
      <c r="X7" s="121"/>
      <c r="Y7" s="121"/>
      <c r="Z7" s="121"/>
      <c r="AA7" s="121"/>
      <c r="AB7" s="122"/>
    </row>
    <row r="8" spans="1:28" ht="16.5" customHeight="1" x14ac:dyDescent="0.2">
      <c r="A8" s="110" t="s">
        <v>44</v>
      </c>
      <c r="B8" s="111"/>
      <c r="C8" s="111"/>
      <c r="D8" s="111"/>
      <c r="E8" s="111"/>
      <c r="F8" s="123"/>
      <c r="G8" s="124"/>
      <c r="H8" s="124"/>
      <c r="I8" s="124"/>
      <c r="J8" s="124"/>
      <c r="K8" s="124"/>
      <c r="L8" s="124"/>
      <c r="M8" s="124"/>
      <c r="N8" s="124"/>
      <c r="O8" s="124"/>
      <c r="P8" s="124"/>
      <c r="Q8" s="125"/>
      <c r="R8" s="123"/>
      <c r="S8" s="124"/>
      <c r="T8" s="124"/>
      <c r="U8" s="124"/>
      <c r="V8" s="124"/>
      <c r="W8" s="124"/>
      <c r="X8" s="124"/>
      <c r="Y8" s="124"/>
      <c r="Z8" s="124"/>
      <c r="AA8" s="124"/>
      <c r="AB8" s="125"/>
    </row>
    <row r="9" spans="1:28" ht="16.5" customHeight="1" x14ac:dyDescent="0.2">
      <c r="A9" s="107" t="s">
        <v>41</v>
      </c>
      <c r="B9" s="108"/>
      <c r="C9" s="108"/>
      <c r="D9" s="108"/>
      <c r="E9" s="108"/>
      <c r="F9" s="107" t="s">
        <v>5</v>
      </c>
      <c r="G9" s="108"/>
      <c r="H9" s="108"/>
      <c r="I9" s="108"/>
      <c r="J9" s="108"/>
      <c r="K9" s="108"/>
      <c r="L9" s="108"/>
      <c r="M9" s="108"/>
      <c r="N9" s="108"/>
      <c r="O9" s="108"/>
      <c r="P9" s="108"/>
      <c r="Q9" s="109"/>
      <c r="R9" s="107" t="s">
        <v>4</v>
      </c>
      <c r="S9" s="108"/>
      <c r="T9" s="108"/>
      <c r="U9" s="108"/>
      <c r="V9" s="108"/>
      <c r="W9" s="108"/>
      <c r="X9" s="108"/>
      <c r="Y9" s="108"/>
      <c r="Z9" s="108"/>
      <c r="AA9" s="108"/>
      <c r="AB9" s="109"/>
    </row>
    <row r="10" spans="1:28" ht="16.5" customHeight="1" x14ac:dyDescent="0.2">
      <c r="A10" s="110" t="s">
        <v>192</v>
      </c>
      <c r="B10" s="111"/>
      <c r="C10" s="111"/>
      <c r="D10" s="111"/>
      <c r="E10" s="111"/>
      <c r="F10" s="98" t="s">
        <v>200</v>
      </c>
      <c r="G10" s="99"/>
      <c r="H10" s="99"/>
      <c r="I10" s="99"/>
      <c r="J10" s="99"/>
      <c r="K10" s="99"/>
      <c r="L10" s="99"/>
      <c r="M10" s="99"/>
      <c r="N10" s="99"/>
      <c r="O10" s="99"/>
      <c r="P10" s="99"/>
      <c r="Q10" s="100"/>
      <c r="R10" s="98" t="s">
        <v>201</v>
      </c>
      <c r="S10" s="99"/>
      <c r="T10" s="99"/>
      <c r="U10" s="99"/>
      <c r="V10" s="99"/>
      <c r="W10" s="99"/>
      <c r="X10" s="99"/>
      <c r="Y10" s="99"/>
      <c r="Z10" s="99"/>
      <c r="AA10" s="99"/>
      <c r="AB10" s="100"/>
    </row>
    <row r="11" spans="1:28" ht="16.5" customHeight="1" x14ac:dyDescent="0.2">
      <c r="A11" s="107" t="s">
        <v>12</v>
      </c>
      <c r="B11" s="108"/>
      <c r="C11" s="109"/>
      <c r="D11" s="5" t="s">
        <v>11</v>
      </c>
      <c r="E11" s="6" t="s">
        <v>10</v>
      </c>
      <c r="F11" s="98"/>
      <c r="G11" s="99"/>
      <c r="H11" s="99"/>
      <c r="I11" s="99"/>
      <c r="J11" s="99"/>
      <c r="K11" s="99"/>
      <c r="L11" s="99"/>
      <c r="M11" s="99"/>
      <c r="N11" s="99"/>
      <c r="O11" s="99"/>
      <c r="P11" s="99"/>
      <c r="Q11" s="100"/>
      <c r="R11" s="98"/>
      <c r="S11" s="99"/>
      <c r="T11" s="99"/>
      <c r="U11" s="99"/>
      <c r="V11" s="99"/>
      <c r="W11" s="99"/>
      <c r="X11" s="99"/>
      <c r="Y11" s="99"/>
      <c r="Z11" s="99"/>
      <c r="AA11" s="99"/>
      <c r="AB11" s="100"/>
    </row>
    <row r="12" spans="1:28" ht="16.5" customHeight="1" x14ac:dyDescent="0.2">
      <c r="A12" s="104" t="s">
        <v>45</v>
      </c>
      <c r="B12" s="105"/>
      <c r="C12" s="106"/>
      <c r="D12" s="32">
        <v>43507</v>
      </c>
      <c r="E12" s="33">
        <v>2019</v>
      </c>
      <c r="F12" s="101"/>
      <c r="G12" s="102"/>
      <c r="H12" s="102"/>
      <c r="I12" s="102"/>
      <c r="J12" s="102"/>
      <c r="K12" s="102"/>
      <c r="L12" s="102"/>
      <c r="M12" s="102"/>
      <c r="N12" s="102"/>
      <c r="O12" s="102"/>
      <c r="P12" s="102"/>
      <c r="Q12" s="103"/>
      <c r="R12" s="98"/>
      <c r="S12" s="99"/>
      <c r="T12" s="99"/>
      <c r="U12" s="99"/>
      <c r="V12" s="99"/>
      <c r="W12" s="99"/>
      <c r="X12" s="99"/>
      <c r="Y12" s="99"/>
      <c r="Z12" s="99"/>
      <c r="AA12" s="99"/>
      <c r="AB12" s="100"/>
    </row>
    <row r="13" spans="1:28" ht="16.5" customHeight="1" x14ac:dyDescent="0.2">
      <c r="A13" s="88" t="s">
        <v>156</v>
      </c>
      <c r="B13" s="89"/>
      <c r="C13" s="95" t="s">
        <v>149</v>
      </c>
      <c r="D13" s="97"/>
      <c r="E13" s="35" t="s">
        <v>150</v>
      </c>
      <c r="F13" s="35" t="s">
        <v>151</v>
      </c>
      <c r="G13" s="36" t="s">
        <v>152</v>
      </c>
      <c r="H13" s="95" t="s">
        <v>153</v>
      </c>
      <c r="I13" s="97"/>
      <c r="J13" s="95" t="s">
        <v>154</v>
      </c>
      <c r="K13" s="96"/>
      <c r="L13" s="96"/>
      <c r="M13" s="97"/>
      <c r="N13" s="95" t="s">
        <v>155</v>
      </c>
      <c r="O13" s="96"/>
      <c r="P13" s="96"/>
      <c r="Q13" s="97"/>
      <c r="R13" s="98"/>
      <c r="S13" s="99"/>
      <c r="T13" s="99"/>
      <c r="U13" s="99"/>
      <c r="V13" s="99"/>
      <c r="W13" s="99"/>
      <c r="X13" s="99"/>
      <c r="Y13" s="99"/>
      <c r="Z13" s="99"/>
      <c r="AA13" s="99"/>
      <c r="AB13" s="100"/>
    </row>
    <row r="14" spans="1:28" ht="16.5" customHeight="1" x14ac:dyDescent="0.2">
      <c r="A14" s="90"/>
      <c r="B14" s="91"/>
      <c r="C14" s="104" t="s">
        <v>198</v>
      </c>
      <c r="D14" s="106"/>
      <c r="E14" s="37">
        <v>8</v>
      </c>
      <c r="F14" s="38">
        <v>1</v>
      </c>
      <c r="G14" s="38">
        <v>1</v>
      </c>
      <c r="H14" s="92">
        <v>4</v>
      </c>
      <c r="I14" s="94"/>
      <c r="J14" s="92">
        <v>1</v>
      </c>
      <c r="K14" s="93"/>
      <c r="L14" s="93"/>
      <c r="M14" s="94"/>
      <c r="N14" s="92">
        <v>1</v>
      </c>
      <c r="O14" s="93"/>
      <c r="P14" s="93"/>
      <c r="Q14" s="94"/>
      <c r="R14" s="101"/>
      <c r="S14" s="102"/>
      <c r="T14" s="102"/>
      <c r="U14" s="102"/>
      <c r="V14" s="102"/>
      <c r="W14" s="102"/>
      <c r="X14" s="102"/>
      <c r="Y14" s="102"/>
      <c r="Z14" s="102"/>
      <c r="AA14" s="102"/>
      <c r="AB14" s="103"/>
    </row>
    <row r="15" spans="1:28" ht="6" customHeight="1" x14ac:dyDescent="0.2">
      <c r="B15" s="2"/>
      <c r="C15" s="2"/>
      <c r="D15" s="2"/>
      <c r="E15" s="2"/>
      <c r="F15" s="2"/>
      <c r="G15" s="2"/>
      <c r="H15" s="2"/>
      <c r="I15" s="2"/>
      <c r="J15" s="12">
        <f>DATE($E$12,1,1)</f>
        <v>43466</v>
      </c>
      <c r="K15" s="12">
        <f>DATE($E$12,2,1)</f>
        <v>43497</v>
      </c>
      <c r="L15" s="12">
        <f>DATE($E$12,3,1)</f>
        <v>43525</v>
      </c>
      <c r="M15" s="12">
        <f>DATE($E$12,4,1)</f>
        <v>43556</v>
      </c>
      <c r="N15" s="12">
        <f>DATE($E$12,5,1)</f>
        <v>43586</v>
      </c>
      <c r="O15" s="12">
        <f>DATE($E$12,6,1)</f>
        <v>43617</v>
      </c>
      <c r="P15" s="12">
        <f>DATE($E$12,7,1)</f>
        <v>43647</v>
      </c>
      <c r="Q15" s="12">
        <f>DATE($E$12,8,1)</f>
        <v>43678</v>
      </c>
      <c r="R15" s="12">
        <f>DATE($E$12,9,1)</f>
        <v>43709</v>
      </c>
      <c r="S15" s="12">
        <f>DATE($E$12,10,1)</f>
        <v>43739</v>
      </c>
      <c r="T15" s="12">
        <f>DATE($E$12,11,1)</f>
        <v>43770</v>
      </c>
      <c r="U15" s="12">
        <f>DATE($E$12,12,1)</f>
        <v>43800</v>
      </c>
    </row>
    <row r="16" spans="1:28" s="3" customFormat="1" ht="12" customHeight="1" x14ac:dyDescent="0.2">
      <c r="A16" s="51" t="s">
        <v>161</v>
      </c>
      <c r="B16" s="51" t="s">
        <v>19</v>
      </c>
      <c r="C16" s="51" t="s">
        <v>75</v>
      </c>
      <c r="D16" s="51" t="s">
        <v>13</v>
      </c>
      <c r="E16" s="51" t="s">
        <v>20</v>
      </c>
      <c r="F16" s="51" t="s">
        <v>21</v>
      </c>
      <c r="G16" s="51" t="s">
        <v>22</v>
      </c>
      <c r="H16" s="112" t="s">
        <v>14</v>
      </c>
      <c r="I16" s="112"/>
      <c r="J16" s="113" t="s">
        <v>15</v>
      </c>
      <c r="K16" s="113"/>
      <c r="L16" s="113"/>
      <c r="M16" s="113"/>
      <c r="N16" s="113"/>
      <c r="O16" s="113"/>
      <c r="P16" s="113"/>
      <c r="Q16" s="113"/>
      <c r="R16" s="113"/>
      <c r="S16" s="113"/>
      <c r="T16" s="113"/>
      <c r="U16" s="113"/>
      <c r="V16" s="51" t="s">
        <v>38</v>
      </c>
      <c r="W16" s="51" t="s">
        <v>61</v>
      </c>
      <c r="X16" s="117" t="s">
        <v>16</v>
      </c>
      <c r="Y16" s="117"/>
      <c r="Z16" s="117"/>
      <c r="AA16" s="52" t="s">
        <v>39</v>
      </c>
      <c r="AB16" s="52" t="s">
        <v>60</v>
      </c>
    </row>
    <row r="17" spans="1:28" s="3" customFormat="1" ht="39.75" customHeight="1" x14ac:dyDescent="0.2">
      <c r="A17" s="51" t="s">
        <v>161</v>
      </c>
      <c r="B17" s="51" t="s">
        <v>19</v>
      </c>
      <c r="C17" s="51" t="s">
        <v>75</v>
      </c>
      <c r="D17" s="51" t="s">
        <v>13</v>
      </c>
      <c r="E17" s="51" t="s">
        <v>20</v>
      </c>
      <c r="F17" s="51" t="s">
        <v>21</v>
      </c>
      <c r="G17" s="51" t="s">
        <v>22</v>
      </c>
      <c r="H17" s="10" t="s">
        <v>35</v>
      </c>
      <c r="I17" s="10" t="s">
        <v>36</v>
      </c>
      <c r="J17" s="13" t="s">
        <v>23</v>
      </c>
      <c r="K17" s="13" t="s">
        <v>24</v>
      </c>
      <c r="L17" s="13" t="s">
        <v>25</v>
      </c>
      <c r="M17" s="13" t="s">
        <v>26</v>
      </c>
      <c r="N17" s="13" t="s">
        <v>27</v>
      </c>
      <c r="O17" s="13" t="s">
        <v>28</v>
      </c>
      <c r="P17" s="13" t="s">
        <v>29</v>
      </c>
      <c r="Q17" s="13" t="s">
        <v>30</v>
      </c>
      <c r="R17" s="13" t="s">
        <v>31</v>
      </c>
      <c r="S17" s="13" t="s">
        <v>32</v>
      </c>
      <c r="T17" s="13" t="s">
        <v>33</v>
      </c>
      <c r="U17" s="13" t="s">
        <v>34</v>
      </c>
      <c r="V17" s="51" t="s">
        <v>38</v>
      </c>
      <c r="W17" s="51" t="s">
        <v>61</v>
      </c>
      <c r="X17" s="11" t="s">
        <v>37</v>
      </c>
      <c r="Y17" s="11" t="s">
        <v>17</v>
      </c>
      <c r="Z17" s="11" t="s">
        <v>18</v>
      </c>
      <c r="AA17" s="52" t="s">
        <v>39</v>
      </c>
      <c r="AB17" s="52" t="s">
        <v>60</v>
      </c>
    </row>
    <row r="18" spans="1:28" s="3" customFormat="1" ht="37.5" customHeight="1" x14ac:dyDescent="0.2">
      <c r="A18" s="43" t="s">
        <v>54</v>
      </c>
      <c r="B18" s="42" t="s">
        <v>165</v>
      </c>
      <c r="C18" s="43" t="s">
        <v>95</v>
      </c>
      <c r="D18" s="31" t="s">
        <v>118</v>
      </c>
      <c r="E18" s="31" t="s">
        <v>58</v>
      </c>
      <c r="F18" s="49" t="s">
        <v>209</v>
      </c>
      <c r="G18" s="27" t="str">
        <f t="shared" ref="G18:G36" si="0">IF(LEN(C18)&gt;0,VLOOKUP(C18,PROCESO2,3,0),"")</f>
        <v>Director de Gestión Corporativa y CID</v>
      </c>
      <c r="H18" s="46">
        <v>43497</v>
      </c>
      <c r="I18" s="46">
        <v>43646</v>
      </c>
      <c r="J18" s="29"/>
      <c r="K18" s="29"/>
      <c r="L18" s="29"/>
      <c r="M18" s="29"/>
      <c r="N18" s="29"/>
      <c r="O18" s="29"/>
      <c r="P18" s="29"/>
      <c r="Q18" s="29"/>
      <c r="R18" s="29"/>
      <c r="S18" s="29"/>
      <c r="T18" s="29"/>
      <c r="U18" s="29"/>
      <c r="V18" s="31" t="s">
        <v>157</v>
      </c>
      <c r="W18" s="47">
        <v>6.4000000000000003E-3</v>
      </c>
      <c r="X18" s="46">
        <v>43553</v>
      </c>
      <c r="Y18" s="42" t="s">
        <v>267</v>
      </c>
      <c r="Z18" s="42" t="s">
        <v>267</v>
      </c>
      <c r="AA18" s="43" t="s">
        <v>127</v>
      </c>
      <c r="AB18" s="44">
        <f t="shared" ref="AB18:AB35" ca="1" si="1">IF(ISERROR(VLOOKUP(AA18,INDIRECT(VLOOKUP(A18,ACTA,2,0)&amp;"A"),2,0))=TRUE,0,W18*(VLOOKUP(AA18,INDIRECT(VLOOKUP(A18,ACTA,2,0)&amp;"A"),2,0)))</f>
        <v>3.9680000000000002E-3</v>
      </c>
    </row>
    <row r="19" spans="1:28" s="3" customFormat="1" ht="96" x14ac:dyDescent="0.2">
      <c r="A19" s="43" t="s">
        <v>54</v>
      </c>
      <c r="B19" s="42" t="s">
        <v>166</v>
      </c>
      <c r="C19" s="43" t="s">
        <v>181</v>
      </c>
      <c r="D19" s="31" t="s">
        <v>122</v>
      </c>
      <c r="E19" s="43" t="s">
        <v>58</v>
      </c>
      <c r="F19" s="49" t="s">
        <v>207</v>
      </c>
      <c r="G19" s="27" t="str">
        <f t="shared" si="0"/>
        <v>Director de Gestión Corporativa y CID</v>
      </c>
      <c r="H19" s="46">
        <v>43525</v>
      </c>
      <c r="I19" s="46">
        <v>43615</v>
      </c>
      <c r="J19" s="29"/>
      <c r="K19" s="29"/>
      <c r="L19" s="29"/>
      <c r="M19" s="29"/>
      <c r="N19" s="29"/>
      <c r="O19" s="29"/>
      <c r="P19" s="29"/>
      <c r="Q19" s="29"/>
      <c r="R19" s="29"/>
      <c r="S19" s="29"/>
      <c r="T19" s="29"/>
      <c r="U19" s="29"/>
      <c r="V19" s="31" t="s">
        <v>157</v>
      </c>
      <c r="W19" s="47">
        <v>6.4000000000000003E-3</v>
      </c>
      <c r="X19" s="46">
        <v>43553</v>
      </c>
      <c r="Y19" s="42" t="s">
        <v>242</v>
      </c>
      <c r="Z19" s="42" t="s">
        <v>241</v>
      </c>
      <c r="AA19" s="43" t="s">
        <v>126</v>
      </c>
      <c r="AB19" s="44">
        <f t="shared" ca="1" si="1"/>
        <v>2.3679999999999999E-3</v>
      </c>
    </row>
    <row r="20" spans="1:28" s="3" customFormat="1" ht="37.5" customHeight="1" x14ac:dyDescent="0.2">
      <c r="A20" s="43" t="s">
        <v>54</v>
      </c>
      <c r="B20" s="42" t="s">
        <v>113</v>
      </c>
      <c r="C20" s="43" t="s">
        <v>168</v>
      </c>
      <c r="D20" s="31" t="s">
        <v>117</v>
      </c>
      <c r="E20" s="31" t="s">
        <v>58</v>
      </c>
      <c r="F20" s="49" t="s">
        <v>209</v>
      </c>
      <c r="G20" s="27" t="str">
        <f t="shared" si="0"/>
        <v xml:space="preserve">Director Jurídico </v>
      </c>
      <c r="H20" s="46">
        <v>43586</v>
      </c>
      <c r="I20" s="46">
        <v>43615</v>
      </c>
      <c r="J20" s="29"/>
      <c r="K20" s="29"/>
      <c r="L20" s="29"/>
      <c r="M20" s="29"/>
      <c r="N20" s="29"/>
      <c r="O20" s="29"/>
      <c r="P20" s="29"/>
      <c r="Q20" s="29"/>
      <c r="R20" s="29"/>
      <c r="S20" s="29"/>
      <c r="T20" s="29"/>
      <c r="U20" s="29"/>
      <c r="V20" s="31" t="s">
        <v>157</v>
      </c>
      <c r="W20" s="47">
        <v>6.4000000000000003E-3</v>
      </c>
      <c r="X20" s="41"/>
      <c r="Y20" s="42"/>
      <c r="Z20" s="42"/>
      <c r="AA20" s="43"/>
      <c r="AB20" s="44">
        <f t="shared" ca="1" si="1"/>
        <v>0</v>
      </c>
    </row>
    <row r="21" spans="1:28" s="3" customFormat="1" ht="37.5" customHeight="1" x14ac:dyDescent="0.2">
      <c r="A21" s="43" t="s">
        <v>54</v>
      </c>
      <c r="B21" s="42" t="s">
        <v>116</v>
      </c>
      <c r="C21" s="43" t="s">
        <v>78</v>
      </c>
      <c r="D21" s="31" t="s">
        <v>117</v>
      </c>
      <c r="E21" s="31" t="s">
        <v>58</v>
      </c>
      <c r="F21" s="49" t="s">
        <v>210</v>
      </c>
      <c r="G21" s="27" t="str">
        <f t="shared" si="0"/>
        <v xml:space="preserve">Jefe Oficina Asesora de Planeación </v>
      </c>
      <c r="H21" s="46">
        <v>43647</v>
      </c>
      <c r="I21" s="46">
        <v>43677</v>
      </c>
      <c r="J21" s="29"/>
      <c r="K21" s="29"/>
      <c r="L21" s="29"/>
      <c r="M21" s="29"/>
      <c r="N21" s="29"/>
      <c r="O21" s="29"/>
      <c r="P21" s="29"/>
      <c r="Q21" s="29"/>
      <c r="R21" s="29"/>
      <c r="S21" s="29"/>
      <c r="T21" s="29"/>
      <c r="U21" s="29"/>
      <c r="V21" s="31" t="s">
        <v>157</v>
      </c>
      <c r="W21" s="47">
        <v>6.4000000000000003E-3</v>
      </c>
      <c r="X21" s="41"/>
      <c r="Y21" s="42"/>
      <c r="Z21" s="42"/>
      <c r="AA21" s="43"/>
      <c r="AB21" s="44">
        <f t="shared" ca="1" si="1"/>
        <v>0</v>
      </c>
    </row>
    <row r="22" spans="1:28" s="3" customFormat="1" ht="37.5" customHeight="1" x14ac:dyDescent="0.2">
      <c r="A22" s="43" t="s">
        <v>54</v>
      </c>
      <c r="B22" s="42" t="s">
        <v>243</v>
      </c>
      <c r="C22" s="43" t="s">
        <v>92</v>
      </c>
      <c r="D22" s="31" t="s">
        <v>118</v>
      </c>
      <c r="E22" s="43" t="s">
        <v>58</v>
      </c>
      <c r="F22" s="49" t="s">
        <v>51</v>
      </c>
      <c r="G22" s="27" t="str">
        <f>IF(LEN(C22)&gt;0,VLOOKUP(C22,PROCESO2,3,0),"")</f>
        <v>Subdirector Administrativo</v>
      </c>
      <c r="H22" s="46">
        <v>43497</v>
      </c>
      <c r="I22" s="46">
        <v>43646</v>
      </c>
      <c r="J22" s="29"/>
      <c r="K22" s="29"/>
      <c r="L22" s="29"/>
      <c r="M22" s="29"/>
      <c r="N22" s="29"/>
      <c r="O22" s="29"/>
      <c r="P22" s="29"/>
      <c r="Q22" s="29"/>
      <c r="R22" s="29"/>
      <c r="S22" s="29"/>
      <c r="T22" s="29"/>
      <c r="U22" s="29"/>
      <c r="V22" s="31" t="s">
        <v>157</v>
      </c>
      <c r="W22" s="47">
        <v>6.4000000000000003E-3</v>
      </c>
      <c r="X22" s="46">
        <v>43555</v>
      </c>
      <c r="Y22" s="30" t="s">
        <v>244</v>
      </c>
      <c r="Z22" s="30" t="s">
        <v>244</v>
      </c>
      <c r="AA22" s="31"/>
      <c r="AB22" s="44">
        <f ca="1">IF(ISERROR(VLOOKUP(AA22,INDIRECT(VLOOKUP(A22,ACTA,2,0)&amp;"A"),2,0))=TRUE,0,W22*(VLOOKUP(AA22,INDIRECT(VLOOKUP(A22,ACTA,2,0)&amp;"A"),2,0)))</f>
        <v>0</v>
      </c>
    </row>
    <row r="23" spans="1:28" s="3" customFormat="1" ht="37.5" customHeight="1" x14ac:dyDescent="0.2">
      <c r="A23" s="43" t="s">
        <v>54</v>
      </c>
      <c r="B23" s="42" t="s">
        <v>138</v>
      </c>
      <c r="C23" s="43" t="s">
        <v>92</v>
      </c>
      <c r="D23" s="31" t="s">
        <v>118</v>
      </c>
      <c r="E23" s="43" t="s">
        <v>58</v>
      </c>
      <c r="F23" s="49" t="s">
        <v>51</v>
      </c>
      <c r="G23" s="27" t="str">
        <f>IF(LEN(C23)&gt;0,VLOOKUP(C23,PROCESO2,3,0),"")</f>
        <v>Subdirector Administrativo</v>
      </c>
      <c r="H23" s="46">
        <v>43497</v>
      </c>
      <c r="I23" s="46">
        <v>43646</v>
      </c>
      <c r="J23" s="29"/>
      <c r="K23" s="29"/>
      <c r="L23" s="29"/>
      <c r="M23" s="29"/>
      <c r="N23" s="29"/>
      <c r="O23" s="29"/>
      <c r="P23" s="29"/>
      <c r="Q23" s="29"/>
      <c r="R23" s="29"/>
      <c r="S23" s="29"/>
      <c r="T23" s="29"/>
      <c r="U23" s="29"/>
      <c r="V23" s="31" t="s">
        <v>157</v>
      </c>
      <c r="W23" s="47">
        <v>6.4000000000000003E-3</v>
      </c>
      <c r="X23" s="46">
        <v>43555</v>
      </c>
      <c r="Y23" s="30" t="s">
        <v>244</v>
      </c>
      <c r="Z23" s="30" t="s">
        <v>244</v>
      </c>
      <c r="AA23" s="31"/>
      <c r="AB23" s="44">
        <f ca="1">IF(ISERROR(VLOOKUP(AA23,INDIRECT(VLOOKUP(A23,ACTA,2,0)&amp;"A"),2,0))=TRUE,0,W23*(VLOOKUP(AA23,INDIRECT(VLOOKUP(A23,ACTA,2,0)&amp;"A"),2,0)))</f>
        <v>0</v>
      </c>
    </row>
    <row r="24" spans="1:28" s="3" customFormat="1" ht="37.5" customHeight="1" x14ac:dyDescent="0.2">
      <c r="A24" s="43" t="s">
        <v>54</v>
      </c>
      <c r="B24" s="42" t="s">
        <v>138</v>
      </c>
      <c r="C24" s="43" t="s">
        <v>92</v>
      </c>
      <c r="D24" s="31" t="s">
        <v>118</v>
      </c>
      <c r="E24" s="43" t="s">
        <v>58</v>
      </c>
      <c r="F24" s="49" t="s">
        <v>51</v>
      </c>
      <c r="G24" s="27" t="str">
        <f>IF(LEN(C24)&gt;0,VLOOKUP(C24,PROCESO2,3,0),"")</f>
        <v>Subdirector Administrativo</v>
      </c>
      <c r="H24" s="46">
        <v>43647</v>
      </c>
      <c r="I24" s="46">
        <v>43799</v>
      </c>
      <c r="J24" s="29"/>
      <c r="K24" s="29"/>
      <c r="L24" s="29"/>
      <c r="M24" s="29"/>
      <c r="N24" s="29"/>
      <c r="O24" s="29"/>
      <c r="P24" s="29"/>
      <c r="Q24" s="29"/>
      <c r="R24" s="29"/>
      <c r="S24" s="29"/>
      <c r="T24" s="29"/>
      <c r="U24" s="29"/>
      <c r="V24" s="31" t="s">
        <v>157</v>
      </c>
      <c r="W24" s="47">
        <v>6.4000000000000003E-3</v>
      </c>
      <c r="X24" s="46"/>
      <c r="Y24" s="30"/>
      <c r="Z24" s="42"/>
      <c r="AA24" s="31"/>
      <c r="AB24" s="44">
        <f ca="1">IF(ISERROR(VLOOKUP(AA24,INDIRECT(VLOOKUP(A24,ACTA,2,0)&amp;"A"),2,0))=TRUE,0,W24*(VLOOKUP(AA24,INDIRECT(VLOOKUP(A24,ACTA,2,0)&amp;"A"),2,0)))</f>
        <v>0</v>
      </c>
    </row>
    <row r="25" spans="1:28" s="3" customFormat="1" ht="37.5" customHeight="1" x14ac:dyDescent="0.2">
      <c r="A25" s="43" t="s">
        <v>54</v>
      </c>
      <c r="B25" s="42" t="s">
        <v>139</v>
      </c>
      <c r="C25" s="43" t="s">
        <v>94</v>
      </c>
      <c r="D25" s="31" t="s">
        <v>118</v>
      </c>
      <c r="E25" s="43" t="s">
        <v>58</v>
      </c>
      <c r="F25" s="49" t="s">
        <v>51</v>
      </c>
      <c r="G25" s="27" t="str">
        <f t="shared" si="0"/>
        <v>Subdirector Financiero</v>
      </c>
      <c r="H25" s="46">
        <v>43556</v>
      </c>
      <c r="I25" s="46">
        <v>43738</v>
      </c>
      <c r="J25" s="29"/>
      <c r="K25" s="29"/>
      <c r="L25" s="29"/>
      <c r="M25" s="29"/>
      <c r="N25" s="29"/>
      <c r="O25" s="29"/>
      <c r="P25" s="29"/>
      <c r="Q25" s="29"/>
      <c r="R25" s="29"/>
      <c r="S25" s="29"/>
      <c r="T25" s="29"/>
      <c r="U25" s="29"/>
      <c r="V25" s="31" t="s">
        <v>157</v>
      </c>
      <c r="W25" s="47">
        <v>6.4000000000000003E-3</v>
      </c>
      <c r="X25" s="46"/>
      <c r="Y25" s="42"/>
      <c r="Z25" s="42"/>
      <c r="AA25" s="43"/>
      <c r="AB25" s="44">
        <f t="shared" ca="1" si="1"/>
        <v>0</v>
      </c>
    </row>
    <row r="26" spans="1:28" s="3" customFormat="1" ht="37.5" customHeight="1" x14ac:dyDescent="0.2">
      <c r="A26" s="43" t="s">
        <v>54</v>
      </c>
      <c r="B26" s="42" t="s">
        <v>140</v>
      </c>
      <c r="C26" s="43" t="s">
        <v>181</v>
      </c>
      <c r="D26" s="31" t="s">
        <v>118</v>
      </c>
      <c r="E26" s="31" t="s">
        <v>58</v>
      </c>
      <c r="F26" s="49" t="s">
        <v>207</v>
      </c>
      <c r="G26" s="27" t="str">
        <f t="shared" si="0"/>
        <v>Director de Gestión Corporativa y CID</v>
      </c>
      <c r="H26" s="46">
        <v>43586</v>
      </c>
      <c r="I26" s="46">
        <v>43615</v>
      </c>
      <c r="J26" s="29"/>
      <c r="K26" s="29"/>
      <c r="L26" s="29"/>
      <c r="M26" s="29"/>
      <c r="N26" s="29"/>
      <c r="O26" s="29"/>
      <c r="P26" s="29"/>
      <c r="Q26" s="29"/>
      <c r="R26" s="29"/>
      <c r="S26" s="29"/>
      <c r="T26" s="29"/>
      <c r="U26" s="29"/>
      <c r="V26" s="31" t="s">
        <v>157</v>
      </c>
      <c r="W26" s="47">
        <v>6.4000000000000003E-3</v>
      </c>
      <c r="X26" s="28"/>
      <c r="Y26" s="42"/>
      <c r="Z26" s="42"/>
      <c r="AA26" s="43"/>
      <c r="AB26" s="44">
        <f t="shared" ca="1" si="1"/>
        <v>0</v>
      </c>
    </row>
    <row r="27" spans="1:28" s="3" customFormat="1" ht="37.5" customHeight="1" x14ac:dyDescent="0.2">
      <c r="A27" s="43" t="s">
        <v>54</v>
      </c>
      <c r="B27" s="42" t="s">
        <v>140</v>
      </c>
      <c r="C27" s="43" t="s">
        <v>181</v>
      </c>
      <c r="D27" s="31" t="s">
        <v>118</v>
      </c>
      <c r="E27" s="31" t="s">
        <v>58</v>
      </c>
      <c r="F27" s="49" t="s">
        <v>207</v>
      </c>
      <c r="G27" s="27" t="str">
        <f t="shared" si="0"/>
        <v>Director de Gestión Corporativa y CID</v>
      </c>
      <c r="H27" s="46">
        <v>43678</v>
      </c>
      <c r="I27" s="46">
        <v>43708</v>
      </c>
      <c r="J27" s="29"/>
      <c r="K27" s="29"/>
      <c r="L27" s="29"/>
      <c r="M27" s="29"/>
      <c r="N27" s="29"/>
      <c r="O27" s="29"/>
      <c r="P27" s="29"/>
      <c r="Q27" s="29"/>
      <c r="R27" s="29"/>
      <c r="S27" s="29"/>
      <c r="T27" s="29"/>
      <c r="U27" s="29"/>
      <c r="V27" s="31" t="s">
        <v>157</v>
      </c>
      <c r="W27" s="47">
        <v>6.4000000000000003E-3</v>
      </c>
      <c r="X27" s="28"/>
      <c r="Y27" s="42"/>
      <c r="Z27" s="42"/>
      <c r="AA27" s="43"/>
      <c r="AB27" s="44">
        <f t="shared" ca="1" si="1"/>
        <v>0</v>
      </c>
    </row>
    <row r="28" spans="1:28" s="3" customFormat="1" ht="37.5" customHeight="1" x14ac:dyDescent="0.2">
      <c r="A28" s="43" t="s">
        <v>54</v>
      </c>
      <c r="B28" s="42" t="s">
        <v>141</v>
      </c>
      <c r="C28" s="43" t="s">
        <v>81</v>
      </c>
      <c r="D28" s="31" t="s">
        <v>117</v>
      </c>
      <c r="E28" s="31" t="s">
        <v>58</v>
      </c>
      <c r="F28" s="49" t="s">
        <v>218</v>
      </c>
      <c r="G28" s="27" t="str">
        <f t="shared" si="0"/>
        <v>Subdirector Administrativo</v>
      </c>
      <c r="H28" s="46">
        <v>43739</v>
      </c>
      <c r="I28" s="46">
        <v>43799</v>
      </c>
      <c r="J28" s="29"/>
      <c r="K28" s="29"/>
      <c r="L28" s="29"/>
      <c r="M28" s="29"/>
      <c r="N28" s="29"/>
      <c r="O28" s="29"/>
      <c r="P28" s="29"/>
      <c r="Q28" s="29"/>
      <c r="R28" s="29"/>
      <c r="S28" s="49"/>
      <c r="T28" s="49"/>
      <c r="U28" s="29"/>
      <c r="V28" s="31" t="s">
        <v>157</v>
      </c>
      <c r="W28" s="47">
        <v>6.4000000000000003E-3</v>
      </c>
      <c r="X28" s="29"/>
      <c r="Y28" s="42"/>
      <c r="Z28" s="42"/>
      <c r="AA28" s="43"/>
      <c r="AB28" s="44">
        <f t="shared" ca="1" si="1"/>
        <v>0</v>
      </c>
    </row>
    <row r="29" spans="1:28" s="3" customFormat="1" ht="37.5" customHeight="1" x14ac:dyDescent="0.2">
      <c r="A29" s="43" t="s">
        <v>54</v>
      </c>
      <c r="B29" s="42" t="s">
        <v>142</v>
      </c>
      <c r="C29" s="43" t="s">
        <v>78</v>
      </c>
      <c r="D29" s="31" t="s">
        <v>117</v>
      </c>
      <c r="E29" s="31" t="s">
        <v>58</v>
      </c>
      <c r="F29" s="49" t="s">
        <v>218</v>
      </c>
      <c r="G29" s="27" t="str">
        <f t="shared" si="0"/>
        <v xml:space="preserve">Jefe Oficina Asesora de Planeación </v>
      </c>
      <c r="H29" s="46">
        <v>43586</v>
      </c>
      <c r="I29" s="46">
        <v>43615</v>
      </c>
      <c r="J29" s="29"/>
      <c r="K29" s="29"/>
      <c r="L29" s="29"/>
      <c r="M29" s="29"/>
      <c r="N29" s="49"/>
      <c r="O29" s="29"/>
      <c r="P29" s="29"/>
      <c r="Q29" s="29"/>
      <c r="R29" s="29"/>
      <c r="S29" s="29"/>
      <c r="T29" s="29"/>
      <c r="U29" s="29"/>
      <c r="V29" s="31" t="s">
        <v>157</v>
      </c>
      <c r="W29" s="47">
        <v>6.4000000000000003E-3</v>
      </c>
      <c r="X29" s="28"/>
      <c r="Y29" s="42"/>
      <c r="Z29" s="42"/>
      <c r="AA29" s="43"/>
      <c r="AB29" s="44">
        <f t="shared" ca="1" si="1"/>
        <v>0</v>
      </c>
    </row>
    <row r="30" spans="1:28" s="3" customFormat="1" ht="37.5" customHeight="1" x14ac:dyDescent="0.2">
      <c r="A30" s="43" t="s">
        <v>54</v>
      </c>
      <c r="B30" s="42" t="s">
        <v>142</v>
      </c>
      <c r="C30" s="43" t="s">
        <v>78</v>
      </c>
      <c r="D30" s="31" t="s">
        <v>117</v>
      </c>
      <c r="E30" s="31" t="s">
        <v>58</v>
      </c>
      <c r="F30" s="49" t="s">
        <v>218</v>
      </c>
      <c r="G30" s="27" t="str">
        <f t="shared" si="0"/>
        <v xml:space="preserve">Jefe Oficina Asesora de Planeación </v>
      </c>
      <c r="H30" s="46">
        <v>43678</v>
      </c>
      <c r="I30" s="46">
        <v>43707</v>
      </c>
      <c r="J30" s="29"/>
      <c r="K30" s="29"/>
      <c r="L30" s="29"/>
      <c r="M30" s="29"/>
      <c r="N30" s="29"/>
      <c r="O30" s="29"/>
      <c r="P30" s="29"/>
      <c r="Q30" s="49"/>
      <c r="R30" s="29"/>
      <c r="S30" s="29"/>
      <c r="T30" s="29"/>
      <c r="U30" s="29"/>
      <c r="V30" s="31" t="s">
        <v>157</v>
      </c>
      <c r="W30" s="47">
        <v>6.4000000000000003E-3</v>
      </c>
      <c r="X30" s="28"/>
      <c r="Y30" s="42"/>
      <c r="Z30" s="42"/>
      <c r="AA30" s="43"/>
      <c r="AB30" s="44">
        <f t="shared" ca="1" si="1"/>
        <v>0</v>
      </c>
    </row>
    <row r="31" spans="1:28" s="3" customFormat="1" ht="37.5" customHeight="1" x14ac:dyDescent="0.2">
      <c r="A31" s="43" t="s">
        <v>54</v>
      </c>
      <c r="B31" s="42" t="s">
        <v>142</v>
      </c>
      <c r="C31" s="43" t="s">
        <v>78</v>
      </c>
      <c r="D31" s="31" t="s">
        <v>117</v>
      </c>
      <c r="E31" s="31" t="s">
        <v>58</v>
      </c>
      <c r="F31" s="49" t="s">
        <v>218</v>
      </c>
      <c r="G31" s="27" t="str">
        <f t="shared" si="0"/>
        <v xml:space="preserve">Jefe Oficina Asesora de Planeación </v>
      </c>
      <c r="H31" s="46">
        <v>43770</v>
      </c>
      <c r="I31" s="46">
        <v>43799</v>
      </c>
      <c r="J31" s="29"/>
      <c r="K31" s="29"/>
      <c r="L31" s="29"/>
      <c r="M31" s="29"/>
      <c r="N31" s="29"/>
      <c r="O31" s="29"/>
      <c r="P31" s="29"/>
      <c r="Q31" s="29"/>
      <c r="R31" s="29"/>
      <c r="S31" s="29"/>
      <c r="T31" s="49"/>
      <c r="U31" s="29"/>
      <c r="V31" s="31" t="s">
        <v>157</v>
      </c>
      <c r="W31" s="47">
        <v>6.4000000000000003E-3</v>
      </c>
      <c r="X31" s="28"/>
      <c r="Y31" s="42"/>
      <c r="Z31" s="42"/>
      <c r="AA31" s="31"/>
      <c r="AB31" s="44">
        <f t="shared" ca="1" si="1"/>
        <v>0</v>
      </c>
    </row>
    <row r="32" spans="1:28" s="3" customFormat="1" ht="37.5" customHeight="1" x14ac:dyDescent="0.2">
      <c r="A32" s="43" t="s">
        <v>54</v>
      </c>
      <c r="B32" s="42" t="s">
        <v>255</v>
      </c>
      <c r="C32" s="43" t="s">
        <v>78</v>
      </c>
      <c r="D32" s="31" t="s">
        <v>117</v>
      </c>
      <c r="E32" s="31" t="s">
        <v>58</v>
      </c>
      <c r="F32" s="49" t="s">
        <v>210</v>
      </c>
      <c r="G32" s="27" t="str">
        <f t="shared" si="0"/>
        <v xml:space="preserve">Jefe Oficina Asesora de Planeación </v>
      </c>
      <c r="H32" s="46">
        <v>43709</v>
      </c>
      <c r="I32" s="46">
        <v>43738</v>
      </c>
      <c r="J32" s="29"/>
      <c r="K32" s="29"/>
      <c r="L32" s="29"/>
      <c r="M32" s="29"/>
      <c r="N32" s="29"/>
      <c r="O32" s="29"/>
      <c r="P32" s="29"/>
      <c r="Q32" s="29"/>
      <c r="R32" s="29"/>
      <c r="S32" s="29"/>
      <c r="T32" s="29"/>
      <c r="U32" s="29"/>
      <c r="V32" s="31" t="s">
        <v>157</v>
      </c>
      <c r="W32" s="47">
        <v>6.4000000000000003E-3</v>
      </c>
      <c r="X32" s="46"/>
      <c r="Y32" s="48"/>
      <c r="Z32" s="48"/>
      <c r="AA32" s="49"/>
      <c r="AB32" s="87">
        <f t="shared" ca="1" si="1"/>
        <v>0</v>
      </c>
    </row>
    <row r="33" spans="1:28" s="3" customFormat="1" ht="37.5" customHeight="1" x14ac:dyDescent="0.2">
      <c r="A33" s="43" t="s">
        <v>54</v>
      </c>
      <c r="B33" s="42" t="s">
        <v>143</v>
      </c>
      <c r="C33" s="43" t="s">
        <v>81</v>
      </c>
      <c r="D33" s="31" t="s">
        <v>117</v>
      </c>
      <c r="E33" s="31" t="s">
        <v>58</v>
      </c>
      <c r="F33" s="49" t="s">
        <v>207</v>
      </c>
      <c r="G33" s="27" t="str">
        <f t="shared" si="0"/>
        <v>Subdirector Administrativo</v>
      </c>
      <c r="H33" s="46">
        <v>43678</v>
      </c>
      <c r="I33" s="46">
        <v>43707</v>
      </c>
      <c r="J33" s="29"/>
      <c r="K33" s="29"/>
      <c r="L33" s="29"/>
      <c r="M33" s="29"/>
      <c r="N33" s="29"/>
      <c r="O33" s="29"/>
      <c r="P33" s="29"/>
      <c r="Q33" s="29"/>
      <c r="R33" s="29"/>
      <c r="S33" s="29"/>
      <c r="T33" s="29"/>
      <c r="U33" s="29"/>
      <c r="V33" s="31" t="s">
        <v>157</v>
      </c>
      <c r="W33" s="47">
        <v>6.4000000000000003E-3</v>
      </c>
      <c r="X33" s="29"/>
      <c r="Y33" s="42"/>
      <c r="Z33" s="42"/>
      <c r="AA33" s="49"/>
      <c r="AB33" s="87">
        <f t="shared" ca="1" si="1"/>
        <v>0</v>
      </c>
    </row>
    <row r="34" spans="1:28" s="3" customFormat="1" ht="37.5" customHeight="1" x14ac:dyDescent="0.2">
      <c r="A34" s="43" t="s">
        <v>54</v>
      </c>
      <c r="B34" s="42" t="s">
        <v>144</v>
      </c>
      <c r="C34" s="43" t="s">
        <v>120</v>
      </c>
      <c r="D34" s="31" t="s">
        <v>122</v>
      </c>
      <c r="E34" s="31" t="s">
        <v>58</v>
      </c>
      <c r="F34" s="49" t="s">
        <v>210</v>
      </c>
      <c r="G34" s="27" t="str">
        <f t="shared" si="0"/>
        <v>Líderes de Cada Proceso</v>
      </c>
      <c r="H34" s="46">
        <v>43678</v>
      </c>
      <c r="I34" s="46">
        <v>43707</v>
      </c>
      <c r="J34" s="29"/>
      <c r="K34" s="29"/>
      <c r="L34" s="29"/>
      <c r="M34" s="29"/>
      <c r="N34" s="29"/>
      <c r="O34" s="29"/>
      <c r="P34" s="29"/>
      <c r="Q34" s="29"/>
      <c r="R34" s="29"/>
      <c r="S34" s="29"/>
      <c r="T34" s="29"/>
      <c r="U34" s="29"/>
      <c r="V34" s="31" t="s">
        <v>157</v>
      </c>
      <c r="W34" s="47">
        <v>6.4000000000000003E-3</v>
      </c>
      <c r="X34" s="29"/>
      <c r="Y34" s="42"/>
      <c r="Z34" s="42"/>
      <c r="AA34" s="31"/>
      <c r="AB34" s="44">
        <f t="shared" ca="1" si="1"/>
        <v>0</v>
      </c>
    </row>
    <row r="35" spans="1:28" s="3" customFormat="1" ht="37.5" customHeight="1" x14ac:dyDescent="0.2">
      <c r="A35" s="43" t="s">
        <v>54</v>
      </c>
      <c r="B35" s="42" t="s">
        <v>145</v>
      </c>
      <c r="C35" s="43" t="s">
        <v>93</v>
      </c>
      <c r="D35" s="31" t="s">
        <v>118</v>
      </c>
      <c r="E35" s="31" t="s">
        <v>58</v>
      </c>
      <c r="F35" s="49" t="s">
        <v>216</v>
      </c>
      <c r="G35" s="27" t="str">
        <f t="shared" si="0"/>
        <v>Subdirector Administrativo</v>
      </c>
      <c r="H35" s="46">
        <v>43678</v>
      </c>
      <c r="I35" s="46">
        <v>43707</v>
      </c>
      <c r="J35" s="29"/>
      <c r="K35" s="29"/>
      <c r="L35" s="29"/>
      <c r="M35" s="29"/>
      <c r="N35" s="29"/>
      <c r="O35" s="29"/>
      <c r="P35" s="29"/>
      <c r="Q35" s="29"/>
      <c r="R35" s="29"/>
      <c r="S35" s="29"/>
      <c r="T35" s="29"/>
      <c r="U35" s="29"/>
      <c r="V35" s="31" t="s">
        <v>157</v>
      </c>
      <c r="W35" s="47">
        <v>6.4000000000000003E-3</v>
      </c>
      <c r="X35" s="29"/>
      <c r="Y35" s="42"/>
      <c r="Z35" s="42"/>
      <c r="AA35" s="31"/>
      <c r="AB35" s="44">
        <f t="shared" ca="1" si="1"/>
        <v>0</v>
      </c>
    </row>
    <row r="36" spans="1:28" s="3" customFormat="1" ht="57.75" customHeight="1" x14ac:dyDescent="0.2">
      <c r="A36" s="43" t="s">
        <v>46</v>
      </c>
      <c r="B36" s="42" t="s">
        <v>245</v>
      </c>
      <c r="C36" s="43" t="s">
        <v>78</v>
      </c>
      <c r="D36" s="31" t="s">
        <v>117</v>
      </c>
      <c r="E36" s="31" t="s">
        <v>58</v>
      </c>
      <c r="F36" s="49" t="s">
        <v>209</v>
      </c>
      <c r="G36" s="27" t="str">
        <f t="shared" si="0"/>
        <v xml:space="preserve">Jefe Oficina Asesora de Planeación </v>
      </c>
      <c r="H36" s="46">
        <v>43739</v>
      </c>
      <c r="I36" s="46">
        <v>43768</v>
      </c>
      <c r="J36" s="29"/>
      <c r="K36" s="29"/>
      <c r="L36" s="29"/>
      <c r="M36" s="29"/>
      <c r="N36" s="29"/>
      <c r="O36" s="29"/>
      <c r="P36" s="29"/>
      <c r="Q36" s="29"/>
      <c r="R36" s="29"/>
      <c r="S36" s="29"/>
      <c r="T36" s="29"/>
      <c r="U36" s="29"/>
      <c r="V36" s="31" t="s">
        <v>157</v>
      </c>
      <c r="W36" s="47">
        <v>1.4999999999999999E-2</v>
      </c>
      <c r="X36" s="29"/>
      <c r="Y36" s="30"/>
      <c r="Z36" s="30"/>
      <c r="AA36" s="31"/>
      <c r="AB36" s="44">
        <f t="shared" ref="AB36:AB60" ca="1" si="2">IF(ISERROR(VLOOKUP(AA36,INDIRECT(VLOOKUP(A36,ACTA,2,0)&amp;"A"),2,0))=TRUE,0,W36*(VLOOKUP(AA36,INDIRECT(VLOOKUP(A36,ACTA,2,0)&amp;"A"),2,0)))</f>
        <v>0</v>
      </c>
    </row>
    <row r="37" spans="1:28" ht="37.5" customHeight="1" x14ac:dyDescent="0.2">
      <c r="A37" s="43" t="s">
        <v>55</v>
      </c>
      <c r="B37" s="42" t="s">
        <v>109</v>
      </c>
      <c r="C37" s="43" t="s">
        <v>120</v>
      </c>
      <c r="D37" s="31" t="s">
        <v>120</v>
      </c>
      <c r="E37" s="31" t="s">
        <v>58</v>
      </c>
      <c r="F37" s="49" t="s">
        <v>210</v>
      </c>
      <c r="G37" s="27" t="str">
        <f t="shared" ref="G37:G54" si="3">IF(LEN(C37)&gt;0,VLOOKUP(C37,PROCESO2,3,0),"")</f>
        <v>Líderes de Cada Proceso</v>
      </c>
      <c r="H37" s="46">
        <v>43467</v>
      </c>
      <c r="I37" s="46">
        <v>43480</v>
      </c>
      <c r="J37" s="49"/>
      <c r="K37" s="29"/>
      <c r="L37" s="29"/>
      <c r="M37" s="29"/>
      <c r="N37" s="29"/>
      <c r="O37" s="29"/>
      <c r="P37" s="29"/>
      <c r="Q37" s="29"/>
      <c r="R37" s="29"/>
      <c r="S37" s="29"/>
      <c r="T37" s="29"/>
      <c r="U37" s="29"/>
      <c r="V37" s="31" t="s">
        <v>157</v>
      </c>
      <c r="W37" s="47">
        <v>0.02</v>
      </c>
      <c r="X37" s="28">
        <v>43553</v>
      </c>
      <c r="Y37" s="30" t="s">
        <v>274</v>
      </c>
      <c r="Z37" s="30" t="s">
        <v>274</v>
      </c>
      <c r="AA37" s="31" t="s">
        <v>231</v>
      </c>
      <c r="AB37" s="44">
        <f t="shared" ca="1" si="2"/>
        <v>1.9999999999999997E-2</v>
      </c>
    </row>
    <row r="38" spans="1:28" ht="37.5" customHeight="1" x14ac:dyDescent="0.2">
      <c r="A38" s="43" t="s">
        <v>55</v>
      </c>
      <c r="B38" s="42" t="s">
        <v>109</v>
      </c>
      <c r="C38" s="43" t="s">
        <v>120</v>
      </c>
      <c r="D38" s="31" t="s">
        <v>120</v>
      </c>
      <c r="E38" s="31" t="s">
        <v>58</v>
      </c>
      <c r="F38" s="49" t="s">
        <v>210</v>
      </c>
      <c r="G38" s="27" t="str">
        <f t="shared" si="3"/>
        <v>Líderes de Cada Proceso</v>
      </c>
      <c r="H38" s="46">
        <v>43586</v>
      </c>
      <c r="I38" s="46">
        <v>43600</v>
      </c>
      <c r="J38" s="29"/>
      <c r="K38" s="29"/>
      <c r="L38" s="29"/>
      <c r="M38" s="29"/>
      <c r="N38" s="29"/>
      <c r="O38" s="29"/>
      <c r="P38" s="29"/>
      <c r="Q38" s="29"/>
      <c r="R38" s="29"/>
      <c r="S38" s="29"/>
      <c r="T38" s="29"/>
      <c r="U38" s="29"/>
      <c r="V38" s="31" t="s">
        <v>157</v>
      </c>
      <c r="W38" s="47">
        <v>0.02</v>
      </c>
      <c r="X38" s="28"/>
      <c r="Y38" s="30"/>
      <c r="Z38" s="30"/>
      <c r="AA38" s="31"/>
      <c r="AB38" s="44">
        <f t="shared" ca="1" si="2"/>
        <v>0</v>
      </c>
    </row>
    <row r="39" spans="1:28" ht="37.5" customHeight="1" x14ac:dyDescent="0.2">
      <c r="A39" s="43" t="s">
        <v>55</v>
      </c>
      <c r="B39" s="42" t="s">
        <v>109</v>
      </c>
      <c r="C39" s="43" t="s">
        <v>120</v>
      </c>
      <c r="D39" s="31" t="s">
        <v>120</v>
      </c>
      <c r="E39" s="31" t="s">
        <v>58</v>
      </c>
      <c r="F39" s="49" t="s">
        <v>210</v>
      </c>
      <c r="G39" s="27" t="str">
        <f t="shared" si="3"/>
        <v>Líderes de Cada Proceso</v>
      </c>
      <c r="H39" s="46">
        <v>43709</v>
      </c>
      <c r="I39" s="46">
        <v>43738</v>
      </c>
      <c r="J39" s="29"/>
      <c r="K39" s="29"/>
      <c r="L39" s="29"/>
      <c r="M39" s="29"/>
      <c r="N39" s="29"/>
      <c r="O39" s="29"/>
      <c r="P39" s="29"/>
      <c r="Q39" s="29"/>
      <c r="R39" s="29"/>
      <c r="S39" s="29"/>
      <c r="T39" s="29"/>
      <c r="U39" s="29"/>
      <c r="V39" s="31" t="s">
        <v>157</v>
      </c>
      <c r="W39" s="47">
        <v>0.02</v>
      </c>
      <c r="X39" s="46"/>
      <c r="Y39" s="42"/>
      <c r="Z39" s="42"/>
      <c r="AA39" s="43"/>
      <c r="AB39" s="44">
        <f t="shared" ca="1" si="2"/>
        <v>0</v>
      </c>
    </row>
    <row r="40" spans="1:28" ht="37.5" customHeight="1" x14ac:dyDescent="0.2">
      <c r="A40" s="43" t="s">
        <v>49</v>
      </c>
      <c r="B40" s="42" t="s">
        <v>162</v>
      </c>
      <c r="C40" s="43" t="s">
        <v>96</v>
      </c>
      <c r="D40" s="31" t="s">
        <v>119</v>
      </c>
      <c r="E40" s="31" t="s">
        <v>58</v>
      </c>
      <c r="F40" s="49" t="s">
        <v>51</v>
      </c>
      <c r="G40" s="27" t="str">
        <f t="shared" si="3"/>
        <v>Asesor de Control Interno</v>
      </c>
      <c r="H40" s="46">
        <v>43467</v>
      </c>
      <c r="I40" s="46">
        <v>43646</v>
      </c>
      <c r="J40" s="29"/>
      <c r="K40" s="29"/>
      <c r="L40" s="29"/>
      <c r="M40" s="29"/>
      <c r="N40" s="29"/>
      <c r="O40" s="29"/>
      <c r="P40" s="29"/>
      <c r="Q40" s="29"/>
      <c r="R40" s="29"/>
      <c r="S40" s="29"/>
      <c r="T40" s="29"/>
      <c r="U40" s="29"/>
      <c r="V40" s="31" t="s">
        <v>157</v>
      </c>
      <c r="W40" s="47">
        <v>7.4999999999999997E-3</v>
      </c>
      <c r="X40" s="46">
        <v>43553</v>
      </c>
      <c r="Y40" s="42" t="s">
        <v>286</v>
      </c>
      <c r="Z40" s="42" t="s">
        <v>286</v>
      </c>
      <c r="AA40" s="43" t="s">
        <v>197</v>
      </c>
      <c r="AB40" s="44">
        <f t="shared" ca="1" si="2"/>
        <v>7.4999999999999997E-3</v>
      </c>
    </row>
    <row r="41" spans="1:28" ht="37.5" customHeight="1" x14ac:dyDescent="0.2">
      <c r="A41" s="43" t="s">
        <v>49</v>
      </c>
      <c r="B41" s="42" t="s">
        <v>163</v>
      </c>
      <c r="C41" s="43" t="s">
        <v>96</v>
      </c>
      <c r="D41" s="31" t="s">
        <v>119</v>
      </c>
      <c r="E41" s="31" t="s">
        <v>58</v>
      </c>
      <c r="F41" s="49" t="s">
        <v>51</v>
      </c>
      <c r="G41" s="27" t="str">
        <f t="shared" si="3"/>
        <v>Asesor de Control Interno</v>
      </c>
      <c r="H41" s="46">
        <v>43647</v>
      </c>
      <c r="I41" s="46">
        <v>43738</v>
      </c>
      <c r="J41" s="29"/>
      <c r="K41" s="29"/>
      <c r="L41" s="29"/>
      <c r="M41" s="29"/>
      <c r="N41" s="29"/>
      <c r="O41" s="29"/>
      <c r="P41" s="29"/>
      <c r="Q41" s="29"/>
      <c r="R41" s="29"/>
      <c r="S41" s="29"/>
      <c r="T41" s="29"/>
      <c r="U41" s="29"/>
      <c r="V41" s="31" t="s">
        <v>157</v>
      </c>
      <c r="W41" s="47">
        <v>7.4999999999999997E-3</v>
      </c>
      <c r="X41" s="46"/>
      <c r="Y41" s="42"/>
      <c r="Z41" s="42"/>
      <c r="AA41" s="43"/>
      <c r="AB41" s="44">
        <f t="shared" ca="1" si="2"/>
        <v>0</v>
      </c>
    </row>
    <row r="42" spans="1:28" ht="37.5" customHeight="1" x14ac:dyDescent="0.2">
      <c r="A42" s="43" t="s">
        <v>49</v>
      </c>
      <c r="B42" s="42" t="s">
        <v>164</v>
      </c>
      <c r="C42" s="43" t="s">
        <v>96</v>
      </c>
      <c r="D42" s="31" t="s">
        <v>119</v>
      </c>
      <c r="E42" s="31" t="s">
        <v>58</v>
      </c>
      <c r="F42" s="49" t="s">
        <v>51</v>
      </c>
      <c r="G42" s="27" t="str">
        <f t="shared" si="3"/>
        <v>Asesor de Control Interno</v>
      </c>
      <c r="H42" s="46">
        <v>43739</v>
      </c>
      <c r="I42" s="46">
        <v>43829</v>
      </c>
      <c r="J42" s="29"/>
      <c r="K42" s="29"/>
      <c r="L42" s="29"/>
      <c r="M42" s="29"/>
      <c r="N42" s="29"/>
      <c r="O42" s="29"/>
      <c r="P42" s="29"/>
      <c r="Q42" s="29"/>
      <c r="R42" s="29"/>
      <c r="S42" s="29"/>
      <c r="T42" s="29"/>
      <c r="U42" s="29"/>
      <c r="V42" s="31" t="s">
        <v>157</v>
      </c>
      <c r="W42" s="47">
        <v>7.4999999999999997E-3</v>
      </c>
      <c r="X42" s="46"/>
      <c r="Y42" s="42"/>
      <c r="Z42" s="42"/>
      <c r="AA42" s="43"/>
      <c r="AB42" s="44">
        <f t="shared" ca="1" si="2"/>
        <v>0</v>
      </c>
    </row>
    <row r="43" spans="1:28" ht="37.5" customHeight="1" x14ac:dyDescent="0.2">
      <c r="A43" s="43" t="s">
        <v>50</v>
      </c>
      <c r="B43" s="42" t="s">
        <v>256</v>
      </c>
      <c r="C43" s="43" t="s">
        <v>120</v>
      </c>
      <c r="D43" s="31" t="s">
        <v>120</v>
      </c>
      <c r="E43" s="31" t="s">
        <v>58</v>
      </c>
      <c r="F43" s="49" t="s">
        <v>210</v>
      </c>
      <c r="G43" s="27" t="str">
        <f t="shared" si="3"/>
        <v>Líderes de Cada Proceso</v>
      </c>
      <c r="H43" s="46">
        <v>43586</v>
      </c>
      <c r="I43" s="46">
        <v>43615</v>
      </c>
      <c r="J43" s="29"/>
      <c r="K43" s="29"/>
      <c r="L43" s="29"/>
      <c r="M43" s="29"/>
      <c r="N43" s="29"/>
      <c r="O43" s="29"/>
      <c r="P43" s="29"/>
      <c r="Q43" s="29"/>
      <c r="R43" s="29"/>
      <c r="S43" s="29"/>
      <c r="T43" s="29"/>
      <c r="U43" s="29"/>
      <c r="V43" s="31" t="s">
        <v>157</v>
      </c>
      <c r="W43" s="47">
        <v>0.02</v>
      </c>
      <c r="X43" s="46"/>
      <c r="Y43" s="42"/>
      <c r="Z43" s="42"/>
      <c r="AA43" s="43"/>
      <c r="AB43" s="44">
        <f t="shared" ca="1" si="2"/>
        <v>0</v>
      </c>
    </row>
    <row r="44" spans="1:28" ht="37.5" customHeight="1" x14ac:dyDescent="0.2">
      <c r="A44" s="43" t="s">
        <v>50</v>
      </c>
      <c r="B44" s="42" t="s">
        <v>256</v>
      </c>
      <c r="C44" s="43" t="s">
        <v>120</v>
      </c>
      <c r="D44" s="31" t="s">
        <v>120</v>
      </c>
      <c r="E44" s="31" t="s">
        <v>58</v>
      </c>
      <c r="F44" s="49" t="s">
        <v>210</v>
      </c>
      <c r="G44" s="27" t="str">
        <f t="shared" si="3"/>
        <v>Líderes de Cada Proceso</v>
      </c>
      <c r="H44" s="46">
        <v>43770</v>
      </c>
      <c r="I44" s="46">
        <v>43799</v>
      </c>
      <c r="J44" s="29"/>
      <c r="K44" s="29"/>
      <c r="L44" s="29"/>
      <c r="M44" s="29"/>
      <c r="N44" s="29"/>
      <c r="O44" s="29"/>
      <c r="P44" s="29"/>
      <c r="Q44" s="29"/>
      <c r="R44" s="29"/>
      <c r="S44" s="29"/>
      <c r="T44" s="29"/>
      <c r="U44" s="29"/>
      <c r="V44" s="31" t="s">
        <v>157</v>
      </c>
      <c r="W44" s="47">
        <v>0.02</v>
      </c>
      <c r="X44" s="46"/>
      <c r="Y44" s="42"/>
      <c r="Z44" s="42"/>
      <c r="AA44" s="43"/>
      <c r="AB44" s="44">
        <f t="shared" ca="1" si="2"/>
        <v>0</v>
      </c>
    </row>
    <row r="45" spans="1:28" ht="37.5" customHeight="1" x14ac:dyDescent="0.2">
      <c r="A45" s="43" t="s">
        <v>50</v>
      </c>
      <c r="B45" s="42" t="s">
        <v>257</v>
      </c>
      <c r="C45" s="43" t="s">
        <v>120</v>
      </c>
      <c r="D45" s="31" t="s">
        <v>120</v>
      </c>
      <c r="E45" s="31" t="s">
        <v>58</v>
      </c>
      <c r="F45" s="49" t="s">
        <v>51</v>
      </c>
      <c r="G45" s="27" t="str">
        <f t="shared" si="3"/>
        <v>Líderes de Cada Proceso</v>
      </c>
      <c r="H45" s="46">
        <v>43467</v>
      </c>
      <c r="I45" s="46">
        <v>43496</v>
      </c>
      <c r="J45" s="49"/>
      <c r="K45" s="29"/>
      <c r="L45" s="29"/>
      <c r="M45" s="29"/>
      <c r="N45" s="29"/>
      <c r="O45" s="29"/>
      <c r="P45" s="29"/>
      <c r="Q45" s="29"/>
      <c r="R45" s="29"/>
      <c r="S45" s="29"/>
      <c r="T45" s="29"/>
      <c r="U45" s="29"/>
      <c r="V45" s="31" t="s">
        <v>157</v>
      </c>
      <c r="W45" s="47">
        <v>0.02</v>
      </c>
      <c r="X45" s="46">
        <v>43553</v>
      </c>
      <c r="Y45" s="42" t="s">
        <v>288</v>
      </c>
      <c r="Z45" s="42" t="s">
        <v>288</v>
      </c>
      <c r="AA45" s="43" t="s">
        <v>231</v>
      </c>
      <c r="AB45" s="44">
        <f t="shared" ca="1" si="2"/>
        <v>1.9999999999999997E-2</v>
      </c>
    </row>
    <row r="46" spans="1:28" ht="37.5" customHeight="1" x14ac:dyDescent="0.2">
      <c r="A46" s="43" t="s">
        <v>50</v>
      </c>
      <c r="B46" s="42" t="s">
        <v>257</v>
      </c>
      <c r="C46" s="43" t="s">
        <v>120</v>
      </c>
      <c r="D46" s="31" t="s">
        <v>120</v>
      </c>
      <c r="E46" s="31" t="s">
        <v>58</v>
      </c>
      <c r="F46" s="49" t="s">
        <v>51</v>
      </c>
      <c r="G46" s="27" t="str">
        <f t="shared" si="3"/>
        <v>Líderes de Cada Proceso</v>
      </c>
      <c r="H46" s="46">
        <v>43525</v>
      </c>
      <c r="I46" s="46">
        <v>43554</v>
      </c>
      <c r="J46" s="29"/>
      <c r="K46" s="29"/>
      <c r="L46" s="29"/>
      <c r="M46" s="29"/>
      <c r="N46" s="29"/>
      <c r="O46" s="29"/>
      <c r="P46" s="29"/>
      <c r="Q46" s="29"/>
      <c r="R46" s="29"/>
      <c r="S46" s="29"/>
      <c r="T46" s="29"/>
      <c r="U46" s="29"/>
      <c r="V46" s="43" t="s">
        <v>157</v>
      </c>
      <c r="W46" s="47">
        <v>0.02</v>
      </c>
      <c r="X46" s="46">
        <v>43553</v>
      </c>
      <c r="Y46" s="42" t="s">
        <v>289</v>
      </c>
      <c r="Z46" s="42" t="s">
        <v>289</v>
      </c>
      <c r="AA46" s="43" t="s">
        <v>229</v>
      </c>
      <c r="AB46" s="44">
        <f t="shared" ca="1" si="2"/>
        <v>1.8799999999999997E-2</v>
      </c>
    </row>
    <row r="47" spans="1:28" ht="37.5" customHeight="1" x14ac:dyDescent="0.2">
      <c r="A47" s="43" t="s">
        <v>50</v>
      </c>
      <c r="B47" s="42" t="s">
        <v>257</v>
      </c>
      <c r="C47" s="43" t="s">
        <v>120</v>
      </c>
      <c r="D47" s="31" t="s">
        <v>120</v>
      </c>
      <c r="E47" s="31" t="s">
        <v>58</v>
      </c>
      <c r="F47" s="49" t="s">
        <v>51</v>
      </c>
      <c r="G47" s="27" t="str">
        <f t="shared" si="3"/>
        <v>Líderes de Cada Proceso</v>
      </c>
      <c r="H47" s="46">
        <v>43617</v>
      </c>
      <c r="I47" s="46">
        <v>43646</v>
      </c>
      <c r="J47" s="29"/>
      <c r="K47" s="29"/>
      <c r="L47" s="29"/>
      <c r="M47" s="29"/>
      <c r="N47" s="29"/>
      <c r="O47" s="29"/>
      <c r="P47" s="29"/>
      <c r="Q47" s="29"/>
      <c r="R47" s="29"/>
      <c r="S47" s="29"/>
      <c r="T47" s="29"/>
      <c r="U47" s="29"/>
      <c r="V47" s="31" t="s">
        <v>157</v>
      </c>
      <c r="W47" s="47">
        <v>0.02</v>
      </c>
      <c r="X47" s="46"/>
      <c r="Y47" s="42"/>
      <c r="Z47" s="42"/>
      <c r="AA47" s="43"/>
      <c r="AB47" s="44">
        <f t="shared" ca="1" si="2"/>
        <v>0</v>
      </c>
    </row>
    <row r="48" spans="1:28" ht="37.5" customHeight="1" x14ac:dyDescent="0.2">
      <c r="A48" s="43" t="s">
        <v>50</v>
      </c>
      <c r="B48" s="42" t="s">
        <v>257</v>
      </c>
      <c r="C48" s="43" t="s">
        <v>120</v>
      </c>
      <c r="D48" s="31" t="s">
        <v>120</v>
      </c>
      <c r="E48" s="31" t="s">
        <v>58</v>
      </c>
      <c r="F48" s="49" t="s">
        <v>51</v>
      </c>
      <c r="G48" s="27" t="str">
        <f t="shared" ref="G48" si="4">IF(LEN(C48)&gt;0,VLOOKUP(C48,PROCESO2,3,0),"")</f>
        <v>Líderes de Cada Proceso</v>
      </c>
      <c r="H48" s="46">
        <v>43770</v>
      </c>
      <c r="I48" s="46">
        <v>43799</v>
      </c>
      <c r="J48" s="29"/>
      <c r="K48" s="29"/>
      <c r="L48" s="29"/>
      <c r="M48" s="29"/>
      <c r="N48" s="29"/>
      <c r="O48" s="29"/>
      <c r="P48" s="29"/>
      <c r="Q48" s="29"/>
      <c r="R48" s="29"/>
      <c r="S48" s="29"/>
      <c r="T48" s="29"/>
      <c r="U48" s="29"/>
      <c r="V48" s="31" t="s">
        <v>157</v>
      </c>
      <c r="W48" s="47">
        <v>0.02</v>
      </c>
      <c r="X48" s="46"/>
      <c r="Y48" s="42"/>
      <c r="Z48" s="42"/>
      <c r="AA48" s="43"/>
      <c r="AB48" s="44">
        <f t="shared" ref="AB48" ca="1" si="5">IF(ISERROR(VLOOKUP(AA48,INDIRECT(VLOOKUP(A48,ACTA,2,0)&amp;"A"),2,0))=TRUE,0,W48*(VLOOKUP(AA48,INDIRECT(VLOOKUP(A48,ACTA,2,0)&amp;"A"),2,0)))</f>
        <v>0</v>
      </c>
    </row>
    <row r="49" spans="1:28" ht="37.5" customHeight="1" x14ac:dyDescent="0.2">
      <c r="A49" s="43" t="s">
        <v>47</v>
      </c>
      <c r="B49" s="42" t="s">
        <v>99</v>
      </c>
      <c r="C49" s="43" t="s">
        <v>94</v>
      </c>
      <c r="D49" s="31" t="s">
        <v>118</v>
      </c>
      <c r="E49" s="31" t="s">
        <v>58</v>
      </c>
      <c r="F49" s="49" t="s">
        <v>208</v>
      </c>
      <c r="G49" s="27" t="str">
        <f t="shared" si="3"/>
        <v>Subdirector Financiero</v>
      </c>
      <c r="H49" s="46">
        <v>43467</v>
      </c>
      <c r="I49" s="46">
        <v>43496</v>
      </c>
      <c r="J49" s="49"/>
      <c r="K49" s="29"/>
      <c r="L49" s="29"/>
      <c r="M49" s="29"/>
      <c r="N49" s="29"/>
      <c r="O49" s="29"/>
      <c r="P49" s="29"/>
      <c r="Q49" s="29"/>
      <c r="R49" s="29"/>
      <c r="S49" s="29"/>
      <c r="T49" s="29"/>
      <c r="U49" s="29"/>
      <c r="V49" s="31" t="s">
        <v>157</v>
      </c>
      <c r="W49" s="47">
        <v>3.0000000000000001E-3</v>
      </c>
      <c r="X49" s="28">
        <v>43553</v>
      </c>
      <c r="Y49" s="30" t="s">
        <v>275</v>
      </c>
      <c r="Z49" s="30" t="s">
        <v>275</v>
      </c>
      <c r="AA49" s="31" t="s">
        <v>231</v>
      </c>
      <c r="AB49" s="44">
        <f t="shared" ca="1" si="2"/>
        <v>2.9999999999999996E-3</v>
      </c>
    </row>
    <row r="50" spans="1:28" ht="37.5" customHeight="1" x14ac:dyDescent="0.2">
      <c r="A50" s="43" t="s">
        <v>47</v>
      </c>
      <c r="B50" s="42" t="s">
        <v>99</v>
      </c>
      <c r="C50" s="43" t="s">
        <v>94</v>
      </c>
      <c r="D50" s="31" t="s">
        <v>118</v>
      </c>
      <c r="E50" s="31" t="s">
        <v>58</v>
      </c>
      <c r="F50" s="49" t="s">
        <v>208</v>
      </c>
      <c r="G50" s="27" t="str">
        <f t="shared" si="3"/>
        <v>Subdirector Financiero</v>
      </c>
      <c r="H50" s="46">
        <v>43497</v>
      </c>
      <c r="I50" s="46">
        <v>43524</v>
      </c>
      <c r="J50" s="29"/>
      <c r="K50" s="53"/>
      <c r="L50" s="29"/>
      <c r="M50" s="29"/>
      <c r="N50" s="29"/>
      <c r="O50" s="29"/>
      <c r="P50" s="29"/>
      <c r="Q50" s="29"/>
      <c r="R50" s="29"/>
      <c r="S50" s="29"/>
      <c r="T50" s="29"/>
      <c r="U50" s="29"/>
      <c r="V50" s="31" t="s">
        <v>157</v>
      </c>
      <c r="W50" s="47">
        <v>3.0000000000000001E-3</v>
      </c>
      <c r="X50" s="28">
        <v>43553</v>
      </c>
      <c r="Y50" s="30" t="s">
        <v>275</v>
      </c>
      <c r="Z50" s="30" t="s">
        <v>275</v>
      </c>
      <c r="AA50" s="31" t="s">
        <v>231</v>
      </c>
      <c r="AB50" s="44">
        <f t="shared" ca="1" si="2"/>
        <v>2.9999999999999996E-3</v>
      </c>
    </row>
    <row r="51" spans="1:28" ht="37.5" customHeight="1" x14ac:dyDescent="0.2">
      <c r="A51" s="43" t="s">
        <v>47</v>
      </c>
      <c r="B51" s="42" t="s">
        <v>99</v>
      </c>
      <c r="C51" s="43" t="s">
        <v>94</v>
      </c>
      <c r="D51" s="31" t="s">
        <v>118</v>
      </c>
      <c r="E51" s="31" t="s">
        <v>58</v>
      </c>
      <c r="F51" s="49" t="s">
        <v>208</v>
      </c>
      <c r="G51" s="27" t="str">
        <f t="shared" si="3"/>
        <v>Subdirector Financiero</v>
      </c>
      <c r="H51" s="46">
        <v>43525</v>
      </c>
      <c r="I51" s="46">
        <v>43555</v>
      </c>
      <c r="J51" s="29"/>
      <c r="K51" s="29"/>
      <c r="L51" s="53"/>
      <c r="M51" s="29"/>
      <c r="N51" s="29"/>
      <c r="O51" s="29"/>
      <c r="P51" s="29"/>
      <c r="Q51" s="29"/>
      <c r="R51" s="29"/>
      <c r="S51" s="29"/>
      <c r="T51" s="29"/>
      <c r="U51" s="29"/>
      <c r="V51" s="31" t="s">
        <v>157</v>
      </c>
      <c r="W51" s="47">
        <v>3.0000000000000001E-3</v>
      </c>
      <c r="X51" s="28">
        <v>43553</v>
      </c>
      <c r="Y51" s="30" t="s">
        <v>275</v>
      </c>
      <c r="Z51" s="30" t="s">
        <v>275</v>
      </c>
      <c r="AA51" s="31" t="s">
        <v>231</v>
      </c>
      <c r="AB51" s="44">
        <f t="shared" ca="1" si="2"/>
        <v>2.9999999999999996E-3</v>
      </c>
    </row>
    <row r="52" spans="1:28" ht="37.5" customHeight="1" x14ac:dyDescent="0.2">
      <c r="A52" s="43" t="s">
        <v>47</v>
      </c>
      <c r="B52" s="42" t="s">
        <v>99</v>
      </c>
      <c r="C52" s="43" t="s">
        <v>94</v>
      </c>
      <c r="D52" s="31" t="s">
        <v>118</v>
      </c>
      <c r="E52" s="31" t="s">
        <v>58</v>
      </c>
      <c r="F52" s="49" t="s">
        <v>216</v>
      </c>
      <c r="G52" s="27" t="str">
        <f t="shared" si="3"/>
        <v>Subdirector Financiero</v>
      </c>
      <c r="H52" s="46">
        <v>43556</v>
      </c>
      <c r="I52" s="46">
        <v>43585</v>
      </c>
      <c r="J52" s="29"/>
      <c r="K52" s="29"/>
      <c r="L52" s="29"/>
      <c r="M52" s="53"/>
      <c r="N52" s="29"/>
      <c r="O52" s="29"/>
      <c r="P52" s="29"/>
      <c r="Q52" s="29"/>
      <c r="R52" s="29"/>
      <c r="S52" s="29"/>
      <c r="T52" s="29"/>
      <c r="U52" s="29"/>
      <c r="V52" s="31" t="s">
        <v>157</v>
      </c>
      <c r="W52" s="47">
        <v>3.0000000000000001E-3</v>
      </c>
      <c r="X52" s="28"/>
      <c r="Y52" s="30"/>
      <c r="Z52" s="30"/>
      <c r="AA52" s="31"/>
      <c r="AB52" s="44">
        <f t="shared" ca="1" si="2"/>
        <v>0</v>
      </c>
    </row>
    <row r="53" spans="1:28" ht="37.5" customHeight="1" x14ac:dyDescent="0.2">
      <c r="A53" s="43" t="s">
        <v>47</v>
      </c>
      <c r="B53" s="42" t="s">
        <v>99</v>
      </c>
      <c r="C53" s="43" t="s">
        <v>94</v>
      </c>
      <c r="D53" s="31" t="s">
        <v>118</v>
      </c>
      <c r="E53" s="31" t="s">
        <v>58</v>
      </c>
      <c r="F53" s="49" t="s">
        <v>208</v>
      </c>
      <c r="G53" s="27" t="str">
        <f t="shared" si="3"/>
        <v>Subdirector Financiero</v>
      </c>
      <c r="H53" s="46">
        <v>43586</v>
      </c>
      <c r="I53" s="46">
        <v>43616</v>
      </c>
      <c r="J53" s="29"/>
      <c r="K53" s="29"/>
      <c r="L53" s="29"/>
      <c r="M53" s="29"/>
      <c r="N53" s="53"/>
      <c r="O53" s="29"/>
      <c r="P53" s="29"/>
      <c r="Q53" s="29"/>
      <c r="R53" s="29"/>
      <c r="S53" s="29"/>
      <c r="T53" s="29"/>
      <c r="U53" s="29"/>
      <c r="V53" s="31" t="s">
        <v>157</v>
      </c>
      <c r="W53" s="47">
        <v>3.0000000000000001E-3</v>
      </c>
      <c r="X53" s="28"/>
      <c r="Y53" s="30"/>
      <c r="Z53" s="30"/>
      <c r="AA53" s="31"/>
      <c r="AB53" s="44">
        <f t="shared" ca="1" si="2"/>
        <v>0</v>
      </c>
    </row>
    <row r="54" spans="1:28" ht="37.5" customHeight="1" x14ac:dyDescent="0.2">
      <c r="A54" s="43" t="s">
        <v>47</v>
      </c>
      <c r="B54" s="42" t="s">
        <v>99</v>
      </c>
      <c r="C54" s="43" t="s">
        <v>94</v>
      </c>
      <c r="D54" s="31" t="s">
        <v>118</v>
      </c>
      <c r="E54" s="31" t="s">
        <v>58</v>
      </c>
      <c r="F54" s="49" t="s">
        <v>208</v>
      </c>
      <c r="G54" s="27" t="str">
        <f t="shared" si="3"/>
        <v>Subdirector Financiero</v>
      </c>
      <c r="H54" s="46">
        <v>43617</v>
      </c>
      <c r="I54" s="46">
        <v>43646</v>
      </c>
      <c r="J54" s="29"/>
      <c r="K54" s="29"/>
      <c r="L54" s="29"/>
      <c r="M54" s="29"/>
      <c r="N54" s="29"/>
      <c r="O54" s="53"/>
      <c r="P54" s="29"/>
      <c r="Q54" s="29"/>
      <c r="R54" s="29"/>
      <c r="S54" s="29"/>
      <c r="T54" s="29"/>
      <c r="U54" s="29"/>
      <c r="V54" s="31" t="s">
        <v>157</v>
      </c>
      <c r="W54" s="47">
        <v>3.0000000000000001E-3</v>
      </c>
      <c r="X54" s="28"/>
      <c r="Y54" s="30"/>
      <c r="Z54" s="30"/>
      <c r="AA54" s="31"/>
      <c r="AB54" s="44">
        <f t="shared" ca="1" si="2"/>
        <v>0</v>
      </c>
    </row>
    <row r="55" spans="1:28" ht="37.5" customHeight="1" x14ac:dyDescent="0.2">
      <c r="A55" s="43" t="s">
        <v>47</v>
      </c>
      <c r="B55" s="42" t="s">
        <v>99</v>
      </c>
      <c r="C55" s="43" t="s">
        <v>94</v>
      </c>
      <c r="D55" s="31" t="s">
        <v>118</v>
      </c>
      <c r="E55" s="31" t="s">
        <v>58</v>
      </c>
      <c r="F55" s="49" t="s">
        <v>208</v>
      </c>
      <c r="G55" s="27" t="str">
        <f t="shared" ref="G55:G74" si="6">IF(LEN(C55)&gt;0,VLOOKUP(C55,PROCESO2,3,0),"")</f>
        <v>Subdirector Financiero</v>
      </c>
      <c r="H55" s="46">
        <v>43647</v>
      </c>
      <c r="I55" s="46">
        <v>43677</v>
      </c>
      <c r="J55" s="29"/>
      <c r="K55" s="29"/>
      <c r="L55" s="29"/>
      <c r="M55" s="29"/>
      <c r="N55" s="29"/>
      <c r="O55" s="29"/>
      <c r="P55" s="53"/>
      <c r="Q55" s="29"/>
      <c r="R55" s="29"/>
      <c r="S55" s="29"/>
      <c r="T55" s="29"/>
      <c r="U55" s="29"/>
      <c r="V55" s="31" t="s">
        <v>157</v>
      </c>
      <c r="W55" s="47">
        <v>3.0000000000000001E-3</v>
      </c>
      <c r="X55" s="28"/>
      <c r="Y55" s="30"/>
      <c r="Z55" s="30"/>
      <c r="AA55" s="31"/>
      <c r="AB55" s="44">
        <f t="shared" ca="1" si="2"/>
        <v>0</v>
      </c>
    </row>
    <row r="56" spans="1:28" ht="37.5" customHeight="1" x14ac:dyDescent="0.2">
      <c r="A56" s="43" t="s">
        <v>47</v>
      </c>
      <c r="B56" s="42" t="s">
        <v>99</v>
      </c>
      <c r="C56" s="43" t="s">
        <v>94</v>
      </c>
      <c r="D56" s="31" t="s">
        <v>118</v>
      </c>
      <c r="E56" s="31" t="s">
        <v>58</v>
      </c>
      <c r="F56" s="49" t="s">
        <v>208</v>
      </c>
      <c r="G56" s="27" t="str">
        <f t="shared" si="6"/>
        <v>Subdirector Financiero</v>
      </c>
      <c r="H56" s="46">
        <v>43678</v>
      </c>
      <c r="I56" s="46">
        <v>43708</v>
      </c>
      <c r="J56" s="29"/>
      <c r="K56" s="29"/>
      <c r="L56" s="29"/>
      <c r="M56" s="29"/>
      <c r="N56" s="29"/>
      <c r="O56" s="29"/>
      <c r="P56" s="29"/>
      <c r="Q56" s="53"/>
      <c r="R56" s="29"/>
      <c r="S56" s="29"/>
      <c r="T56" s="29"/>
      <c r="U56" s="29"/>
      <c r="V56" s="31" t="s">
        <v>157</v>
      </c>
      <c r="W56" s="47">
        <v>3.0000000000000001E-3</v>
      </c>
      <c r="X56" s="28"/>
      <c r="Y56" s="30"/>
      <c r="Z56" s="30"/>
      <c r="AA56" s="31"/>
      <c r="AB56" s="44">
        <f t="shared" ca="1" si="2"/>
        <v>0</v>
      </c>
    </row>
    <row r="57" spans="1:28" ht="37.5" customHeight="1" x14ac:dyDescent="0.2">
      <c r="A57" s="43" t="s">
        <v>47</v>
      </c>
      <c r="B57" s="42" t="s">
        <v>99</v>
      </c>
      <c r="C57" s="43" t="s">
        <v>94</v>
      </c>
      <c r="D57" s="31" t="s">
        <v>118</v>
      </c>
      <c r="E57" s="31" t="s">
        <v>58</v>
      </c>
      <c r="F57" s="49" t="s">
        <v>208</v>
      </c>
      <c r="G57" s="27" t="str">
        <f t="shared" si="6"/>
        <v>Subdirector Financiero</v>
      </c>
      <c r="H57" s="46">
        <v>43709</v>
      </c>
      <c r="I57" s="46">
        <v>43738</v>
      </c>
      <c r="J57" s="29"/>
      <c r="K57" s="29"/>
      <c r="L57" s="29"/>
      <c r="M57" s="29"/>
      <c r="N57" s="29"/>
      <c r="O57" s="29"/>
      <c r="P57" s="29"/>
      <c r="Q57" s="29"/>
      <c r="R57" s="53"/>
      <c r="S57" s="29"/>
      <c r="T57" s="29"/>
      <c r="U57" s="29"/>
      <c r="V57" s="31" t="s">
        <v>157</v>
      </c>
      <c r="W57" s="47">
        <v>3.0000000000000001E-3</v>
      </c>
      <c r="X57" s="28"/>
      <c r="Y57" s="30"/>
      <c r="Z57" s="42"/>
      <c r="AA57" s="31"/>
      <c r="AB57" s="44">
        <f t="shared" ca="1" si="2"/>
        <v>0</v>
      </c>
    </row>
    <row r="58" spans="1:28" ht="37.5" customHeight="1" x14ac:dyDescent="0.2">
      <c r="A58" s="43" t="s">
        <v>47</v>
      </c>
      <c r="B58" s="42" t="s">
        <v>99</v>
      </c>
      <c r="C58" s="43" t="s">
        <v>94</v>
      </c>
      <c r="D58" s="31" t="s">
        <v>118</v>
      </c>
      <c r="E58" s="31" t="s">
        <v>58</v>
      </c>
      <c r="F58" s="49" t="s">
        <v>208</v>
      </c>
      <c r="G58" s="27" t="str">
        <f t="shared" si="6"/>
        <v>Subdirector Financiero</v>
      </c>
      <c r="H58" s="46">
        <v>43739</v>
      </c>
      <c r="I58" s="46">
        <v>43769</v>
      </c>
      <c r="J58" s="29"/>
      <c r="K58" s="29"/>
      <c r="L58" s="29"/>
      <c r="M58" s="29"/>
      <c r="N58" s="29"/>
      <c r="O58" s="29"/>
      <c r="P58" s="29"/>
      <c r="Q58" s="29"/>
      <c r="R58" s="29"/>
      <c r="S58" s="53"/>
      <c r="T58" s="29"/>
      <c r="U58" s="29"/>
      <c r="V58" s="31" t="s">
        <v>157</v>
      </c>
      <c r="W58" s="47">
        <v>3.0000000000000001E-3</v>
      </c>
      <c r="X58" s="28"/>
      <c r="Y58" s="30"/>
      <c r="Z58" s="42"/>
      <c r="AA58" s="31"/>
      <c r="AB58" s="44">
        <f t="shared" ca="1" si="2"/>
        <v>0</v>
      </c>
    </row>
    <row r="59" spans="1:28" ht="37.5" customHeight="1" x14ac:dyDescent="0.2">
      <c r="A59" s="43" t="s">
        <v>47</v>
      </c>
      <c r="B59" s="42" t="s">
        <v>99</v>
      </c>
      <c r="C59" s="43" t="s">
        <v>94</v>
      </c>
      <c r="D59" s="31" t="s">
        <v>118</v>
      </c>
      <c r="E59" s="31" t="s">
        <v>58</v>
      </c>
      <c r="F59" s="49" t="s">
        <v>208</v>
      </c>
      <c r="G59" s="27" t="str">
        <f t="shared" si="6"/>
        <v>Subdirector Financiero</v>
      </c>
      <c r="H59" s="46">
        <v>43770</v>
      </c>
      <c r="I59" s="46">
        <v>43799</v>
      </c>
      <c r="J59" s="29"/>
      <c r="K59" s="29"/>
      <c r="L59" s="29"/>
      <c r="M59" s="29"/>
      <c r="N59" s="29"/>
      <c r="O59" s="29"/>
      <c r="P59" s="29"/>
      <c r="Q59" s="29"/>
      <c r="R59" s="29"/>
      <c r="S59" s="29"/>
      <c r="T59" s="53"/>
      <c r="U59" s="29"/>
      <c r="V59" s="31" t="s">
        <v>157</v>
      </c>
      <c r="W59" s="47">
        <v>3.0000000000000001E-3</v>
      </c>
      <c r="X59" s="28"/>
      <c r="Y59" s="30"/>
      <c r="Z59" s="42"/>
      <c r="AA59" s="43"/>
      <c r="AB59" s="44">
        <f t="shared" ca="1" si="2"/>
        <v>0</v>
      </c>
    </row>
    <row r="60" spans="1:28" ht="37.5" customHeight="1" x14ac:dyDescent="0.2">
      <c r="A60" s="43" t="s">
        <v>47</v>
      </c>
      <c r="B60" s="42" t="s">
        <v>99</v>
      </c>
      <c r="C60" s="43" t="s">
        <v>94</v>
      </c>
      <c r="D60" s="31" t="s">
        <v>118</v>
      </c>
      <c r="E60" s="31" t="s">
        <v>58</v>
      </c>
      <c r="F60" s="49" t="s">
        <v>208</v>
      </c>
      <c r="G60" s="27" t="str">
        <f t="shared" si="6"/>
        <v>Subdirector Financiero</v>
      </c>
      <c r="H60" s="46">
        <v>43800</v>
      </c>
      <c r="I60" s="46">
        <v>43830</v>
      </c>
      <c r="J60" s="29"/>
      <c r="K60" s="29"/>
      <c r="L60" s="29"/>
      <c r="M60" s="29"/>
      <c r="N60" s="29"/>
      <c r="O60" s="29"/>
      <c r="P60" s="29"/>
      <c r="Q60" s="29"/>
      <c r="R60" s="29"/>
      <c r="S60" s="29"/>
      <c r="T60" s="29"/>
      <c r="U60" s="53"/>
      <c r="V60" s="31" t="s">
        <v>157</v>
      </c>
      <c r="W60" s="47">
        <v>3.0000000000000001E-3</v>
      </c>
      <c r="X60" s="28"/>
      <c r="Y60" s="30"/>
      <c r="Z60" s="42"/>
      <c r="AA60" s="31"/>
      <c r="AB60" s="44">
        <f t="shared" ca="1" si="2"/>
        <v>0</v>
      </c>
    </row>
    <row r="61" spans="1:28" ht="37.5" customHeight="1" x14ac:dyDescent="0.2">
      <c r="A61" s="43" t="s">
        <v>49</v>
      </c>
      <c r="B61" s="42" t="s">
        <v>100</v>
      </c>
      <c r="C61" s="43" t="s">
        <v>96</v>
      </c>
      <c r="D61" s="31" t="s">
        <v>119</v>
      </c>
      <c r="E61" s="31" t="s">
        <v>58</v>
      </c>
      <c r="F61" s="49" t="s">
        <v>51</v>
      </c>
      <c r="G61" s="27" t="str">
        <f t="shared" si="6"/>
        <v>Asesor de Control Interno</v>
      </c>
      <c r="H61" s="46">
        <v>43466</v>
      </c>
      <c r="I61" s="46">
        <v>43495</v>
      </c>
      <c r="J61" s="49"/>
      <c r="K61" s="29"/>
      <c r="L61" s="29"/>
      <c r="M61" s="29"/>
      <c r="N61" s="29"/>
      <c r="O61" s="29"/>
      <c r="P61" s="29"/>
      <c r="Q61" s="29"/>
      <c r="R61" s="29"/>
      <c r="S61" s="29"/>
      <c r="T61" s="29"/>
      <c r="U61" s="29"/>
      <c r="V61" s="31" t="s">
        <v>157</v>
      </c>
      <c r="W61" s="47">
        <v>7.4999999999999997E-3</v>
      </c>
      <c r="X61" s="46">
        <v>43553</v>
      </c>
      <c r="Y61" s="30" t="s">
        <v>287</v>
      </c>
      <c r="Z61" s="30" t="s">
        <v>287</v>
      </c>
      <c r="AA61" s="43" t="s">
        <v>197</v>
      </c>
      <c r="AB61" s="44">
        <f t="shared" ref="AB61:AB70" ca="1" si="7">IF(ISERROR(VLOOKUP(AA62,INDIRECT(VLOOKUP(A61,ACTA,2,0)&amp;"A"),2,0))=TRUE,0,W61*(VLOOKUP(AA62,INDIRECT(VLOOKUP(A61,ACTA,2,0)&amp;"A"),2,0)))</f>
        <v>7.4999999999999997E-3</v>
      </c>
    </row>
    <row r="62" spans="1:28" ht="37.5" customHeight="1" x14ac:dyDescent="0.2">
      <c r="A62" s="43" t="s">
        <v>49</v>
      </c>
      <c r="B62" s="42" t="s">
        <v>100</v>
      </c>
      <c r="C62" s="43" t="s">
        <v>96</v>
      </c>
      <c r="D62" s="31" t="s">
        <v>119</v>
      </c>
      <c r="E62" s="31" t="s">
        <v>58</v>
      </c>
      <c r="F62" s="49" t="s">
        <v>51</v>
      </c>
      <c r="G62" s="27" t="str">
        <f t="shared" si="6"/>
        <v>Asesor de Control Interno</v>
      </c>
      <c r="H62" s="46">
        <v>43497</v>
      </c>
      <c r="I62" s="46">
        <v>43524</v>
      </c>
      <c r="J62" s="29"/>
      <c r="K62" s="29"/>
      <c r="L62" s="29"/>
      <c r="M62" s="29"/>
      <c r="N62" s="29"/>
      <c r="O62" s="29"/>
      <c r="P62" s="29"/>
      <c r="Q62" s="29"/>
      <c r="R62" s="29"/>
      <c r="S62" s="29"/>
      <c r="T62" s="29"/>
      <c r="U62" s="29"/>
      <c r="V62" s="31" t="s">
        <v>157</v>
      </c>
      <c r="W62" s="47">
        <v>7.4999999999999997E-3</v>
      </c>
      <c r="X62" s="46">
        <v>43553</v>
      </c>
      <c r="Y62" s="30" t="s">
        <v>287</v>
      </c>
      <c r="Z62" s="30" t="s">
        <v>287</v>
      </c>
      <c r="AA62" s="43" t="s">
        <v>197</v>
      </c>
      <c r="AB62" s="44">
        <f t="shared" ca="1" si="7"/>
        <v>7.4999999999999997E-3</v>
      </c>
    </row>
    <row r="63" spans="1:28" ht="37.5" customHeight="1" x14ac:dyDescent="0.2">
      <c r="A63" s="43" t="s">
        <v>49</v>
      </c>
      <c r="B63" s="42" t="s">
        <v>100</v>
      </c>
      <c r="C63" s="43" t="s">
        <v>96</v>
      </c>
      <c r="D63" s="31" t="s">
        <v>119</v>
      </c>
      <c r="E63" s="31" t="s">
        <v>58</v>
      </c>
      <c r="F63" s="49" t="s">
        <v>51</v>
      </c>
      <c r="G63" s="27" t="str">
        <f t="shared" si="6"/>
        <v>Asesor de Control Interno</v>
      </c>
      <c r="H63" s="46">
        <v>43525</v>
      </c>
      <c r="I63" s="46">
        <v>43554</v>
      </c>
      <c r="J63" s="29"/>
      <c r="K63" s="29"/>
      <c r="L63" s="29"/>
      <c r="M63" s="29"/>
      <c r="N63" s="29"/>
      <c r="O63" s="29"/>
      <c r="P63" s="29"/>
      <c r="Q63" s="29"/>
      <c r="R63" s="29"/>
      <c r="S63" s="29"/>
      <c r="T63" s="29"/>
      <c r="U63" s="29"/>
      <c r="V63" s="31" t="s">
        <v>157</v>
      </c>
      <c r="W63" s="47">
        <v>7.4999999999999997E-3</v>
      </c>
      <c r="X63" s="46">
        <v>43553</v>
      </c>
      <c r="Y63" s="30" t="s">
        <v>287</v>
      </c>
      <c r="Z63" s="30" t="s">
        <v>287</v>
      </c>
      <c r="AA63" s="43" t="s">
        <v>197</v>
      </c>
      <c r="AB63" s="44">
        <v>7.4999999999999997E-3</v>
      </c>
    </row>
    <row r="64" spans="1:28" ht="37.5" customHeight="1" x14ac:dyDescent="0.2">
      <c r="A64" s="43" t="s">
        <v>49</v>
      </c>
      <c r="B64" s="42" t="s">
        <v>100</v>
      </c>
      <c r="C64" s="43" t="s">
        <v>96</v>
      </c>
      <c r="D64" s="31" t="s">
        <v>119</v>
      </c>
      <c r="E64" s="31" t="s">
        <v>58</v>
      </c>
      <c r="F64" s="49" t="s">
        <v>51</v>
      </c>
      <c r="G64" s="27" t="str">
        <f t="shared" si="6"/>
        <v>Asesor de Control Interno</v>
      </c>
      <c r="H64" s="46">
        <v>43556</v>
      </c>
      <c r="I64" s="46">
        <v>43585</v>
      </c>
      <c r="J64" s="29"/>
      <c r="K64" s="29"/>
      <c r="L64" s="29"/>
      <c r="M64" s="29"/>
      <c r="N64" s="29"/>
      <c r="O64" s="29"/>
      <c r="P64" s="29"/>
      <c r="Q64" s="29"/>
      <c r="R64" s="29"/>
      <c r="S64" s="29"/>
      <c r="T64" s="29"/>
      <c r="U64" s="29"/>
      <c r="V64" s="31" t="s">
        <v>157</v>
      </c>
      <c r="W64" s="47">
        <v>7.4999999999999997E-3</v>
      </c>
      <c r="X64" s="28"/>
      <c r="Y64" s="30"/>
      <c r="Z64" s="30"/>
      <c r="AA64" s="31"/>
      <c r="AB64" s="44">
        <f t="shared" ca="1" si="7"/>
        <v>0</v>
      </c>
    </row>
    <row r="65" spans="1:28" ht="37.5" customHeight="1" x14ac:dyDescent="0.2">
      <c r="A65" s="43" t="s">
        <v>49</v>
      </c>
      <c r="B65" s="42" t="s">
        <v>100</v>
      </c>
      <c r="C65" s="43" t="s">
        <v>96</v>
      </c>
      <c r="D65" s="31" t="s">
        <v>119</v>
      </c>
      <c r="E65" s="31" t="s">
        <v>58</v>
      </c>
      <c r="F65" s="49" t="s">
        <v>51</v>
      </c>
      <c r="G65" s="27" t="str">
        <f t="shared" si="6"/>
        <v>Asesor de Control Interno</v>
      </c>
      <c r="H65" s="46">
        <v>43586</v>
      </c>
      <c r="I65" s="46">
        <v>43616</v>
      </c>
      <c r="J65" s="29"/>
      <c r="K65" s="29"/>
      <c r="L65" s="29"/>
      <c r="M65" s="29"/>
      <c r="N65" s="29"/>
      <c r="O65" s="29"/>
      <c r="P65" s="29"/>
      <c r="Q65" s="29"/>
      <c r="R65" s="29"/>
      <c r="S65" s="29"/>
      <c r="T65" s="29"/>
      <c r="U65" s="29"/>
      <c r="V65" s="31" t="s">
        <v>157</v>
      </c>
      <c r="W65" s="47">
        <v>7.4999999999999997E-3</v>
      </c>
      <c r="X65" s="28"/>
      <c r="Y65" s="30"/>
      <c r="Z65" s="30"/>
      <c r="AA65" s="31"/>
      <c r="AB65" s="44">
        <f t="shared" ca="1" si="7"/>
        <v>0</v>
      </c>
    </row>
    <row r="66" spans="1:28" ht="37.5" customHeight="1" x14ac:dyDescent="0.2">
      <c r="A66" s="43" t="s">
        <v>49</v>
      </c>
      <c r="B66" s="42" t="s">
        <v>100</v>
      </c>
      <c r="C66" s="43" t="s">
        <v>96</v>
      </c>
      <c r="D66" s="31" t="s">
        <v>119</v>
      </c>
      <c r="E66" s="31" t="s">
        <v>58</v>
      </c>
      <c r="F66" s="49" t="s">
        <v>51</v>
      </c>
      <c r="G66" s="27" t="str">
        <f t="shared" si="6"/>
        <v>Asesor de Control Interno</v>
      </c>
      <c r="H66" s="46">
        <v>43617</v>
      </c>
      <c r="I66" s="46">
        <v>43646</v>
      </c>
      <c r="J66" s="29"/>
      <c r="K66" s="29"/>
      <c r="L66" s="29"/>
      <c r="M66" s="29"/>
      <c r="N66" s="29"/>
      <c r="O66" s="29"/>
      <c r="P66" s="29"/>
      <c r="Q66" s="29"/>
      <c r="R66" s="29"/>
      <c r="S66" s="29"/>
      <c r="T66" s="29"/>
      <c r="U66" s="29"/>
      <c r="V66" s="31" t="s">
        <v>157</v>
      </c>
      <c r="W66" s="47">
        <v>7.4999999999999997E-3</v>
      </c>
      <c r="X66" s="28"/>
      <c r="Y66" s="30"/>
      <c r="Z66" s="30"/>
      <c r="AA66" s="31"/>
      <c r="AB66" s="44">
        <f t="shared" ca="1" si="7"/>
        <v>0</v>
      </c>
    </row>
    <row r="67" spans="1:28" ht="37.5" customHeight="1" x14ac:dyDescent="0.2">
      <c r="A67" s="43" t="s">
        <v>49</v>
      </c>
      <c r="B67" s="42" t="s">
        <v>100</v>
      </c>
      <c r="C67" s="43" t="s">
        <v>96</v>
      </c>
      <c r="D67" s="31" t="s">
        <v>119</v>
      </c>
      <c r="E67" s="31" t="s">
        <v>58</v>
      </c>
      <c r="F67" s="49" t="s">
        <v>51</v>
      </c>
      <c r="G67" s="27" t="str">
        <f t="shared" si="6"/>
        <v>Asesor de Control Interno</v>
      </c>
      <c r="H67" s="46">
        <v>43647</v>
      </c>
      <c r="I67" s="46">
        <v>43677</v>
      </c>
      <c r="J67" s="29"/>
      <c r="K67" s="29"/>
      <c r="L67" s="29"/>
      <c r="M67" s="29"/>
      <c r="N67" s="29"/>
      <c r="O67" s="29"/>
      <c r="P67" s="29"/>
      <c r="Q67" s="29"/>
      <c r="R67" s="29"/>
      <c r="S67" s="29"/>
      <c r="T67" s="29"/>
      <c r="U67" s="29"/>
      <c r="V67" s="31" t="s">
        <v>157</v>
      </c>
      <c r="W67" s="47">
        <v>7.4999999999999997E-3</v>
      </c>
      <c r="X67" s="28"/>
      <c r="Y67" s="30"/>
      <c r="Z67" s="30"/>
      <c r="AA67" s="31"/>
      <c r="AB67" s="44">
        <f t="shared" ca="1" si="7"/>
        <v>0</v>
      </c>
    </row>
    <row r="68" spans="1:28" ht="37.5" customHeight="1" x14ac:dyDescent="0.2">
      <c r="A68" s="43" t="s">
        <v>49</v>
      </c>
      <c r="B68" s="42" t="s">
        <v>100</v>
      </c>
      <c r="C68" s="43" t="s">
        <v>96</v>
      </c>
      <c r="D68" s="31" t="s">
        <v>119</v>
      </c>
      <c r="E68" s="31" t="s">
        <v>58</v>
      </c>
      <c r="F68" s="49" t="s">
        <v>51</v>
      </c>
      <c r="G68" s="27" t="str">
        <f t="shared" si="6"/>
        <v>Asesor de Control Interno</v>
      </c>
      <c r="H68" s="46">
        <v>43678</v>
      </c>
      <c r="I68" s="46">
        <v>43708</v>
      </c>
      <c r="J68" s="29"/>
      <c r="K68" s="29"/>
      <c r="L68" s="29"/>
      <c r="M68" s="29"/>
      <c r="N68" s="29"/>
      <c r="O68" s="29"/>
      <c r="P68" s="29"/>
      <c r="Q68" s="29"/>
      <c r="R68" s="29"/>
      <c r="S68" s="29"/>
      <c r="T68" s="29"/>
      <c r="U68" s="29"/>
      <c r="V68" s="31" t="s">
        <v>157</v>
      </c>
      <c r="W68" s="47">
        <v>7.4999999999999997E-3</v>
      </c>
      <c r="X68" s="28"/>
      <c r="Y68" s="30"/>
      <c r="Z68" s="30"/>
      <c r="AA68" s="31"/>
      <c r="AB68" s="44">
        <f t="shared" ca="1" si="7"/>
        <v>0</v>
      </c>
    </row>
    <row r="69" spans="1:28" ht="37.5" customHeight="1" x14ac:dyDescent="0.2">
      <c r="A69" s="43" t="s">
        <v>49</v>
      </c>
      <c r="B69" s="42" t="s">
        <v>100</v>
      </c>
      <c r="C69" s="43" t="s">
        <v>96</v>
      </c>
      <c r="D69" s="31" t="s">
        <v>119</v>
      </c>
      <c r="E69" s="31" t="s">
        <v>58</v>
      </c>
      <c r="F69" s="49" t="s">
        <v>51</v>
      </c>
      <c r="G69" s="27" t="str">
        <f t="shared" si="6"/>
        <v>Asesor de Control Interno</v>
      </c>
      <c r="H69" s="46">
        <v>43709</v>
      </c>
      <c r="I69" s="46">
        <v>43738</v>
      </c>
      <c r="J69" s="29"/>
      <c r="K69" s="29"/>
      <c r="L69" s="29"/>
      <c r="M69" s="29"/>
      <c r="N69" s="29"/>
      <c r="O69" s="29"/>
      <c r="P69" s="29"/>
      <c r="Q69" s="29"/>
      <c r="R69" s="29"/>
      <c r="S69" s="29"/>
      <c r="T69" s="29"/>
      <c r="U69" s="29"/>
      <c r="V69" s="31" t="s">
        <v>157</v>
      </c>
      <c r="W69" s="47">
        <v>7.4999999999999997E-3</v>
      </c>
      <c r="X69" s="28"/>
      <c r="Y69" s="30"/>
      <c r="Z69" s="30"/>
      <c r="AA69" s="31"/>
      <c r="AB69" s="44">
        <f t="shared" ca="1" si="7"/>
        <v>0</v>
      </c>
    </row>
    <row r="70" spans="1:28" ht="37.5" customHeight="1" x14ac:dyDescent="0.2">
      <c r="A70" s="43" t="s">
        <v>49</v>
      </c>
      <c r="B70" s="42" t="s">
        <v>100</v>
      </c>
      <c r="C70" s="43" t="s">
        <v>96</v>
      </c>
      <c r="D70" s="31" t="s">
        <v>119</v>
      </c>
      <c r="E70" s="31" t="s">
        <v>58</v>
      </c>
      <c r="F70" s="49" t="s">
        <v>51</v>
      </c>
      <c r="G70" s="27" t="str">
        <f t="shared" si="6"/>
        <v>Asesor de Control Interno</v>
      </c>
      <c r="H70" s="46">
        <v>43739</v>
      </c>
      <c r="I70" s="46">
        <v>43769</v>
      </c>
      <c r="J70" s="29"/>
      <c r="K70" s="29"/>
      <c r="L70" s="29"/>
      <c r="M70" s="29"/>
      <c r="N70" s="29"/>
      <c r="O70" s="29"/>
      <c r="P70" s="29"/>
      <c r="Q70" s="29"/>
      <c r="R70" s="29"/>
      <c r="S70" s="29"/>
      <c r="T70" s="29"/>
      <c r="U70" s="29"/>
      <c r="V70" s="31" t="s">
        <v>157</v>
      </c>
      <c r="W70" s="47">
        <v>7.4999999999999997E-3</v>
      </c>
      <c r="X70" s="28"/>
      <c r="Y70" s="30"/>
      <c r="Z70" s="30"/>
      <c r="AA70" s="31"/>
      <c r="AB70" s="44">
        <f t="shared" ca="1" si="7"/>
        <v>0</v>
      </c>
    </row>
    <row r="71" spans="1:28" ht="37.5" customHeight="1" x14ac:dyDescent="0.2">
      <c r="A71" s="43" t="s">
        <v>49</v>
      </c>
      <c r="B71" s="42" t="s">
        <v>100</v>
      </c>
      <c r="C71" s="43" t="s">
        <v>96</v>
      </c>
      <c r="D71" s="31" t="s">
        <v>119</v>
      </c>
      <c r="E71" s="31" t="s">
        <v>58</v>
      </c>
      <c r="F71" s="49" t="s">
        <v>51</v>
      </c>
      <c r="G71" s="27" t="str">
        <f t="shared" si="6"/>
        <v>Asesor de Control Interno</v>
      </c>
      <c r="H71" s="46">
        <v>43770</v>
      </c>
      <c r="I71" s="46">
        <v>43799</v>
      </c>
      <c r="J71" s="29"/>
      <c r="K71" s="29"/>
      <c r="L71" s="29"/>
      <c r="M71" s="29"/>
      <c r="N71" s="29"/>
      <c r="O71" s="29"/>
      <c r="P71" s="29"/>
      <c r="Q71" s="29"/>
      <c r="R71" s="29"/>
      <c r="S71" s="29"/>
      <c r="T71" s="29"/>
      <c r="U71" s="29"/>
      <c r="V71" s="31" t="s">
        <v>157</v>
      </c>
      <c r="W71" s="47">
        <v>7.4999999999999997E-3</v>
      </c>
      <c r="X71" s="28"/>
      <c r="Y71" s="30"/>
      <c r="Z71" s="30"/>
      <c r="AA71" s="31"/>
      <c r="AB71" s="44">
        <f t="shared" ref="AB71:AB95" ca="1" si="8">IF(ISERROR(VLOOKUP(AA71,INDIRECT(VLOOKUP(A71,ACTA,2,0)&amp;"A"),2,0))=TRUE,0,W71*(VLOOKUP(AA71,INDIRECT(VLOOKUP(A71,ACTA,2,0)&amp;"A"),2,0)))</f>
        <v>0</v>
      </c>
    </row>
    <row r="72" spans="1:28" ht="37.5" customHeight="1" x14ac:dyDescent="0.2">
      <c r="A72" s="43" t="s">
        <v>49</v>
      </c>
      <c r="B72" s="42" t="s">
        <v>100</v>
      </c>
      <c r="C72" s="43" t="s">
        <v>96</v>
      </c>
      <c r="D72" s="31" t="s">
        <v>119</v>
      </c>
      <c r="E72" s="31" t="s">
        <v>58</v>
      </c>
      <c r="F72" s="49" t="s">
        <v>51</v>
      </c>
      <c r="G72" s="27" t="str">
        <f t="shared" si="6"/>
        <v>Asesor de Control Interno</v>
      </c>
      <c r="H72" s="46">
        <v>43800</v>
      </c>
      <c r="I72" s="46">
        <v>43830</v>
      </c>
      <c r="J72" s="29"/>
      <c r="K72" s="29"/>
      <c r="L72" s="29"/>
      <c r="M72" s="29"/>
      <c r="N72" s="29"/>
      <c r="O72" s="29"/>
      <c r="P72" s="29"/>
      <c r="Q72" s="29"/>
      <c r="R72" s="29"/>
      <c r="S72" s="29"/>
      <c r="T72" s="29"/>
      <c r="U72" s="29"/>
      <c r="V72" s="31" t="s">
        <v>157</v>
      </c>
      <c r="W72" s="47">
        <v>7.4999999999999997E-3</v>
      </c>
      <c r="X72" s="28"/>
      <c r="Y72" s="30"/>
      <c r="Z72" s="30"/>
      <c r="AA72" s="31"/>
      <c r="AB72" s="44">
        <f t="shared" ca="1" si="8"/>
        <v>0</v>
      </c>
    </row>
    <row r="73" spans="1:28" ht="37.5" customHeight="1" x14ac:dyDescent="0.2">
      <c r="A73" s="43" t="s">
        <v>49</v>
      </c>
      <c r="B73" s="42" t="s">
        <v>101</v>
      </c>
      <c r="C73" s="43" t="s">
        <v>96</v>
      </c>
      <c r="D73" s="31" t="s">
        <v>119</v>
      </c>
      <c r="E73" s="31" t="s">
        <v>58</v>
      </c>
      <c r="F73" s="49" t="s">
        <v>51</v>
      </c>
      <c r="G73" s="27" t="str">
        <f t="shared" si="6"/>
        <v>Asesor de Control Interno</v>
      </c>
      <c r="H73" s="46">
        <v>43497</v>
      </c>
      <c r="I73" s="46">
        <v>43511</v>
      </c>
      <c r="J73" s="29"/>
      <c r="K73" s="29"/>
      <c r="L73" s="29"/>
      <c r="M73" s="29"/>
      <c r="N73" s="29"/>
      <c r="O73" s="29"/>
      <c r="P73" s="29"/>
      <c r="Q73" s="29"/>
      <c r="R73" s="29"/>
      <c r="S73" s="29"/>
      <c r="T73" s="29"/>
      <c r="U73" s="29"/>
      <c r="V73" s="31" t="s">
        <v>157</v>
      </c>
      <c r="W73" s="47">
        <v>7.4999999999999997E-3</v>
      </c>
      <c r="X73" s="28">
        <v>43553</v>
      </c>
      <c r="Y73" s="30" t="s">
        <v>287</v>
      </c>
      <c r="Z73" s="30" t="s">
        <v>287</v>
      </c>
      <c r="AA73" s="43" t="s">
        <v>197</v>
      </c>
      <c r="AB73" s="44">
        <f t="shared" ca="1" si="8"/>
        <v>7.4999999999999997E-3</v>
      </c>
    </row>
    <row r="74" spans="1:28" ht="63" customHeight="1" x14ac:dyDescent="0.2">
      <c r="A74" s="43" t="s">
        <v>47</v>
      </c>
      <c r="B74" s="42" t="s">
        <v>188</v>
      </c>
      <c r="C74" s="43" t="s">
        <v>120</v>
      </c>
      <c r="D74" s="31" t="s">
        <v>120</v>
      </c>
      <c r="E74" s="31" t="s">
        <v>58</v>
      </c>
      <c r="F74" s="49" t="s">
        <v>209</v>
      </c>
      <c r="G74" s="27" t="str">
        <f t="shared" si="6"/>
        <v>Líderes de Cada Proceso</v>
      </c>
      <c r="H74" s="46">
        <v>43467</v>
      </c>
      <c r="I74" s="46">
        <v>43524</v>
      </c>
      <c r="J74" s="49"/>
      <c r="K74" s="29"/>
      <c r="L74" s="29"/>
      <c r="M74" s="29"/>
      <c r="N74" s="29"/>
      <c r="O74" s="29"/>
      <c r="P74" s="29"/>
      <c r="Q74" s="29"/>
      <c r="R74" s="29"/>
      <c r="S74" s="29"/>
      <c r="T74" s="29"/>
      <c r="U74" s="29"/>
      <c r="V74" s="31" t="s">
        <v>157</v>
      </c>
      <c r="W74" s="47">
        <v>3.0000000000000001E-3</v>
      </c>
      <c r="X74" s="28">
        <v>43553</v>
      </c>
      <c r="Y74" s="30" t="s">
        <v>276</v>
      </c>
      <c r="Z74" s="30" t="s">
        <v>276</v>
      </c>
      <c r="AA74" s="31" t="s">
        <v>231</v>
      </c>
      <c r="AB74" s="44">
        <f t="shared" ca="1" si="8"/>
        <v>2.9999999999999996E-3</v>
      </c>
    </row>
    <row r="75" spans="1:28" ht="74.25" customHeight="1" x14ac:dyDescent="0.2">
      <c r="A75" s="43" t="s">
        <v>47</v>
      </c>
      <c r="B75" s="42" t="s">
        <v>258</v>
      </c>
      <c r="C75" s="43" t="s">
        <v>94</v>
      </c>
      <c r="D75" s="31" t="s">
        <v>118</v>
      </c>
      <c r="E75" s="31" t="s">
        <v>58</v>
      </c>
      <c r="F75" s="49" t="s">
        <v>51</v>
      </c>
      <c r="G75" s="27" t="s">
        <v>97</v>
      </c>
      <c r="H75" s="46">
        <v>43467</v>
      </c>
      <c r="I75" s="46">
        <v>43524</v>
      </c>
      <c r="J75" s="49"/>
      <c r="K75" s="29"/>
      <c r="L75" s="29"/>
      <c r="M75" s="29"/>
      <c r="N75" s="29"/>
      <c r="O75" s="29"/>
      <c r="P75" s="29"/>
      <c r="Q75" s="29"/>
      <c r="R75" s="29"/>
      <c r="S75" s="29"/>
      <c r="T75" s="29"/>
      <c r="U75" s="29"/>
      <c r="V75" s="31" t="s">
        <v>157</v>
      </c>
      <c r="W75" s="47">
        <v>3.0000000000000001E-3</v>
      </c>
      <c r="X75" s="28">
        <v>43553</v>
      </c>
      <c r="Y75" s="30" t="s">
        <v>277</v>
      </c>
      <c r="Z75" s="30" t="s">
        <v>277</v>
      </c>
      <c r="AA75" s="31" t="s">
        <v>231</v>
      </c>
      <c r="AB75" s="44">
        <f t="shared" ca="1" si="8"/>
        <v>2.9999999999999996E-3</v>
      </c>
    </row>
    <row r="76" spans="1:28" ht="37.5" customHeight="1" x14ac:dyDescent="0.2">
      <c r="A76" s="43" t="s">
        <v>47</v>
      </c>
      <c r="B76" s="42" t="s">
        <v>102</v>
      </c>
      <c r="C76" s="43" t="s">
        <v>94</v>
      </c>
      <c r="D76" s="31" t="s">
        <v>118</v>
      </c>
      <c r="E76" s="31" t="s">
        <v>58</v>
      </c>
      <c r="F76" s="49" t="s">
        <v>51</v>
      </c>
      <c r="G76" s="27" t="str">
        <f t="shared" ref="G76:G131" si="9">IF(LEN(C76)&gt;0,VLOOKUP(C76,PROCESO2,3,0),"")</f>
        <v>Subdirector Financiero</v>
      </c>
      <c r="H76" s="46">
        <v>43467</v>
      </c>
      <c r="I76" s="46">
        <v>43492</v>
      </c>
      <c r="J76" s="49"/>
      <c r="K76" s="29"/>
      <c r="L76" s="29"/>
      <c r="M76" s="29"/>
      <c r="N76" s="29"/>
      <c r="O76" s="29"/>
      <c r="P76" s="29"/>
      <c r="Q76" s="29"/>
      <c r="R76" s="29"/>
      <c r="S76" s="29"/>
      <c r="T76" s="29"/>
      <c r="U76" s="29"/>
      <c r="V76" s="31" t="s">
        <v>157</v>
      </c>
      <c r="W76" s="47">
        <v>3.0000000000000001E-3</v>
      </c>
      <c r="X76" s="28">
        <v>43553</v>
      </c>
      <c r="Y76" s="30" t="s">
        <v>278</v>
      </c>
      <c r="Z76" s="30" t="s">
        <v>278</v>
      </c>
      <c r="AA76" s="31" t="s">
        <v>231</v>
      </c>
      <c r="AB76" s="44">
        <f t="shared" ca="1" si="8"/>
        <v>2.9999999999999996E-3</v>
      </c>
    </row>
    <row r="77" spans="1:28" ht="37.5" customHeight="1" x14ac:dyDescent="0.2">
      <c r="A77" s="43" t="s">
        <v>47</v>
      </c>
      <c r="B77" s="42" t="s">
        <v>102</v>
      </c>
      <c r="C77" s="43" t="s">
        <v>94</v>
      </c>
      <c r="D77" s="31" t="s">
        <v>118</v>
      </c>
      <c r="E77" s="31" t="s">
        <v>58</v>
      </c>
      <c r="F77" s="49" t="s">
        <v>51</v>
      </c>
      <c r="G77" s="27" t="str">
        <f t="shared" si="9"/>
        <v>Subdirector Financiero</v>
      </c>
      <c r="H77" s="46">
        <v>43556</v>
      </c>
      <c r="I77" s="46">
        <v>43579</v>
      </c>
      <c r="J77" s="29"/>
      <c r="K77" s="29"/>
      <c r="L77" s="29"/>
      <c r="M77" s="29"/>
      <c r="N77" s="29"/>
      <c r="O77" s="29"/>
      <c r="P77" s="29"/>
      <c r="Q77" s="29"/>
      <c r="R77" s="29"/>
      <c r="S77" s="29"/>
      <c r="T77" s="29"/>
      <c r="U77" s="29"/>
      <c r="V77" s="31" t="s">
        <v>157</v>
      </c>
      <c r="W77" s="47">
        <v>3.0000000000000001E-3</v>
      </c>
      <c r="X77" s="28"/>
      <c r="Y77" s="30"/>
      <c r="Z77" s="42"/>
      <c r="AA77" s="31"/>
      <c r="AB77" s="44">
        <f t="shared" ca="1" si="8"/>
        <v>0</v>
      </c>
    </row>
    <row r="78" spans="1:28" ht="37.5" customHeight="1" x14ac:dyDescent="0.2">
      <c r="A78" s="43" t="s">
        <v>47</v>
      </c>
      <c r="B78" s="42" t="s">
        <v>102</v>
      </c>
      <c r="C78" s="43" t="s">
        <v>94</v>
      </c>
      <c r="D78" s="31" t="s">
        <v>118</v>
      </c>
      <c r="E78" s="31" t="s">
        <v>58</v>
      </c>
      <c r="F78" s="49" t="s">
        <v>51</v>
      </c>
      <c r="G78" s="27" t="str">
        <f t="shared" si="9"/>
        <v>Subdirector Financiero</v>
      </c>
      <c r="H78" s="46">
        <v>43647</v>
      </c>
      <c r="I78" s="46">
        <v>43670</v>
      </c>
      <c r="J78" s="29"/>
      <c r="K78" s="29"/>
      <c r="L78" s="29"/>
      <c r="M78" s="29"/>
      <c r="N78" s="29"/>
      <c r="O78" s="29"/>
      <c r="P78" s="29"/>
      <c r="Q78" s="29"/>
      <c r="R78" s="29"/>
      <c r="S78" s="29"/>
      <c r="T78" s="29"/>
      <c r="U78" s="29"/>
      <c r="V78" s="31" t="s">
        <v>157</v>
      </c>
      <c r="W78" s="47">
        <v>3.0000000000000001E-3</v>
      </c>
      <c r="X78" s="28"/>
      <c r="Y78" s="30"/>
      <c r="Z78" s="42"/>
      <c r="AA78" s="31"/>
      <c r="AB78" s="44">
        <f t="shared" ca="1" si="8"/>
        <v>0</v>
      </c>
    </row>
    <row r="79" spans="1:28" ht="37.5" customHeight="1" x14ac:dyDescent="0.2">
      <c r="A79" s="43" t="s">
        <v>47</v>
      </c>
      <c r="B79" s="42" t="s">
        <v>102</v>
      </c>
      <c r="C79" s="43" t="s">
        <v>94</v>
      </c>
      <c r="D79" s="31" t="s">
        <v>118</v>
      </c>
      <c r="E79" s="31" t="s">
        <v>58</v>
      </c>
      <c r="F79" s="49" t="s">
        <v>51</v>
      </c>
      <c r="G79" s="27" t="str">
        <f t="shared" si="9"/>
        <v>Subdirector Financiero</v>
      </c>
      <c r="H79" s="46">
        <v>43739</v>
      </c>
      <c r="I79" s="46">
        <v>43762</v>
      </c>
      <c r="J79" s="29"/>
      <c r="K79" s="29"/>
      <c r="L79" s="29"/>
      <c r="M79" s="29"/>
      <c r="N79" s="29"/>
      <c r="O79" s="29"/>
      <c r="P79" s="29"/>
      <c r="Q79" s="29"/>
      <c r="R79" s="29"/>
      <c r="S79" s="29"/>
      <c r="T79" s="29"/>
      <c r="U79" s="29"/>
      <c r="V79" s="31" t="s">
        <v>157</v>
      </c>
      <c r="W79" s="47">
        <v>3.0000000000000001E-3</v>
      </c>
      <c r="X79" s="28"/>
      <c r="Y79" s="30"/>
      <c r="Z79" s="42"/>
      <c r="AA79" s="31"/>
      <c r="AB79" s="44">
        <f t="shared" ca="1" si="8"/>
        <v>0</v>
      </c>
    </row>
    <row r="80" spans="1:28" ht="37.5" customHeight="1" x14ac:dyDescent="0.2">
      <c r="A80" s="43" t="s">
        <v>47</v>
      </c>
      <c r="B80" s="42" t="s">
        <v>103</v>
      </c>
      <c r="C80" s="43" t="s">
        <v>120</v>
      </c>
      <c r="D80" s="31" t="s">
        <v>120</v>
      </c>
      <c r="E80" s="31" t="s">
        <v>58</v>
      </c>
      <c r="F80" s="49" t="s">
        <v>210</v>
      </c>
      <c r="G80" s="27" t="str">
        <f t="shared" si="9"/>
        <v>Líderes de Cada Proceso</v>
      </c>
      <c r="H80" s="46">
        <v>43497</v>
      </c>
      <c r="I80" s="46">
        <v>43554</v>
      </c>
      <c r="J80" s="29"/>
      <c r="K80" s="29"/>
      <c r="L80" s="29"/>
      <c r="M80" s="29"/>
      <c r="N80" s="29"/>
      <c r="O80" s="29"/>
      <c r="P80" s="29"/>
      <c r="Q80" s="29"/>
      <c r="R80" s="29"/>
      <c r="S80" s="29"/>
      <c r="T80" s="29"/>
      <c r="U80" s="29"/>
      <c r="V80" s="31" t="s">
        <v>157</v>
      </c>
      <c r="W80" s="47">
        <v>3.0000000000000001E-3</v>
      </c>
      <c r="X80" s="46">
        <v>43553</v>
      </c>
      <c r="Y80" s="42" t="s">
        <v>279</v>
      </c>
      <c r="Z80" s="42" t="s">
        <v>279</v>
      </c>
      <c r="AA80" s="31" t="s">
        <v>231</v>
      </c>
      <c r="AB80" s="44">
        <f t="shared" ca="1" si="8"/>
        <v>2.9999999999999996E-3</v>
      </c>
    </row>
    <row r="81" spans="1:28" ht="37.5" customHeight="1" x14ac:dyDescent="0.25">
      <c r="A81" s="43" t="s">
        <v>47</v>
      </c>
      <c r="B81" s="42" t="s">
        <v>104</v>
      </c>
      <c r="C81" s="43" t="s">
        <v>120</v>
      </c>
      <c r="D81" s="31" t="s">
        <v>120</v>
      </c>
      <c r="E81" s="31" t="s">
        <v>58</v>
      </c>
      <c r="F81" s="49" t="s">
        <v>210</v>
      </c>
      <c r="G81" s="27" t="str">
        <f t="shared" si="9"/>
        <v>Líderes de Cada Proceso</v>
      </c>
      <c r="H81" s="46">
        <v>43497</v>
      </c>
      <c r="I81" s="46">
        <v>43539</v>
      </c>
      <c r="J81" s="29"/>
      <c r="K81" s="61"/>
      <c r="L81" s="56"/>
      <c r="M81" s="29"/>
      <c r="N81" s="29"/>
      <c r="O81" s="29"/>
      <c r="P81" s="29"/>
      <c r="Q81" s="29"/>
      <c r="R81" s="29"/>
      <c r="S81" s="29"/>
      <c r="T81" s="29"/>
      <c r="U81" s="29"/>
      <c r="V81" s="31" t="s">
        <v>157</v>
      </c>
      <c r="W81" s="47">
        <v>3.0000000000000001E-3</v>
      </c>
      <c r="X81" s="46">
        <v>43553</v>
      </c>
      <c r="Y81" s="30" t="s">
        <v>280</v>
      </c>
      <c r="Z81" s="30" t="s">
        <v>280</v>
      </c>
      <c r="AA81" s="31" t="s">
        <v>231</v>
      </c>
      <c r="AB81" s="44">
        <f t="shared" ca="1" si="8"/>
        <v>2.9999999999999996E-3</v>
      </c>
    </row>
    <row r="82" spans="1:28" ht="37.5" customHeight="1" x14ac:dyDescent="0.25">
      <c r="A82" s="43" t="s">
        <v>47</v>
      </c>
      <c r="B82" s="42" t="s">
        <v>104</v>
      </c>
      <c r="C82" s="43" t="s">
        <v>120</v>
      </c>
      <c r="D82" s="31" t="s">
        <v>120</v>
      </c>
      <c r="E82" s="43" t="s">
        <v>58</v>
      </c>
      <c r="F82" s="49" t="s">
        <v>210</v>
      </c>
      <c r="G82" s="27" t="str">
        <f t="shared" si="9"/>
        <v>Líderes de Cada Proceso</v>
      </c>
      <c r="H82" s="46">
        <v>43617</v>
      </c>
      <c r="I82" s="46">
        <v>43661</v>
      </c>
      <c r="J82" s="54"/>
      <c r="K82" s="58"/>
      <c r="L82" s="59"/>
      <c r="M82" s="55"/>
      <c r="N82" s="29"/>
      <c r="O82" s="41"/>
      <c r="P82" s="50"/>
      <c r="Q82" s="29"/>
      <c r="R82" s="29"/>
      <c r="S82" s="29"/>
      <c r="T82" s="29"/>
      <c r="U82" s="29"/>
      <c r="V82" s="43" t="s">
        <v>157</v>
      </c>
      <c r="W82" s="47">
        <v>3.0000000000000001E-3</v>
      </c>
      <c r="X82" s="46"/>
      <c r="Y82" s="42"/>
      <c r="Z82" s="42"/>
      <c r="AA82" s="43"/>
      <c r="AB82" s="44">
        <f t="shared" ca="1" si="8"/>
        <v>0</v>
      </c>
    </row>
    <row r="83" spans="1:28" ht="37.5" customHeight="1" x14ac:dyDescent="0.25">
      <c r="A83" s="43" t="s">
        <v>47</v>
      </c>
      <c r="B83" s="42" t="s">
        <v>104</v>
      </c>
      <c r="C83" s="43" t="s">
        <v>120</v>
      </c>
      <c r="D83" s="31" t="s">
        <v>120</v>
      </c>
      <c r="E83" s="43" t="s">
        <v>58</v>
      </c>
      <c r="F83" s="49" t="s">
        <v>210</v>
      </c>
      <c r="G83" s="27" t="str">
        <f t="shared" si="9"/>
        <v>Líderes de Cada Proceso</v>
      </c>
      <c r="H83" s="46">
        <v>43709</v>
      </c>
      <c r="I83" s="46">
        <v>43784</v>
      </c>
      <c r="J83" s="54"/>
      <c r="K83" s="59"/>
      <c r="L83" s="60"/>
      <c r="M83" s="55"/>
      <c r="N83" s="29"/>
      <c r="O83" s="29"/>
      <c r="P83" s="29"/>
      <c r="Q83" s="29"/>
      <c r="R83" s="29"/>
      <c r="S83" s="29"/>
      <c r="T83" s="29"/>
      <c r="U83" s="29"/>
      <c r="V83" s="43" t="s">
        <v>157</v>
      </c>
      <c r="W83" s="47">
        <v>3.0000000000000001E-3</v>
      </c>
      <c r="X83" s="46"/>
      <c r="Y83" s="42"/>
      <c r="Z83" s="42"/>
      <c r="AA83" s="43"/>
      <c r="AB83" s="44">
        <f t="shared" ca="1" si="8"/>
        <v>0</v>
      </c>
    </row>
    <row r="84" spans="1:28" ht="37.5" customHeight="1" x14ac:dyDescent="0.2">
      <c r="A84" s="43" t="s">
        <v>47</v>
      </c>
      <c r="B84" s="42" t="s">
        <v>105</v>
      </c>
      <c r="C84" s="43" t="s">
        <v>96</v>
      </c>
      <c r="D84" s="31" t="s">
        <v>119</v>
      </c>
      <c r="E84" s="31" t="s">
        <v>58</v>
      </c>
      <c r="F84" s="49" t="s">
        <v>210</v>
      </c>
      <c r="G84" s="27" t="str">
        <f t="shared" ref="G84" si="10">IF(LEN(C84)&gt;0,VLOOKUP(C84,PROCESO2,3,0),"")</f>
        <v>Asesor de Control Interno</v>
      </c>
      <c r="H84" s="46">
        <v>43467</v>
      </c>
      <c r="I84" s="46">
        <v>43495</v>
      </c>
      <c r="J84" s="49"/>
      <c r="K84" s="57"/>
      <c r="L84" s="57"/>
      <c r="M84" s="29"/>
      <c r="N84" s="29"/>
      <c r="O84" s="29"/>
      <c r="P84" s="29"/>
      <c r="Q84" s="29"/>
      <c r="R84" s="29"/>
      <c r="S84" s="29"/>
      <c r="T84" s="29"/>
      <c r="U84" s="29"/>
      <c r="V84" s="31" t="s">
        <v>157</v>
      </c>
      <c r="W84" s="47">
        <v>3.0000000000000001E-3</v>
      </c>
      <c r="X84" s="28">
        <v>43553</v>
      </c>
      <c r="Y84" s="30" t="s">
        <v>281</v>
      </c>
      <c r="Z84" s="30" t="s">
        <v>281</v>
      </c>
      <c r="AA84" s="31" t="s">
        <v>231</v>
      </c>
      <c r="AB84" s="44">
        <f t="shared" ref="AB84" ca="1" si="11">IF(ISERROR(VLOOKUP(AA84,INDIRECT(VLOOKUP(A84,ACTA,2,0)&amp;"A"),2,0))=TRUE,0,W84*(VLOOKUP(AA84,INDIRECT(VLOOKUP(A84,ACTA,2,0)&amp;"A"),2,0)))</f>
        <v>2.9999999999999996E-3</v>
      </c>
    </row>
    <row r="85" spans="1:28" ht="37.5" customHeight="1" x14ac:dyDescent="0.2">
      <c r="A85" s="43" t="s">
        <v>47</v>
      </c>
      <c r="B85" s="42" t="s">
        <v>106</v>
      </c>
      <c r="C85" s="43" t="s">
        <v>96</v>
      </c>
      <c r="D85" s="31" t="s">
        <v>119</v>
      </c>
      <c r="E85" s="31" t="s">
        <v>58</v>
      </c>
      <c r="F85" s="49" t="s">
        <v>210</v>
      </c>
      <c r="G85" s="27" t="str">
        <f t="shared" ref="G85" si="12">IF(LEN(C85)&gt;0,VLOOKUP(C85,PROCESO2,3,0),"")</f>
        <v>Asesor de Control Interno</v>
      </c>
      <c r="H85" s="46">
        <v>43467</v>
      </c>
      <c r="I85" s="46">
        <v>43496</v>
      </c>
      <c r="J85" s="49"/>
      <c r="K85" s="29"/>
      <c r="L85" s="29"/>
      <c r="M85" s="29"/>
      <c r="N85" s="29"/>
      <c r="O85" s="29"/>
      <c r="P85" s="29"/>
      <c r="Q85" s="29"/>
      <c r="R85" s="29"/>
      <c r="S85" s="29"/>
      <c r="T85" s="29"/>
      <c r="U85" s="29"/>
      <c r="V85" s="31" t="s">
        <v>157</v>
      </c>
      <c r="W85" s="47">
        <v>3.0000000000000001E-3</v>
      </c>
      <c r="X85" s="28">
        <v>43553</v>
      </c>
      <c r="Y85" s="30" t="s">
        <v>282</v>
      </c>
      <c r="Z85" s="30" t="s">
        <v>282</v>
      </c>
      <c r="AA85" s="31" t="s">
        <v>231</v>
      </c>
      <c r="AB85" s="44">
        <f t="shared" ref="AB85" ca="1" si="13">IF(ISERROR(VLOOKUP(AA85,INDIRECT(VLOOKUP(A85,ACTA,2,0)&amp;"A"),2,0))=TRUE,0,W85*(VLOOKUP(AA85,INDIRECT(VLOOKUP(A85,ACTA,2,0)&amp;"A"),2,0)))</f>
        <v>2.9999999999999996E-3</v>
      </c>
    </row>
    <row r="86" spans="1:28" ht="37.5" customHeight="1" x14ac:dyDescent="0.2">
      <c r="A86" s="43" t="s">
        <v>47</v>
      </c>
      <c r="B86" s="42" t="s">
        <v>106</v>
      </c>
      <c r="C86" s="43" t="s">
        <v>96</v>
      </c>
      <c r="D86" s="31" t="s">
        <v>119</v>
      </c>
      <c r="E86" s="31" t="s">
        <v>58</v>
      </c>
      <c r="F86" s="49" t="s">
        <v>216</v>
      </c>
      <c r="G86" s="27" t="str">
        <f t="shared" si="9"/>
        <v>Asesor de Control Interno</v>
      </c>
      <c r="H86" s="46">
        <v>43556</v>
      </c>
      <c r="I86" s="46">
        <v>43585</v>
      </c>
      <c r="J86" s="29"/>
      <c r="K86" s="29"/>
      <c r="L86" s="29"/>
      <c r="M86" s="29"/>
      <c r="N86" s="29"/>
      <c r="O86" s="29"/>
      <c r="P86" s="29"/>
      <c r="Q86" s="29"/>
      <c r="R86" s="29"/>
      <c r="S86" s="29"/>
      <c r="T86" s="29"/>
      <c r="U86" s="29"/>
      <c r="V86" s="31" t="s">
        <v>157</v>
      </c>
      <c r="W86" s="47">
        <v>3.0000000000000001E-3</v>
      </c>
      <c r="X86" s="28"/>
      <c r="Y86" s="30"/>
      <c r="Z86" s="30"/>
      <c r="AA86" s="31"/>
      <c r="AB86" s="44">
        <f t="shared" ca="1" si="8"/>
        <v>0</v>
      </c>
    </row>
    <row r="87" spans="1:28" ht="37.5" customHeight="1" x14ac:dyDescent="0.2">
      <c r="A87" s="43" t="s">
        <v>47</v>
      </c>
      <c r="B87" s="42" t="s">
        <v>106</v>
      </c>
      <c r="C87" s="43" t="s">
        <v>96</v>
      </c>
      <c r="D87" s="31" t="s">
        <v>119</v>
      </c>
      <c r="E87" s="31" t="s">
        <v>58</v>
      </c>
      <c r="F87" s="49" t="s">
        <v>216</v>
      </c>
      <c r="G87" s="27" t="str">
        <f t="shared" si="9"/>
        <v>Asesor de Control Interno</v>
      </c>
      <c r="H87" s="46">
        <v>43647</v>
      </c>
      <c r="I87" s="46">
        <v>43677</v>
      </c>
      <c r="J87" s="29"/>
      <c r="K87" s="29"/>
      <c r="L87" s="29"/>
      <c r="M87" s="29"/>
      <c r="N87" s="29"/>
      <c r="O87" s="29"/>
      <c r="P87" s="29"/>
      <c r="Q87" s="29"/>
      <c r="R87" s="29"/>
      <c r="S87" s="29"/>
      <c r="T87" s="29"/>
      <c r="U87" s="29"/>
      <c r="V87" s="31" t="s">
        <v>157</v>
      </c>
      <c r="W87" s="47">
        <v>3.0000000000000001E-3</v>
      </c>
      <c r="X87" s="28"/>
      <c r="Y87" s="30"/>
      <c r="Z87" s="30"/>
      <c r="AA87" s="31"/>
      <c r="AB87" s="44">
        <f t="shared" ca="1" si="8"/>
        <v>0</v>
      </c>
    </row>
    <row r="88" spans="1:28" ht="37.5" customHeight="1" x14ac:dyDescent="0.2">
      <c r="A88" s="43" t="s">
        <v>47</v>
      </c>
      <c r="B88" s="42" t="s">
        <v>106</v>
      </c>
      <c r="C88" s="43" t="s">
        <v>96</v>
      </c>
      <c r="D88" s="31" t="s">
        <v>119</v>
      </c>
      <c r="E88" s="31" t="s">
        <v>58</v>
      </c>
      <c r="F88" s="49" t="s">
        <v>216</v>
      </c>
      <c r="G88" s="27" t="str">
        <f t="shared" si="9"/>
        <v>Asesor de Control Interno</v>
      </c>
      <c r="H88" s="46">
        <v>43739</v>
      </c>
      <c r="I88" s="46">
        <v>43769</v>
      </c>
      <c r="J88" s="29"/>
      <c r="K88" s="29"/>
      <c r="L88" s="29"/>
      <c r="M88" s="29"/>
      <c r="N88" s="29"/>
      <c r="O88" s="29"/>
      <c r="P88" s="29"/>
      <c r="Q88" s="29"/>
      <c r="R88" s="29"/>
      <c r="S88" s="29"/>
      <c r="T88" s="29"/>
      <c r="U88" s="29"/>
      <c r="V88" s="31" t="s">
        <v>157</v>
      </c>
      <c r="W88" s="47">
        <v>3.0000000000000001E-3</v>
      </c>
      <c r="X88" s="28"/>
      <c r="Y88" s="30"/>
      <c r="Z88" s="42"/>
      <c r="AA88" s="31"/>
      <c r="AB88" s="44">
        <f t="shared" ca="1" si="8"/>
        <v>0</v>
      </c>
    </row>
    <row r="89" spans="1:28" ht="37.5" customHeight="1" x14ac:dyDescent="0.2">
      <c r="A89" s="43" t="s">
        <v>47</v>
      </c>
      <c r="B89" s="42" t="s">
        <v>107</v>
      </c>
      <c r="C89" s="43" t="s">
        <v>78</v>
      </c>
      <c r="D89" s="31" t="s">
        <v>117</v>
      </c>
      <c r="E89" s="31" t="s">
        <v>58</v>
      </c>
      <c r="F89" s="49" t="s">
        <v>210</v>
      </c>
      <c r="G89" s="27" t="str">
        <f t="shared" ref="G89" si="14">IF(LEN(C89)&gt;0,VLOOKUP(C89,PROCESO2,3,0),"")</f>
        <v xml:space="preserve">Jefe Oficina Asesora de Planeación </v>
      </c>
      <c r="H89" s="46">
        <v>43467</v>
      </c>
      <c r="I89" s="46">
        <v>43496</v>
      </c>
      <c r="J89" s="49"/>
      <c r="K89" s="29"/>
      <c r="L89" s="29"/>
      <c r="M89" s="29"/>
      <c r="N89" s="29"/>
      <c r="O89" s="29"/>
      <c r="P89" s="29"/>
      <c r="Q89" s="29"/>
      <c r="R89" s="29"/>
      <c r="S89" s="29"/>
      <c r="T89" s="29"/>
      <c r="U89" s="29"/>
      <c r="V89" s="31" t="s">
        <v>157</v>
      </c>
      <c r="W89" s="47">
        <v>3.0000000000000001E-3</v>
      </c>
      <c r="X89" s="28">
        <v>43553</v>
      </c>
      <c r="Y89" s="30" t="s">
        <v>283</v>
      </c>
      <c r="Z89" s="30" t="s">
        <v>283</v>
      </c>
      <c r="AA89" s="31" t="s">
        <v>231</v>
      </c>
      <c r="AB89" s="44">
        <f t="shared" ref="AB89" ca="1" si="15">IF(ISERROR(VLOOKUP(AA89,INDIRECT(VLOOKUP(A89,ACTA,2,0)&amp;"A"),2,0))=TRUE,0,W89*(VLOOKUP(AA89,INDIRECT(VLOOKUP(A89,ACTA,2,0)&amp;"A"),2,0)))</f>
        <v>2.9999999999999996E-3</v>
      </c>
    </row>
    <row r="90" spans="1:28" ht="37.5" customHeight="1" x14ac:dyDescent="0.2">
      <c r="A90" s="43" t="s">
        <v>47</v>
      </c>
      <c r="B90" s="42" t="s">
        <v>107</v>
      </c>
      <c r="C90" s="43" t="s">
        <v>78</v>
      </c>
      <c r="D90" s="31" t="s">
        <v>117</v>
      </c>
      <c r="E90" s="31" t="s">
        <v>58</v>
      </c>
      <c r="F90" s="49" t="s">
        <v>218</v>
      </c>
      <c r="G90" s="27" t="str">
        <f t="shared" si="9"/>
        <v xml:space="preserve">Jefe Oficina Asesora de Planeación </v>
      </c>
      <c r="H90" s="46">
        <v>43556</v>
      </c>
      <c r="I90" s="46">
        <v>43585</v>
      </c>
      <c r="J90" s="29"/>
      <c r="K90" s="29"/>
      <c r="L90" s="29"/>
      <c r="M90" s="49"/>
      <c r="N90" s="29"/>
      <c r="O90" s="29"/>
      <c r="P90" s="29"/>
      <c r="Q90" s="29"/>
      <c r="R90" s="29"/>
      <c r="S90" s="29"/>
      <c r="T90" s="29"/>
      <c r="U90" s="29"/>
      <c r="V90" s="31" t="s">
        <v>157</v>
      </c>
      <c r="W90" s="47">
        <v>3.0000000000000001E-3</v>
      </c>
      <c r="X90" s="28"/>
      <c r="Y90" s="30"/>
      <c r="Z90" s="42"/>
      <c r="AA90" s="31"/>
      <c r="AB90" s="44">
        <f t="shared" ca="1" si="8"/>
        <v>0</v>
      </c>
    </row>
    <row r="91" spans="1:28" ht="37.5" customHeight="1" x14ac:dyDescent="0.2">
      <c r="A91" s="43" t="s">
        <v>47</v>
      </c>
      <c r="B91" s="42" t="s">
        <v>107</v>
      </c>
      <c r="C91" s="43" t="s">
        <v>78</v>
      </c>
      <c r="D91" s="31" t="s">
        <v>117</v>
      </c>
      <c r="E91" s="31" t="s">
        <v>58</v>
      </c>
      <c r="F91" s="49" t="s">
        <v>218</v>
      </c>
      <c r="G91" s="27" t="str">
        <f t="shared" si="9"/>
        <v xml:space="preserve">Jefe Oficina Asesora de Planeación </v>
      </c>
      <c r="H91" s="46">
        <v>43647</v>
      </c>
      <c r="I91" s="46">
        <v>43677</v>
      </c>
      <c r="J91" s="29"/>
      <c r="K91" s="29"/>
      <c r="L91" s="29"/>
      <c r="M91" s="29"/>
      <c r="N91" s="29"/>
      <c r="O91" s="29"/>
      <c r="P91" s="49"/>
      <c r="Q91" s="29"/>
      <c r="R91" s="29"/>
      <c r="S91" s="29"/>
      <c r="T91" s="29"/>
      <c r="U91" s="29"/>
      <c r="V91" s="31" t="s">
        <v>157</v>
      </c>
      <c r="W91" s="47">
        <v>3.0000000000000001E-3</v>
      </c>
      <c r="X91" s="28"/>
      <c r="Y91" s="30"/>
      <c r="Z91" s="42"/>
      <c r="AA91" s="31"/>
      <c r="AB91" s="44">
        <f t="shared" ca="1" si="8"/>
        <v>0</v>
      </c>
    </row>
    <row r="92" spans="1:28" ht="37.5" customHeight="1" x14ac:dyDescent="0.2">
      <c r="A92" s="43" t="s">
        <v>47</v>
      </c>
      <c r="B92" s="42" t="s">
        <v>107</v>
      </c>
      <c r="C92" s="43" t="s">
        <v>78</v>
      </c>
      <c r="D92" s="31" t="s">
        <v>117</v>
      </c>
      <c r="E92" s="31" t="s">
        <v>58</v>
      </c>
      <c r="F92" s="49" t="s">
        <v>218</v>
      </c>
      <c r="G92" s="27" t="str">
        <f t="shared" si="9"/>
        <v xml:space="preserve">Jefe Oficina Asesora de Planeación </v>
      </c>
      <c r="H92" s="46">
        <v>43739</v>
      </c>
      <c r="I92" s="46">
        <v>43769</v>
      </c>
      <c r="J92" s="29"/>
      <c r="K92" s="29"/>
      <c r="L92" s="29"/>
      <c r="M92" s="29"/>
      <c r="N92" s="29"/>
      <c r="O92" s="29"/>
      <c r="P92" s="29"/>
      <c r="Q92" s="29"/>
      <c r="R92" s="29"/>
      <c r="S92" s="49"/>
      <c r="T92" s="29"/>
      <c r="U92" s="29"/>
      <c r="V92" s="31" t="s">
        <v>157</v>
      </c>
      <c r="W92" s="47">
        <v>3.0000000000000001E-3</v>
      </c>
      <c r="X92" s="28"/>
      <c r="Y92" s="30"/>
      <c r="Z92" s="42"/>
      <c r="AA92" s="31"/>
      <c r="AB92" s="44">
        <f t="shared" ca="1" si="8"/>
        <v>0</v>
      </c>
    </row>
    <row r="93" spans="1:28" ht="37.5" customHeight="1" x14ac:dyDescent="0.2">
      <c r="A93" s="43" t="s">
        <v>55</v>
      </c>
      <c r="B93" s="42" t="s">
        <v>108</v>
      </c>
      <c r="C93" s="43" t="s">
        <v>120</v>
      </c>
      <c r="D93" s="31" t="s">
        <v>120</v>
      </c>
      <c r="E93" s="31" t="s">
        <v>58</v>
      </c>
      <c r="F93" s="49" t="s">
        <v>210</v>
      </c>
      <c r="G93" s="27" t="str">
        <f t="shared" si="9"/>
        <v>Líderes de Cada Proceso</v>
      </c>
      <c r="H93" s="46">
        <v>43467</v>
      </c>
      <c r="I93" s="46">
        <v>43480</v>
      </c>
      <c r="J93" s="49"/>
      <c r="K93" s="29"/>
      <c r="L93" s="29"/>
      <c r="M93" s="29"/>
      <c r="N93" s="29"/>
      <c r="O93" s="29"/>
      <c r="P93" s="29"/>
      <c r="Q93" s="29"/>
      <c r="R93" s="29"/>
      <c r="S93" s="29"/>
      <c r="T93" s="29"/>
      <c r="U93" s="29"/>
      <c r="V93" s="31" t="s">
        <v>157</v>
      </c>
      <c r="W93" s="47">
        <v>0.02</v>
      </c>
      <c r="X93" s="28">
        <v>43553</v>
      </c>
      <c r="Y93" s="30" t="s">
        <v>274</v>
      </c>
      <c r="Z93" s="30" t="s">
        <v>274</v>
      </c>
      <c r="AA93" s="31" t="s">
        <v>231</v>
      </c>
      <c r="AB93" s="44">
        <f t="shared" ca="1" si="8"/>
        <v>1.9999999999999997E-2</v>
      </c>
    </row>
    <row r="94" spans="1:28" ht="37.5" customHeight="1" x14ac:dyDescent="0.2">
      <c r="A94" s="43" t="s">
        <v>55</v>
      </c>
      <c r="B94" s="42" t="s">
        <v>108</v>
      </c>
      <c r="C94" s="43" t="s">
        <v>120</v>
      </c>
      <c r="D94" s="31" t="s">
        <v>120</v>
      </c>
      <c r="E94" s="31" t="s">
        <v>58</v>
      </c>
      <c r="F94" s="49" t="s">
        <v>210</v>
      </c>
      <c r="G94" s="27" t="str">
        <f t="shared" si="9"/>
        <v>Líderes de Cada Proceso</v>
      </c>
      <c r="H94" s="46">
        <v>43586</v>
      </c>
      <c r="I94" s="46">
        <v>43600</v>
      </c>
      <c r="J94" s="29"/>
      <c r="K94" s="29"/>
      <c r="L94" s="29"/>
      <c r="M94" s="29"/>
      <c r="N94" s="29"/>
      <c r="O94" s="29"/>
      <c r="P94" s="29"/>
      <c r="Q94" s="29"/>
      <c r="R94" s="29"/>
      <c r="S94" s="29"/>
      <c r="T94" s="29"/>
      <c r="U94" s="29"/>
      <c r="V94" s="31" t="s">
        <v>157</v>
      </c>
      <c r="W94" s="47">
        <v>0.02</v>
      </c>
      <c r="X94" s="28"/>
      <c r="Y94" s="30"/>
      <c r="Z94" s="42"/>
      <c r="AA94" s="31"/>
      <c r="AB94" s="44">
        <f t="shared" ca="1" si="8"/>
        <v>0</v>
      </c>
    </row>
    <row r="95" spans="1:28" ht="37.5" customHeight="1" x14ac:dyDescent="0.2">
      <c r="A95" s="43" t="s">
        <v>55</v>
      </c>
      <c r="B95" s="42" t="s">
        <v>108</v>
      </c>
      <c r="C95" s="43" t="s">
        <v>120</v>
      </c>
      <c r="D95" s="31" t="s">
        <v>120</v>
      </c>
      <c r="E95" s="31" t="s">
        <v>58</v>
      </c>
      <c r="F95" s="49" t="s">
        <v>210</v>
      </c>
      <c r="G95" s="27" t="str">
        <f t="shared" si="9"/>
        <v>Líderes de Cada Proceso</v>
      </c>
      <c r="H95" s="46">
        <v>43709</v>
      </c>
      <c r="I95" s="46">
        <v>43738</v>
      </c>
      <c r="J95" s="29"/>
      <c r="K95" s="29"/>
      <c r="L95" s="29"/>
      <c r="M95" s="29"/>
      <c r="N95" s="29"/>
      <c r="O95" s="29"/>
      <c r="P95" s="29"/>
      <c r="Q95" s="29"/>
      <c r="R95" s="29"/>
      <c r="S95" s="29"/>
      <c r="T95" s="29"/>
      <c r="U95" s="29"/>
      <c r="V95" s="31" t="s">
        <v>157</v>
      </c>
      <c r="W95" s="47">
        <v>0.02</v>
      </c>
      <c r="X95" s="28"/>
      <c r="Y95" s="30"/>
      <c r="Z95" s="42"/>
      <c r="AA95" s="31"/>
      <c r="AB95" s="44">
        <f t="shared" ca="1" si="8"/>
        <v>0</v>
      </c>
    </row>
    <row r="96" spans="1:28" ht="37.5" customHeight="1" x14ac:dyDescent="0.2">
      <c r="A96" s="43" t="s">
        <v>47</v>
      </c>
      <c r="B96" s="42" t="s">
        <v>259</v>
      </c>
      <c r="C96" s="43" t="s">
        <v>78</v>
      </c>
      <c r="D96" s="31" t="s">
        <v>117</v>
      </c>
      <c r="E96" s="31" t="s">
        <v>58</v>
      </c>
      <c r="F96" s="49" t="s">
        <v>210</v>
      </c>
      <c r="G96" s="27" t="str">
        <f t="shared" si="9"/>
        <v xml:space="preserve">Jefe Oficina Asesora de Planeación </v>
      </c>
      <c r="H96" s="46">
        <v>43586</v>
      </c>
      <c r="I96" s="46">
        <v>43615</v>
      </c>
      <c r="J96" s="29"/>
      <c r="K96" s="29"/>
      <c r="L96" s="29"/>
      <c r="M96" s="29"/>
      <c r="N96" s="29"/>
      <c r="O96" s="29"/>
      <c r="P96" s="29"/>
      <c r="Q96" s="29"/>
      <c r="R96" s="29"/>
      <c r="S96" s="29"/>
      <c r="T96" s="29"/>
      <c r="U96" s="29"/>
      <c r="V96" s="31" t="s">
        <v>157</v>
      </c>
      <c r="W96" s="47">
        <v>3.0000000000000001E-3</v>
      </c>
      <c r="X96" s="28"/>
      <c r="Y96" s="30"/>
      <c r="Z96" s="42"/>
      <c r="AA96" s="31"/>
      <c r="AB96" s="44">
        <f t="shared" ref="AB96:AB125" ca="1" si="16">IF(ISERROR(VLOOKUP(AA96,INDIRECT(VLOOKUP(A96,ACTA,2,0)&amp;"A"),2,0))=TRUE,0,W96*(VLOOKUP(AA96,INDIRECT(VLOOKUP(A96,ACTA,2,0)&amp;"A"),2,0)))</f>
        <v>0</v>
      </c>
    </row>
    <row r="97" spans="1:34" ht="37.5" customHeight="1" x14ac:dyDescent="0.2">
      <c r="A97" s="43" t="s">
        <v>47</v>
      </c>
      <c r="B97" s="42" t="s">
        <v>110</v>
      </c>
      <c r="C97" s="43" t="s">
        <v>98</v>
      </c>
      <c r="D97" s="31" t="s">
        <v>119</v>
      </c>
      <c r="E97" s="31" t="s">
        <v>58</v>
      </c>
      <c r="F97" s="49" t="s">
        <v>207</v>
      </c>
      <c r="G97" s="27" t="str">
        <f t="shared" si="9"/>
        <v>Director de Gestión Corporativa y CID</v>
      </c>
      <c r="H97" s="46">
        <v>43556</v>
      </c>
      <c r="I97" s="46">
        <v>43598</v>
      </c>
      <c r="J97" s="29"/>
      <c r="K97" s="29"/>
      <c r="L97" s="29"/>
      <c r="M97" s="29"/>
      <c r="N97" s="29"/>
      <c r="O97" s="29"/>
      <c r="P97" s="29"/>
      <c r="Q97" s="29"/>
      <c r="R97" s="29"/>
      <c r="S97" s="29"/>
      <c r="T97" s="29"/>
      <c r="U97" s="29"/>
      <c r="V97" s="31" t="s">
        <v>157</v>
      </c>
      <c r="W97" s="47">
        <v>3.0000000000000001E-3</v>
      </c>
      <c r="X97" s="28"/>
      <c r="Y97" s="30"/>
      <c r="Z97" s="42"/>
      <c r="AA97" s="31"/>
      <c r="AB97" s="44">
        <f t="shared" ca="1" si="16"/>
        <v>0</v>
      </c>
    </row>
    <row r="98" spans="1:34" ht="37.5" customHeight="1" x14ac:dyDescent="0.2">
      <c r="A98" s="43" t="s">
        <v>47</v>
      </c>
      <c r="B98" s="42" t="s">
        <v>110</v>
      </c>
      <c r="C98" s="43" t="s">
        <v>98</v>
      </c>
      <c r="D98" s="31" t="s">
        <v>119</v>
      </c>
      <c r="E98" s="31" t="s">
        <v>58</v>
      </c>
      <c r="F98" s="49" t="s">
        <v>207</v>
      </c>
      <c r="G98" s="27" t="str">
        <f t="shared" si="9"/>
        <v>Director de Gestión Corporativa y CID</v>
      </c>
      <c r="H98" s="46">
        <v>43739</v>
      </c>
      <c r="I98" s="46">
        <v>43782</v>
      </c>
      <c r="J98" s="29"/>
      <c r="K98" s="29"/>
      <c r="L98" s="29"/>
      <c r="M98" s="29"/>
      <c r="N98" s="29"/>
      <c r="O98" s="29"/>
      <c r="P98" s="29"/>
      <c r="Q98" s="29"/>
      <c r="R98" s="29"/>
      <c r="S98" s="29"/>
      <c r="T98" s="29"/>
      <c r="U98" s="29"/>
      <c r="V98" s="31" t="s">
        <v>157</v>
      </c>
      <c r="W98" s="47">
        <v>3.0000000000000001E-3</v>
      </c>
      <c r="X98" s="28"/>
      <c r="Y98" s="30"/>
      <c r="Z98" s="42"/>
      <c r="AA98" s="31"/>
      <c r="AB98" s="44">
        <f t="shared" ca="1" si="16"/>
        <v>0</v>
      </c>
    </row>
    <row r="99" spans="1:34" ht="37.5" customHeight="1" x14ac:dyDescent="0.2">
      <c r="A99" s="43" t="s">
        <v>47</v>
      </c>
      <c r="B99" s="42" t="s">
        <v>111</v>
      </c>
      <c r="C99" s="43" t="s">
        <v>84</v>
      </c>
      <c r="D99" s="31" t="s">
        <v>117</v>
      </c>
      <c r="E99" s="31" t="s">
        <v>58</v>
      </c>
      <c r="F99" s="49" t="s">
        <v>210</v>
      </c>
      <c r="G99" s="27" t="str">
        <f t="shared" si="9"/>
        <v>Jefe Oficina de Tecnologías de la Información y las Comunicaciones</v>
      </c>
      <c r="H99" s="46">
        <v>43497</v>
      </c>
      <c r="I99" s="46">
        <v>43541</v>
      </c>
      <c r="J99" s="29"/>
      <c r="K99" s="29"/>
      <c r="L99" s="29"/>
      <c r="M99" s="29"/>
      <c r="N99" s="29"/>
      <c r="O99" s="29"/>
      <c r="P99" s="29"/>
      <c r="Q99" s="29"/>
      <c r="R99" s="29"/>
      <c r="S99" s="29"/>
      <c r="T99" s="29"/>
      <c r="U99" s="29"/>
      <c r="V99" s="31" t="s">
        <v>157</v>
      </c>
      <c r="W99" s="47">
        <v>3.0000000000000001E-3</v>
      </c>
      <c r="X99" s="28">
        <v>43553</v>
      </c>
      <c r="Y99" s="30" t="s">
        <v>284</v>
      </c>
      <c r="Z99" s="30" t="s">
        <v>284</v>
      </c>
      <c r="AA99" s="31" t="s">
        <v>231</v>
      </c>
      <c r="AB99" s="44">
        <f t="shared" ca="1" si="16"/>
        <v>2.9999999999999996E-3</v>
      </c>
    </row>
    <row r="100" spans="1:34" ht="37.5" customHeight="1" x14ac:dyDescent="0.2">
      <c r="A100" s="43" t="s">
        <v>47</v>
      </c>
      <c r="B100" s="42" t="s">
        <v>112</v>
      </c>
      <c r="C100" s="43" t="s">
        <v>94</v>
      </c>
      <c r="D100" s="31" t="s">
        <v>118</v>
      </c>
      <c r="E100" s="31" t="s">
        <v>58</v>
      </c>
      <c r="F100" s="49" t="s">
        <v>51</v>
      </c>
      <c r="G100" s="27" t="str">
        <f t="shared" si="9"/>
        <v>Subdirector Financiero</v>
      </c>
      <c r="H100" s="46">
        <v>43467</v>
      </c>
      <c r="I100" s="46">
        <v>43495</v>
      </c>
      <c r="J100" s="49"/>
      <c r="K100" s="29"/>
      <c r="L100" s="29"/>
      <c r="M100" s="29"/>
      <c r="N100" s="29"/>
      <c r="O100" s="29"/>
      <c r="P100" s="29"/>
      <c r="Q100" s="29"/>
      <c r="R100" s="29"/>
      <c r="S100" s="29"/>
      <c r="T100" s="29"/>
      <c r="U100" s="29"/>
      <c r="V100" s="31" t="s">
        <v>157</v>
      </c>
      <c r="W100" s="47">
        <v>3.0000000000000001E-3</v>
      </c>
      <c r="X100" s="28">
        <v>43553</v>
      </c>
      <c r="Y100" s="30" t="s">
        <v>285</v>
      </c>
      <c r="Z100" s="30" t="s">
        <v>285</v>
      </c>
      <c r="AA100" s="31" t="s">
        <v>231</v>
      </c>
      <c r="AB100" s="44">
        <f t="shared" ca="1" si="16"/>
        <v>2.9999999999999996E-3</v>
      </c>
    </row>
    <row r="101" spans="1:34" ht="37.5" customHeight="1" x14ac:dyDescent="0.2">
      <c r="A101" s="43" t="s">
        <v>47</v>
      </c>
      <c r="B101" s="42" t="s">
        <v>112</v>
      </c>
      <c r="C101" s="43" t="s">
        <v>94</v>
      </c>
      <c r="D101" s="31" t="s">
        <v>118</v>
      </c>
      <c r="E101" s="31" t="s">
        <v>58</v>
      </c>
      <c r="F101" s="49" t="s">
        <v>51</v>
      </c>
      <c r="G101" s="27" t="str">
        <f t="shared" si="9"/>
        <v>Subdirector Financiero</v>
      </c>
      <c r="H101" s="46">
        <v>43556</v>
      </c>
      <c r="I101" s="46">
        <v>43585</v>
      </c>
      <c r="J101" s="29"/>
      <c r="K101" s="29"/>
      <c r="L101" s="29"/>
      <c r="M101" s="29"/>
      <c r="N101" s="29"/>
      <c r="O101" s="29"/>
      <c r="P101" s="29"/>
      <c r="Q101" s="29"/>
      <c r="R101" s="29"/>
      <c r="S101" s="29"/>
      <c r="T101" s="29"/>
      <c r="U101" s="29"/>
      <c r="V101" s="31" t="s">
        <v>157</v>
      </c>
      <c r="W101" s="47">
        <v>4.0000000000000001E-3</v>
      </c>
      <c r="X101" s="28"/>
      <c r="Y101" s="30"/>
      <c r="Z101" s="42"/>
      <c r="AA101" s="31"/>
      <c r="AB101" s="44">
        <f t="shared" ca="1" si="16"/>
        <v>0</v>
      </c>
    </row>
    <row r="102" spans="1:34" ht="37.5" customHeight="1" x14ac:dyDescent="0.25">
      <c r="A102" s="43" t="s">
        <v>47</v>
      </c>
      <c r="B102" s="42" t="s">
        <v>112</v>
      </c>
      <c r="C102" s="43" t="s">
        <v>94</v>
      </c>
      <c r="D102" s="31" t="s">
        <v>118</v>
      </c>
      <c r="E102" s="31" t="s">
        <v>58</v>
      </c>
      <c r="F102" s="49" t="s">
        <v>51</v>
      </c>
      <c r="G102" s="27" t="str">
        <f t="shared" si="9"/>
        <v>Subdirector Financiero</v>
      </c>
      <c r="H102" s="46">
        <v>43709</v>
      </c>
      <c r="I102" s="46">
        <v>43738</v>
      </c>
      <c r="J102" s="29"/>
      <c r="K102" s="29"/>
      <c r="L102" s="29"/>
      <c r="M102" s="29"/>
      <c r="N102" s="29"/>
      <c r="O102" s="29"/>
      <c r="P102"/>
      <c r="Q102" s="29"/>
      <c r="R102" s="62"/>
      <c r="S102" s="29"/>
      <c r="T102" s="29"/>
      <c r="U102" s="29"/>
      <c r="V102" s="31" t="s">
        <v>157</v>
      </c>
      <c r="W102" s="47">
        <v>4.0000000000000001E-3</v>
      </c>
      <c r="X102" s="28"/>
      <c r="Y102" s="30"/>
      <c r="Z102" s="42"/>
      <c r="AA102" s="31"/>
      <c r="AB102" s="44">
        <f t="shared" ca="1" si="16"/>
        <v>0</v>
      </c>
    </row>
    <row r="103" spans="1:34" ht="37.5" customHeight="1" x14ac:dyDescent="0.2">
      <c r="A103" s="43" t="s">
        <v>47</v>
      </c>
      <c r="B103" s="42" t="s">
        <v>112</v>
      </c>
      <c r="C103" s="43" t="s">
        <v>94</v>
      </c>
      <c r="D103" s="31" t="s">
        <v>118</v>
      </c>
      <c r="E103" s="31" t="s">
        <v>58</v>
      </c>
      <c r="F103" s="49" t="s">
        <v>51</v>
      </c>
      <c r="G103" s="27" t="str">
        <f t="shared" si="9"/>
        <v>Subdirector Financiero</v>
      </c>
      <c r="H103" s="46">
        <v>43800</v>
      </c>
      <c r="I103" s="46">
        <v>43830</v>
      </c>
      <c r="J103" s="29"/>
      <c r="K103" s="29"/>
      <c r="L103" s="29"/>
      <c r="M103" s="29"/>
      <c r="N103" s="29"/>
      <c r="O103" s="29"/>
      <c r="P103" s="29"/>
      <c r="Q103" s="29"/>
      <c r="R103" s="29"/>
      <c r="S103" s="29"/>
      <c r="T103" s="29"/>
      <c r="U103" s="29"/>
      <c r="V103" s="31" t="s">
        <v>157</v>
      </c>
      <c r="W103" s="47">
        <v>4.0000000000000001E-3</v>
      </c>
      <c r="X103" s="28"/>
      <c r="Y103" s="30"/>
      <c r="Z103" s="42"/>
      <c r="AA103" s="31"/>
      <c r="AB103" s="44">
        <f t="shared" ca="1" si="16"/>
        <v>0</v>
      </c>
    </row>
    <row r="104" spans="1:34" ht="37.5" customHeight="1" x14ac:dyDescent="0.2">
      <c r="A104" s="43" t="s">
        <v>48</v>
      </c>
      <c r="B104" s="42" t="s">
        <v>260</v>
      </c>
      <c r="C104" s="43" t="s">
        <v>96</v>
      </c>
      <c r="D104" s="31" t="s">
        <v>119</v>
      </c>
      <c r="E104" s="31" t="s">
        <v>58</v>
      </c>
      <c r="F104" s="49" t="s">
        <v>209</v>
      </c>
      <c r="G104" s="27" t="str">
        <f t="shared" si="9"/>
        <v>Asesor de Control Interno</v>
      </c>
      <c r="H104" s="46">
        <v>43466</v>
      </c>
      <c r="I104" s="46">
        <v>43495</v>
      </c>
      <c r="J104" s="29"/>
      <c r="K104" s="29"/>
      <c r="L104" s="29"/>
      <c r="M104" s="29"/>
      <c r="N104" s="29"/>
      <c r="O104" s="29"/>
      <c r="P104" s="29"/>
      <c r="Q104" s="29"/>
      <c r="R104" s="29"/>
      <c r="S104" s="29"/>
      <c r="T104" s="29"/>
      <c r="U104" s="29"/>
      <c r="V104" s="31" t="s">
        <v>264</v>
      </c>
      <c r="W104" s="47">
        <v>4.1000000000000003E-3</v>
      </c>
      <c r="X104" s="28">
        <v>43553</v>
      </c>
      <c r="Y104" s="30" t="s">
        <v>269</v>
      </c>
      <c r="Z104" s="30" t="s">
        <v>269</v>
      </c>
      <c r="AA104" s="31" t="s">
        <v>62</v>
      </c>
      <c r="AB104" s="44">
        <f t="shared" ca="1" si="16"/>
        <v>4.1000000000000003E-3</v>
      </c>
      <c r="AH104" s="1">
        <f>12/29</f>
        <v>0.41379310344827586</v>
      </c>
    </row>
    <row r="105" spans="1:34" ht="37.5" customHeight="1" x14ac:dyDescent="0.2">
      <c r="A105" s="43" t="s">
        <v>48</v>
      </c>
      <c r="B105" s="42" t="s">
        <v>260</v>
      </c>
      <c r="C105" s="43" t="s">
        <v>96</v>
      </c>
      <c r="D105" s="31" t="s">
        <v>119</v>
      </c>
      <c r="E105" s="31" t="s">
        <v>58</v>
      </c>
      <c r="F105" s="49" t="s">
        <v>209</v>
      </c>
      <c r="G105" s="27" t="str">
        <f t="shared" si="9"/>
        <v>Asesor de Control Interno</v>
      </c>
      <c r="H105" s="46">
        <v>43497</v>
      </c>
      <c r="I105" s="46">
        <v>43524</v>
      </c>
      <c r="J105" s="29"/>
      <c r="K105" s="29"/>
      <c r="L105" s="29"/>
      <c r="M105" s="29"/>
      <c r="N105" s="29"/>
      <c r="O105" s="29"/>
      <c r="P105" s="29"/>
      <c r="Q105" s="29"/>
      <c r="R105" s="29"/>
      <c r="S105" s="29"/>
      <c r="T105" s="29"/>
      <c r="U105" s="29"/>
      <c r="V105" s="31" t="s">
        <v>264</v>
      </c>
      <c r="W105" s="47">
        <v>4.1000000000000003E-3</v>
      </c>
      <c r="X105" s="28">
        <v>43553</v>
      </c>
      <c r="Y105" s="30" t="s">
        <v>269</v>
      </c>
      <c r="Z105" s="30" t="s">
        <v>269</v>
      </c>
      <c r="AA105" s="31" t="s">
        <v>62</v>
      </c>
      <c r="AB105" s="44">
        <f t="shared" ca="1" si="16"/>
        <v>4.1000000000000003E-3</v>
      </c>
    </row>
    <row r="106" spans="1:34" ht="37.5" customHeight="1" x14ac:dyDescent="0.2">
      <c r="A106" s="43" t="s">
        <v>48</v>
      </c>
      <c r="B106" s="42" t="s">
        <v>260</v>
      </c>
      <c r="C106" s="43" t="s">
        <v>96</v>
      </c>
      <c r="D106" s="31" t="s">
        <v>119</v>
      </c>
      <c r="E106" s="31" t="s">
        <v>58</v>
      </c>
      <c r="F106" s="49" t="s">
        <v>209</v>
      </c>
      <c r="G106" s="27" t="str">
        <f t="shared" si="9"/>
        <v>Asesor de Control Interno</v>
      </c>
      <c r="H106" s="46">
        <v>43525</v>
      </c>
      <c r="I106" s="46">
        <v>43554</v>
      </c>
      <c r="J106" s="29"/>
      <c r="K106" s="29"/>
      <c r="L106" s="29"/>
      <c r="M106" s="29"/>
      <c r="N106" s="29"/>
      <c r="O106" s="29"/>
      <c r="P106" s="29"/>
      <c r="Q106" s="29"/>
      <c r="R106" s="29"/>
      <c r="S106" s="29"/>
      <c r="T106" s="29"/>
      <c r="U106" s="29"/>
      <c r="V106" s="31" t="s">
        <v>264</v>
      </c>
      <c r="W106" s="47">
        <v>4.1000000000000003E-3</v>
      </c>
      <c r="X106" s="28">
        <v>43553</v>
      </c>
      <c r="Y106" s="30" t="s">
        <v>269</v>
      </c>
      <c r="Z106" s="30" t="s">
        <v>269</v>
      </c>
      <c r="AA106" s="31" t="s">
        <v>62</v>
      </c>
      <c r="AB106" s="44">
        <f t="shared" ca="1" si="16"/>
        <v>4.1000000000000003E-3</v>
      </c>
    </row>
    <row r="107" spans="1:34" ht="37.5" customHeight="1" x14ac:dyDescent="0.2">
      <c r="A107" s="43" t="s">
        <v>48</v>
      </c>
      <c r="B107" s="42" t="s">
        <v>260</v>
      </c>
      <c r="C107" s="43" t="s">
        <v>96</v>
      </c>
      <c r="D107" s="31" t="s">
        <v>119</v>
      </c>
      <c r="E107" s="31" t="s">
        <v>58</v>
      </c>
      <c r="F107" s="49" t="s">
        <v>209</v>
      </c>
      <c r="G107" s="27" t="str">
        <f t="shared" si="9"/>
        <v>Asesor de Control Interno</v>
      </c>
      <c r="H107" s="46">
        <v>43556</v>
      </c>
      <c r="I107" s="46">
        <v>43585</v>
      </c>
      <c r="J107" s="29"/>
      <c r="K107" s="29"/>
      <c r="L107" s="29"/>
      <c r="M107" s="29"/>
      <c r="N107" s="29"/>
      <c r="O107" s="29"/>
      <c r="P107" s="29"/>
      <c r="Q107" s="29"/>
      <c r="R107" s="29"/>
      <c r="S107" s="29"/>
      <c r="T107" s="29"/>
      <c r="U107" s="29"/>
      <c r="V107" s="31" t="s">
        <v>264</v>
      </c>
      <c r="W107" s="47">
        <v>4.1000000000000003E-3</v>
      </c>
      <c r="X107" s="28">
        <v>43553</v>
      </c>
      <c r="Y107" s="30" t="s">
        <v>269</v>
      </c>
      <c r="Z107" s="30" t="s">
        <v>269</v>
      </c>
      <c r="AA107" s="31" t="s">
        <v>62</v>
      </c>
      <c r="AB107" s="44">
        <f t="shared" ca="1" si="16"/>
        <v>4.1000000000000003E-3</v>
      </c>
    </row>
    <row r="108" spans="1:34" ht="37.5" customHeight="1" x14ac:dyDescent="0.2">
      <c r="A108" s="43" t="s">
        <v>48</v>
      </c>
      <c r="B108" s="42" t="s">
        <v>260</v>
      </c>
      <c r="C108" s="43" t="s">
        <v>96</v>
      </c>
      <c r="D108" s="31" t="s">
        <v>119</v>
      </c>
      <c r="E108" s="31" t="s">
        <v>58</v>
      </c>
      <c r="F108" s="49" t="s">
        <v>209</v>
      </c>
      <c r="G108" s="27" t="str">
        <f t="shared" si="9"/>
        <v>Asesor de Control Interno</v>
      </c>
      <c r="H108" s="46">
        <v>43586</v>
      </c>
      <c r="I108" s="46">
        <v>43616</v>
      </c>
      <c r="J108" s="29"/>
      <c r="K108" s="29"/>
      <c r="L108" s="29"/>
      <c r="M108" s="29"/>
      <c r="N108" s="29"/>
      <c r="O108" s="29"/>
      <c r="P108" s="29"/>
      <c r="Q108" s="29"/>
      <c r="R108" s="29"/>
      <c r="S108" s="29"/>
      <c r="T108" s="29"/>
      <c r="U108" s="29"/>
      <c r="V108" s="31" t="s">
        <v>264</v>
      </c>
      <c r="W108" s="47">
        <v>4.1000000000000003E-3</v>
      </c>
      <c r="X108" s="28"/>
      <c r="Y108" s="30"/>
      <c r="Z108" s="42"/>
      <c r="AA108" s="31"/>
      <c r="AB108" s="44">
        <f t="shared" ca="1" si="16"/>
        <v>0</v>
      </c>
    </row>
    <row r="109" spans="1:34" ht="37.5" customHeight="1" x14ac:dyDescent="0.2">
      <c r="A109" s="43" t="s">
        <v>48</v>
      </c>
      <c r="B109" s="42" t="s">
        <v>260</v>
      </c>
      <c r="C109" s="43" t="s">
        <v>96</v>
      </c>
      <c r="D109" s="31" t="s">
        <v>119</v>
      </c>
      <c r="E109" s="31" t="s">
        <v>58</v>
      </c>
      <c r="F109" s="49" t="s">
        <v>209</v>
      </c>
      <c r="G109" s="27" t="str">
        <f t="shared" si="9"/>
        <v>Asesor de Control Interno</v>
      </c>
      <c r="H109" s="46">
        <v>43617</v>
      </c>
      <c r="I109" s="46">
        <v>43646</v>
      </c>
      <c r="J109" s="29"/>
      <c r="K109" s="29"/>
      <c r="L109" s="29"/>
      <c r="M109" s="29"/>
      <c r="N109" s="29"/>
      <c r="O109" s="29"/>
      <c r="P109" s="29"/>
      <c r="Q109" s="29"/>
      <c r="R109" s="29"/>
      <c r="S109" s="29"/>
      <c r="T109" s="29"/>
      <c r="U109" s="29"/>
      <c r="V109" s="31" t="s">
        <v>264</v>
      </c>
      <c r="W109" s="47">
        <v>4.1000000000000003E-3</v>
      </c>
      <c r="X109" s="28"/>
      <c r="Y109" s="30"/>
      <c r="Z109" s="42"/>
      <c r="AA109" s="31"/>
      <c r="AB109" s="44">
        <f t="shared" ca="1" si="16"/>
        <v>0</v>
      </c>
    </row>
    <row r="110" spans="1:34" ht="37.5" customHeight="1" x14ac:dyDescent="0.2">
      <c r="A110" s="43" t="s">
        <v>48</v>
      </c>
      <c r="B110" s="42" t="s">
        <v>260</v>
      </c>
      <c r="C110" s="43" t="s">
        <v>96</v>
      </c>
      <c r="D110" s="31" t="s">
        <v>119</v>
      </c>
      <c r="E110" s="31" t="s">
        <v>58</v>
      </c>
      <c r="F110" s="49" t="s">
        <v>209</v>
      </c>
      <c r="G110" s="27" t="str">
        <f t="shared" si="9"/>
        <v>Asesor de Control Interno</v>
      </c>
      <c r="H110" s="46">
        <v>43647</v>
      </c>
      <c r="I110" s="46">
        <v>43677</v>
      </c>
      <c r="J110" s="29"/>
      <c r="K110" s="29"/>
      <c r="L110" s="29"/>
      <c r="M110" s="29"/>
      <c r="N110" s="29"/>
      <c r="O110" s="29"/>
      <c r="P110" s="29"/>
      <c r="Q110" s="29"/>
      <c r="R110" s="29"/>
      <c r="S110" s="29"/>
      <c r="T110" s="29"/>
      <c r="U110" s="29"/>
      <c r="V110" s="31" t="s">
        <v>264</v>
      </c>
      <c r="W110" s="47">
        <v>4.1000000000000003E-3</v>
      </c>
      <c r="X110" s="28"/>
      <c r="Y110" s="30"/>
      <c r="Z110" s="42"/>
      <c r="AA110" s="31"/>
      <c r="AB110" s="44">
        <f t="shared" ca="1" si="16"/>
        <v>0</v>
      </c>
    </row>
    <row r="111" spans="1:34" ht="37.5" customHeight="1" x14ac:dyDescent="0.2">
      <c r="A111" s="43" t="s">
        <v>48</v>
      </c>
      <c r="B111" s="42" t="s">
        <v>260</v>
      </c>
      <c r="C111" s="43" t="s">
        <v>96</v>
      </c>
      <c r="D111" s="31" t="s">
        <v>119</v>
      </c>
      <c r="E111" s="31" t="s">
        <v>58</v>
      </c>
      <c r="F111" s="49" t="s">
        <v>209</v>
      </c>
      <c r="G111" s="27" t="str">
        <f t="shared" si="9"/>
        <v>Asesor de Control Interno</v>
      </c>
      <c r="H111" s="46">
        <v>43678</v>
      </c>
      <c r="I111" s="46">
        <v>43708</v>
      </c>
      <c r="J111" s="29"/>
      <c r="K111" s="29"/>
      <c r="L111" s="29"/>
      <c r="M111" s="29"/>
      <c r="N111" s="29"/>
      <c r="O111" s="29"/>
      <c r="P111" s="29"/>
      <c r="Q111" s="29"/>
      <c r="R111" s="29"/>
      <c r="S111" s="29"/>
      <c r="T111" s="29"/>
      <c r="U111" s="29"/>
      <c r="V111" s="31" t="s">
        <v>264</v>
      </c>
      <c r="W111" s="47">
        <v>4.1000000000000003E-3</v>
      </c>
      <c r="X111" s="41"/>
      <c r="Y111" s="42"/>
      <c r="Z111" s="42"/>
      <c r="AA111" s="43"/>
      <c r="AB111" s="44">
        <f t="shared" ca="1" si="16"/>
        <v>0</v>
      </c>
    </row>
    <row r="112" spans="1:34" ht="37.5" customHeight="1" x14ac:dyDescent="0.2">
      <c r="A112" s="43" t="s">
        <v>48</v>
      </c>
      <c r="B112" s="42" t="s">
        <v>260</v>
      </c>
      <c r="C112" s="43" t="s">
        <v>96</v>
      </c>
      <c r="D112" s="31" t="s">
        <v>119</v>
      </c>
      <c r="E112" s="31" t="s">
        <v>58</v>
      </c>
      <c r="F112" s="49" t="s">
        <v>209</v>
      </c>
      <c r="G112" s="27" t="str">
        <f t="shared" si="9"/>
        <v>Asesor de Control Interno</v>
      </c>
      <c r="H112" s="46">
        <v>43709</v>
      </c>
      <c r="I112" s="46">
        <v>43738</v>
      </c>
      <c r="J112" s="29"/>
      <c r="K112" s="29"/>
      <c r="L112" s="29"/>
      <c r="M112" s="29"/>
      <c r="N112" s="29"/>
      <c r="O112" s="29"/>
      <c r="P112" s="29"/>
      <c r="Q112" s="29"/>
      <c r="R112" s="29"/>
      <c r="S112" s="29"/>
      <c r="T112" s="29"/>
      <c r="U112" s="29"/>
      <c r="V112" s="31" t="s">
        <v>264</v>
      </c>
      <c r="W112" s="47">
        <v>4.1000000000000003E-3</v>
      </c>
      <c r="X112" s="28"/>
      <c r="Y112" s="30"/>
      <c r="Z112" s="42"/>
      <c r="AA112" s="31"/>
      <c r="AB112" s="44">
        <f t="shared" ca="1" si="16"/>
        <v>0</v>
      </c>
    </row>
    <row r="113" spans="1:28" ht="37.5" customHeight="1" x14ac:dyDescent="0.2">
      <c r="A113" s="43" t="s">
        <v>48</v>
      </c>
      <c r="B113" s="42" t="s">
        <v>260</v>
      </c>
      <c r="C113" s="43" t="s">
        <v>96</v>
      </c>
      <c r="D113" s="31" t="s">
        <v>119</v>
      </c>
      <c r="E113" s="31" t="s">
        <v>58</v>
      </c>
      <c r="F113" s="49" t="s">
        <v>209</v>
      </c>
      <c r="G113" s="27" t="str">
        <f t="shared" si="9"/>
        <v>Asesor de Control Interno</v>
      </c>
      <c r="H113" s="46">
        <v>43739</v>
      </c>
      <c r="I113" s="46">
        <v>43769</v>
      </c>
      <c r="J113" s="29"/>
      <c r="K113" s="29"/>
      <c r="L113" s="29"/>
      <c r="M113" s="29"/>
      <c r="N113" s="29"/>
      <c r="O113" s="29"/>
      <c r="P113" s="29"/>
      <c r="Q113" s="29"/>
      <c r="R113" s="29"/>
      <c r="S113" s="29"/>
      <c r="T113" s="29"/>
      <c r="U113" s="29"/>
      <c r="V113" s="31" t="s">
        <v>264</v>
      </c>
      <c r="W113" s="47">
        <v>4.1000000000000003E-3</v>
      </c>
      <c r="X113" s="28"/>
      <c r="Y113" s="30"/>
      <c r="Z113" s="42"/>
      <c r="AA113" s="31"/>
      <c r="AB113" s="44">
        <f t="shared" ca="1" si="16"/>
        <v>0</v>
      </c>
    </row>
    <row r="114" spans="1:28" ht="37.5" customHeight="1" x14ac:dyDescent="0.2">
      <c r="A114" s="43" t="s">
        <v>48</v>
      </c>
      <c r="B114" s="42" t="s">
        <v>260</v>
      </c>
      <c r="C114" s="43" t="s">
        <v>96</v>
      </c>
      <c r="D114" s="31" t="s">
        <v>119</v>
      </c>
      <c r="E114" s="31" t="s">
        <v>58</v>
      </c>
      <c r="F114" s="49" t="s">
        <v>209</v>
      </c>
      <c r="G114" s="27" t="str">
        <f t="shared" si="9"/>
        <v>Asesor de Control Interno</v>
      </c>
      <c r="H114" s="46">
        <v>43770</v>
      </c>
      <c r="I114" s="46">
        <v>43799</v>
      </c>
      <c r="J114" s="29"/>
      <c r="K114" s="29"/>
      <c r="L114" s="29"/>
      <c r="M114" s="29"/>
      <c r="N114" s="29"/>
      <c r="O114" s="29"/>
      <c r="P114" s="29"/>
      <c r="Q114" s="29"/>
      <c r="R114" s="29"/>
      <c r="S114" s="29"/>
      <c r="T114" s="29"/>
      <c r="U114" s="29"/>
      <c r="V114" s="31" t="s">
        <v>264</v>
      </c>
      <c r="W114" s="47">
        <v>4.1000000000000003E-3</v>
      </c>
      <c r="X114" s="28"/>
      <c r="Y114" s="30"/>
      <c r="Z114" s="42"/>
      <c r="AA114" s="31"/>
      <c r="AB114" s="44">
        <f t="shared" ca="1" si="16"/>
        <v>0</v>
      </c>
    </row>
    <row r="115" spans="1:28" ht="37.5" customHeight="1" x14ac:dyDescent="0.2">
      <c r="A115" s="43" t="s">
        <v>48</v>
      </c>
      <c r="B115" s="42" t="s">
        <v>260</v>
      </c>
      <c r="C115" s="43" t="s">
        <v>96</v>
      </c>
      <c r="D115" s="31" t="s">
        <v>119</v>
      </c>
      <c r="E115" s="31" t="s">
        <v>58</v>
      </c>
      <c r="F115" s="49" t="s">
        <v>209</v>
      </c>
      <c r="G115" s="27" t="str">
        <f t="shared" si="9"/>
        <v>Asesor de Control Interno</v>
      </c>
      <c r="H115" s="46">
        <v>43800</v>
      </c>
      <c r="I115" s="46">
        <v>43830</v>
      </c>
      <c r="J115" s="29"/>
      <c r="K115" s="29"/>
      <c r="L115" s="29"/>
      <c r="M115" s="29"/>
      <c r="N115" s="29"/>
      <c r="O115" s="29"/>
      <c r="P115" s="29"/>
      <c r="Q115" s="29"/>
      <c r="R115" s="29"/>
      <c r="S115" s="29"/>
      <c r="T115" s="29"/>
      <c r="U115" s="29"/>
      <c r="V115" s="31" t="s">
        <v>264</v>
      </c>
      <c r="W115" s="47">
        <v>4.1000000000000003E-3</v>
      </c>
      <c r="X115" s="28"/>
      <c r="Y115" s="30"/>
      <c r="Z115" s="42"/>
      <c r="AA115" s="31"/>
      <c r="AB115" s="44">
        <f t="shared" ca="1" si="16"/>
        <v>0</v>
      </c>
    </row>
    <row r="116" spans="1:28" ht="37.5" customHeight="1" x14ac:dyDescent="0.2">
      <c r="A116" s="43" t="s">
        <v>48</v>
      </c>
      <c r="B116" s="42" t="s">
        <v>114</v>
      </c>
      <c r="C116" s="43" t="s">
        <v>96</v>
      </c>
      <c r="D116" s="31" t="s">
        <v>119</v>
      </c>
      <c r="E116" s="31" t="s">
        <v>58</v>
      </c>
      <c r="F116" s="49" t="s">
        <v>216</v>
      </c>
      <c r="G116" s="27" t="str">
        <f t="shared" si="9"/>
        <v>Asesor de Control Interno</v>
      </c>
      <c r="H116" s="46">
        <v>43556</v>
      </c>
      <c r="I116" s="46">
        <v>43646</v>
      </c>
      <c r="J116" s="29"/>
      <c r="K116" s="29"/>
      <c r="L116" s="29"/>
      <c r="M116" s="29"/>
      <c r="N116" s="29"/>
      <c r="O116" s="29"/>
      <c r="P116" s="29"/>
      <c r="Q116" s="29"/>
      <c r="R116" s="29"/>
      <c r="S116" s="29"/>
      <c r="T116" s="29"/>
      <c r="U116" s="29"/>
      <c r="V116" s="43" t="s">
        <v>265</v>
      </c>
      <c r="W116" s="47">
        <v>4.1000000000000003E-3</v>
      </c>
      <c r="X116" s="46"/>
      <c r="Y116" s="42"/>
      <c r="Z116" s="42"/>
      <c r="AA116" s="43"/>
      <c r="AB116" s="44">
        <f t="shared" ca="1" si="16"/>
        <v>0</v>
      </c>
    </row>
    <row r="117" spans="1:28" ht="37.5" customHeight="1" x14ac:dyDescent="0.2">
      <c r="A117" s="43" t="s">
        <v>48</v>
      </c>
      <c r="B117" s="42" t="s">
        <v>115</v>
      </c>
      <c r="C117" s="43" t="s">
        <v>96</v>
      </c>
      <c r="D117" s="31" t="s">
        <v>119</v>
      </c>
      <c r="E117" s="31" t="s">
        <v>58</v>
      </c>
      <c r="F117" s="49" t="s">
        <v>210</v>
      </c>
      <c r="G117" s="27" t="str">
        <f t="shared" si="9"/>
        <v>Asesor de Control Interno</v>
      </c>
      <c r="H117" s="46">
        <v>43467</v>
      </c>
      <c r="I117" s="46">
        <v>43496</v>
      </c>
      <c r="J117" s="49"/>
      <c r="K117" s="29"/>
      <c r="L117" s="29"/>
      <c r="M117" s="29"/>
      <c r="N117" s="29"/>
      <c r="O117" s="29"/>
      <c r="P117" s="29"/>
      <c r="Q117" s="29"/>
      <c r="R117" s="29"/>
      <c r="S117" s="29"/>
      <c r="T117" s="29"/>
      <c r="U117" s="29"/>
      <c r="V117" s="31" t="s">
        <v>266</v>
      </c>
      <c r="W117" s="47">
        <v>4.1000000000000003E-3</v>
      </c>
      <c r="X117" s="28">
        <v>43553</v>
      </c>
      <c r="Y117" s="30" t="s">
        <v>270</v>
      </c>
      <c r="Z117" s="30" t="s">
        <v>270</v>
      </c>
      <c r="AA117" s="31" t="s">
        <v>62</v>
      </c>
      <c r="AB117" s="44">
        <f t="shared" ca="1" si="16"/>
        <v>4.1000000000000003E-3</v>
      </c>
    </row>
    <row r="118" spans="1:28" ht="37.5" customHeight="1" x14ac:dyDescent="0.2">
      <c r="A118" s="43" t="s">
        <v>48</v>
      </c>
      <c r="B118" s="42" t="s">
        <v>115</v>
      </c>
      <c r="C118" s="43" t="s">
        <v>96</v>
      </c>
      <c r="D118" s="31" t="s">
        <v>119</v>
      </c>
      <c r="E118" s="31" t="s">
        <v>58</v>
      </c>
      <c r="F118" s="49" t="s">
        <v>209</v>
      </c>
      <c r="G118" s="27" t="str">
        <f t="shared" si="9"/>
        <v>Asesor de Control Interno</v>
      </c>
      <c r="H118" s="46">
        <v>43497</v>
      </c>
      <c r="I118" s="46">
        <v>43554</v>
      </c>
      <c r="J118" s="29"/>
      <c r="K118" s="29"/>
      <c r="L118" s="29"/>
      <c r="M118" s="29"/>
      <c r="N118" s="29"/>
      <c r="O118" s="29"/>
      <c r="P118" s="29"/>
      <c r="Q118" s="29"/>
      <c r="R118" s="29"/>
      <c r="S118" s="29"/>
      <c r="T118" s="29"/>
      <c r="U118" s="29"/>
      <c r="V118" s="31" t="s">
        <v>266</v>
      </c>
      <c r="W118" s="47">
        <v>4.1000000000000003E-3</v>
      </c>
      <c r="X118" s="28">
        <v>43553</v>
      </c>
      <c r="Y118" s="30" t="s">
        <v>270</v>
      </c>
      <c r="Z118" s="30" t="s">
        <v>270</v>
      </c>
      <c r="AA118" s="31" t="s">
        <v>62</v>
      </c>
      <c r="AB118" s="44">
        <f t="shared" ca="1" si="16"/>
        <v>4.1000000000000003E-3</v>
      </c>
    </row>
    <row r="119" spans="1:28" ht="37.5" customHeight="1" x14ac:dyDescent="0.2">
      <c r="A119" s="43" t="s">
        <v>48</v>
      </c>
      <c r="B119" s="42" t="s">
        <v>136</v>
      </c>
      <c r="C119" s="43" t="s">
        <v>96</v>
      </c>
      <c r="D119" s="31" t="s">
        <v>119</v>
      </c>
      <c r="E119" s="31" t="s">
        <v>58</v>
      </c>
      <c r="F119" s="49" t="s">
        <v>210</v>
      </c>
      <c r="G119" s="27" t="str">
        <f t="shared" si="9"/>
        <v>Asesor de Control Interno</v>
      </c>
      <c r="H119" s="46">
        <v>43466</v>
      </c>
      <c r="I119" s="46">
        <v>43495</v>
      </c>
      <c r="J119" s="29"/>
      <c r="K119" s="29"/>
      <c r="L119" s="29"/>
      <c r="M119" s="29"/>
      <c r="N119" s="29"/>
      <c r="O119" s="29"/>
      <c r="P119" s="29"/>
      <c r="Q119" s="29"/>
      <c r="R119" s="29"/>
      <c r="S119" s="29"/>
      <c r="T119" s="29"/>
      <c r="U119" s="29"/>
      <c r="V119" s="31" t="s">
        <v>159</v>
      </c>
      <c r="W119" s="47">
        <v>4.1000000000000003E-3</v>
      </c>
      <c r="X119" s="28">
        <v>43553</v>
      </c>
      <c r="Y119" s="30" t="s">
        <v>271</v>
      </c>
      <c r="Z119" s="30" t="s">
        <v>271</v>
      </c>
      <c r="AA119" s="31" t="s">
        <v>62</v>
      </c>
      <c r="AB119" s="44">
        <f t="shared" ca="1" si="16"/>
        <v>4.1000000000000003E-3</v>
      </c>
    </row>
    <row r="120" spans="1:28" ht="37.5" customHeight="1" x14ac:dyDescent="0.2">
      <c r="A120" s="43" t="s">
        <v>48</v>
      </c>
      <c r="B120" s="42" t="s">
        <v>136</v>
      </c>
      <c r="C120" s="43" t="s">
        <v>96</v>
      </c>
      <c r="D120" s="31" t="s">
        <v>119</v>
      </c>
      <c r="E120" s="31" t="s">
        <v>58</v>
      </c>
      <c r="F120" s="49" t="s">
        <v>210</v>
      </c>
      <c r="G120" s="27" t="str">
        <f t="shared" si="9"/>
        <v>Asesor de Control Interno</v>
      </c>
      <c r="H120" s="46">
        <v>43497</v>
      </c>
      <c r="I120" s="46">
        <v>43524</v>
      </c>
      <c r="J120" s="29"/>
      <c r="K120" s="29"/>
      <c r="L120" s="29"/>
      <c r="M120" s="29"/>
      <c r="N120" s="29"/>
      <c r="O120" s="29"/>
      <c r="P120" s="29"/>
      <c r="Q120" s="29"/>
      <c r="R120" s="29"/>
      <c r="S120" s="29"/>
      <c r="T120" s="29"/>
      <c r="U120" s="29"/>
      <c r="V120" s="31" t="s">
        <v>159</v>
      </c>
      <c r="W120" s="47">
        <v>4.1000000000000003E-3</v>
      </c>
      <c r="X120" s="28">
        <v>43553</v>
      </c>
      <c r="Y120" s="30" t="s">
        <v>271</v>
      </c>
      <c r="Z120" s="30" t="s">
        <v>271</v>
      </c>
      <c r="AA120" s="31" t="s">
        <v>62</v>
      </c>
      <c r="AB120" s="44">
        <f t="shared" ca="1" si="16"/>
        <v>4.1000000000000003E-3</v>
      </c>
    </row>
    <row r="121" spans="1:28" ht="37.5" customHeight="1" x14ac:dyDescent="0.2">
      <c r="A121" s="43" t="s">
        <v>48</v>
      </c>
      <c r="B121" s="42" t="s">
        <v>136</v>
      </c>
      <c r="C121" s="43" t="s">
        <v>96</v>
      </c>
      <c r="D121" s="31" t="s">
        <v>119</v>
      </c>
      <c r="E121" s="31" t="s">
        <v>58</v>
      </c>
      <c r="F121" s="49" t="s">
        <v>209</v>
      </c>
      <c r="G121" s="27" t="str">
        <f t="shared" si="9"/>
        <v>Asesor de Control Interno</v>
      </c>
      <c r="H121" s="46">
        <v>43525</v>
      </c>
      <c r="I121" s="46">
        <v>43554</v>
      </c>
      <c r="J121" s="29"/>
      <c r="K121" s="29"/>
      <c r="L121" s="29"/>
      <c r="M121" s="29"/>
      <c r="N121" s="29"/>
      <c r="O121" s="29"/>
      <c r="P121" s="29"/>
      <c r="Q121" s="29"/>
      <c r="R121" s="29"/>
      <c r="S121" s="29"/>
      <c r="T121" s="29"/>
      <c r="U121" s="29"/>
      <c r="V121" s="31" t="s">
        <v>159</v>
      </c>
      <c r="W121" s="47">
        <v>4.1000000000000003E-3</v>
      </c>
      <c r="X121" s="28">
        <v>43553</v>
      </c>
      <c r="Y121" s="30" t="s">
        <v>271</v>
      </c>
      <c r="Z121" s="30" t="s">
        <v>271</v>
      </c>
      <c r="AA121" s="31" t="s">
        <v>62</v>
      </c>
      <c r="AB121" s="44">
        <f t="shared" ca="1" si="16"/>
        <v>4.1000000000000003E-3</v>
      </c>
    </row>
    <row r="122" spans="1:28" ht="37.5" customHeight="1" x14ac:dyDescent="0.2">
      <c r="A122" s="43" t="s">
        <v>48</v>
      </c>
      <c r="B122" s="42" t="s">
        <v>136</v>
      </c>
      <c r="C122" s="43" t="s">
        <v>96</v>
      </c>
      <c r="D122" s="31" t="s">
        <v>119</v>
      </c>
      <c r="E122" s="31" t="s">
        <v>58</v>
      </c>
      <c r="F122" s="49" t="s">
        <v>216</v>
      </c>
      <c r="G122" s="27" t="str">
        <f t="shared" si="9"/>
        <v>Asesor de Control Interno</v>
      </c>
      <c r="H122" s="46">
        <v>43556</v>
      </c>
      <c r="I122" s="46">
        <v>43585</v>
      </c>
      <c r="J122" s="29"/>
      <c r="K122" s="29"/>
      <c r="L122" s="29"/>
      <c r="M122" s="29"/>
      <c r="N122" s="29"/>
      <c r="O122" s="29"/>
      <c r="P122" s="29"/>
      <c r="Q122" s="29"/>
      <c r="R122" s="29"/>
      <c r="S122" s="29"/>
      <c r="T122" s="29"/>
      <c r="U122" s="29"/>
      <c r="V122" s="31" t="s">
        <v>159</v>
      </c>
      <c r="W122" s="47">
        <v>4.1000000000000003E-3</v>
      </c>
      <c r="X122" s="28"/>
      <c r="Y122" s="30"/>
      <c r="Z122" s="42"/>
      <c r="AA122" s="31"/>
      <c r="AB122" s="44">
        <f t="shared" ca="1" si="16"/>
        <v>0</v>
      </c>
    </row>
    <row r="123" spans="1:28" ht="37.5" customHeight="1" x14ac:dyDescent="0.2">
      <c r="A123" s="43" t="s">
        <v>48</v>
      </c>
      <c r="B123" s="42" t="s">
        <v>136</v>
      </c>
      <c r="C123" s="43" t="s">
        <v>96</v>
      </c>
      <c r="D123" s="31" t="s">
        <v>119</v>
      </c>
      <c r="E123" s="31" t="s">
        <v>58</v>
      </c>
      <c r="F123" s="49" t="s">
        <v>216</v>
      </c>
      <c r="G123" s="27" t="str">
        <f t="shared" si="9"/>
        <v>Asesor de Control Interno</v>
      </c>
      <c r="H123" s="46">
        <v>43586</v>
      </c>
      <c r="I123" s="46">
        <v>43616</v>
      </c>
      <c r="J123" s="29"/>
      <c r="K123" s="29"/>
      <c r="L123" s="29"/>
      <c r="M123" s="29"/>
      <c r="N123" s="29"/>
      <c r="O123" s="29"/>
      <c r="P123" s="29"/>
      <c r="Q123" s="29"/>
      <c r="R123" s="29"/>
      <c r="S123" s="29"/>
      <c r="T123" s="29"/>
      <c r="U123" s="29"/>
      <c r="V123" s="31" t="s">
        <v>159</v>
      </c>
      <c r="W123" s="47">
        <v>4.1000000000000003E-3</v>
      </c>
      <c r="X123" s="28"/>
      <c r="Y123" s="30"/>
      <c r="Z123" s="42"/>
      <c r="AA123" s="31"/>
      <c r="AB123" s="44">
        <f t="shared" ca="1" si="16"/>
        <v>0</v>
      </c>
    </row>
    <row r="124" spans="1:28" ht="37.5" customHeight="1" x14ac:dyDescent="0.2">
      <c r="A124" s="43" t="s">
        <v>48</v>
      </c>
      <c r="B124" s="42" t="s">
        <v>136</v>
      </c>
      <c r="C124" s="43" t="s">
        <v>96</v>
      </c>
      <c r="D124" s="31" t="s">
        <v>119</v>
      </c>
      <c r="E124" s="31" t="s">
        <v>58</v>
      </c>
      <c r="F124" s="49" t="s">
        <v>216</v>
      </c>
      <c r="G124" s="27" t="str">
        <f t="shared" si="9"/>
        <v>Asesor de Control Interno</v>
      </c>
      <c r="H124" s="46">
        <v>43617</v>
      </c>
      <c r="I124" s="46">
        <v>43646</v>
      </c>
      <c r="J124" s="29"/>
      <c r="K124" s="29"/>
      <c r="L124" s="29"/>
      <c r="M124" s="29"/>
      <c r="N124" s="29"/>
      <c r="O124" s="29"/>
      <c r="P124" s="29"/>
      <c r="Q124" s="29"/>
      <c r="R124" s="29"/>
      <c r="S124" s="29"/>
      <c r="T124" s="29"/>
      <c r="U124" s="29"/>
      <c r="V124" s="31" t="s">
        <v>159</v>
      </c>
      <c r="W124" s="47">
        <v>4.1000000000000003E-3</v>
      </c>
      <c r="X124" s="28"/>
      <c r="Y124" s="30"/>
      <c r="Z124" s="42"/>
      <c r="AA124" s="31"/>
      <c r="AB124" s="44">
        <f t="shared" ca="1" si="16"/>
        <v>0</v>
      </c>
    </row>
    <row r="125" spans="1:28" ht="37.5" customHeight="1" x14ac:dyDescent="0.2">
      <c r="A125" s="43" t="s">
        <v>48</v>
      </c>
      <c r="B125" s="42" t="s">
        <v>136</v>
      </c>
      <c r="C125" s="43" t="s">
        <v>96</v>
      </c>
      <c r="D125" s="31" t="s">
        <v>119</v>
      </c>
      <c r="E125" s="31" t="s">
        <v>58</v>
      </c>
      <c r="F125" s="49" t="s">
        <v>216</v>
      </c>
      <c r="G125" s="27" t="str">
        <f t="shared" si="9"/>
        <v>Asesor de Control Interno</v>
      </c>
      <c r="H125" s="46">
        <v>43647</v>
      </c>
      <c r="I125" s="46">
        <v>43677</v>
      </c>
      <c r="J125" s="29"/>
      <c r="K125" s="29"/>
      <c r="L125" s="29"/>
      <c r="M125" s="29"/>
      <c r="N125" s="29"/>
      <c r="O125" s="29"/>
      <c r="P125" s="29"/>
      <c r="Q125" s="29"/>
      <c r="R125" s="29"/>
      <c r="S125" s="29"/>
      <c r="T125" s="29"/>
      <c r="U125" s="29"/>
      <c r="V125" s="31" t="s">
        <v>159</v>
      </c>
      <c r="W125" s="47">
        <v>4.1000000000000003E-3</v>
      </c>
      <c r="X125" s="28"/>
      <c r="Y125" s="30"/>
      <c r="Z125" s="42"/>
      <c r="AA125" s="31"/>
      <c r="AB125" s="44">
        <f t="shared" ca="1" si="16"/>
        <v>0</v>
      </c>
    </row>
    <row r="126" spans="1:28" ht="37.5" customHeight="1" x14ac:dyDescent="0.2">
      <c r="A126" s="43" t="s">
        <v>48</v>
      </c>
      <c r="B126" s="42" t="s">
        <v>136</v>
      </c>
      <c r="C126" s="43" t="s">
        <v>96</v>
      </c>
      <c r="D126" s="31" t="s">
        <v>119</v>
      </c>
      <c r="E126" s="31" t="s">
        <v>58</v>
      </c>
      <c r="F126" s="49" t="s">
        <v>216</v>
      </c>
      <c r="G126" s="27" t="str">
        <f t="shared" si="9"/>
        <v>Asesor de Control Interno</v>
      </c>
      <c r="H126" s="46">
        <v>43678</v>
      </c>
      <c r="I126" s="46">
        <v>43708</v>
      </c>
      <c r="J126" s="29"/>
      <c r="K126" s="29"/>
      <c r="L126" s="29"/>
      <c r="M126" s="29"/>
      <c r="N126" s="29"/>
      <c r="O126" s="29"/>
      <c r="P126" s="29"/>
      <c r="Q126" s="29"/>
      <c r="R126" s="29"/>
      <c r="S126" s="29"/>
      <c r="T126" s="29"/>
      <c r="U126" s="29"/>
      <c r="V126" s="31" t="s">
        <v>159</v>
      </c>
      <c r="W126" s="47">
        <v>4.1000000000000003E-3</v>
      </c>
      <c r="X126" s="28"/>
      <c r="Y126" s="30"/>
      <c r="Z126" s="42"/>
      <c r="AA126" s="31"/>
      <c r="AB126" s="44">
        <f t="shared" ref="AB126:AB134" ca="1" si="17">IF(ISERROR(VLOOKUP(AA126,INDIRECT(VLOOKUP(A126,ACTA,2,0)&amp;"A"),2,0))=TRUE,0,W126*(VLOOKUP(AA126,INDIRECT(VLOOKUP(A126,ACTA,2,0)&amp;"A"),2,0)))</f>
        <v>0</v>
      </c>
    </row>
    <row r="127" spans="1:28" ht="37.5" customHeight="1" x14ac:dyDescent="0.2">
      <c r="A127" s="43" t="s">
        <v>48</v>
      </c>
      <c r="B127" s="42" t="s">
        <v>136</v>
      </c>
      <c r="C127" s="43" t="s">
        <v>96</v>
      </c>
      <c r="D127" s="31" t="s">
        <v>119</v>
      </c>
      <c r="E127" s="31" t="s">
        <v>58</v>
      </c>
      <c r="F127" s="49" t="s">
        <v>216</v>
      </c>
      <c r="G127" s="27" t="str">
        <f t="shared" si="9"/>
        <v>Asesor de Control Interno</v>
      </c>
      <c r="H127" s="46">
        <v>43709</v>
      </c>
      <c r="I127" s="46">
        <v>43738</v>
      </c>
      <c r="J127" s="29"/>
      <c r="K127" s="29"/>
      <c r="L127" s="29"/>
      <c r="M127" s="29"/>
      <c r="N127" s="29"/>
      <c r="O127" s="29"/>
      <c r="P127" s="29"/>
      <c r="Q127" s="29"/>
      <c r="R127" s="29"/>
      <c r="S127" s="29"/>
      <c r="T127" s="29"/>
      <c r="U127" s="29"/>
      <c r="V127" s="31" t="s">
        <v>159</v>
      </c>
      <c r="W127" s="47">
        <v>4.1000000000000003E-3</v>
      </c>
      <c r="X127" s="28"/>
      <c r="Y127" s="30"/>
      <c r="Z127" s="42"/>
      <c r="AA127" s="31"/>
      <c r="AB127" s="44">
        <f t="shared" ca="1" si="17"/>
        <v>0</v>
      </c>
    </row>
    <row r="128" spans="1:28" ht="37.5" customHeight="1" x14ac:dyDescent="0.2">
      <c r="A128" s="43" t="s">
        <v>48</v>
      </c>
      <c r="B128" s="42" t="s">
        <v>136</v>
      </c>
      <c r="C128" s="43" t="s">
        <v>96</v>
      </c>
      <c r="D128" s="31" t="s">
        <v>119</v>
      </c>
      <c r="E128" s="31" t="s">
        <v>58</v>
      </c>
      <c r="F128" s="49" t="s">
        <v>216</v>
      </c>
      <c r="G128" s="27" t="str">
        <f t="shared" si="9"/>
        <v>Asesor de Control Interno</v>
      </c>
      <c r="H128" s="46">
        <v>43739</v>
      </c>
      <c r="I128" s="46">
        <v>43769</v>
      </c>
      <c r="J128" s="29"/>
      <c r="K128" s="29"/>
      <c r="L128" s="29"/>
      <c r="M128" s="29"/>
      <c r="N128" s="29"/>
      <c r="O128" s="29"/>
      <c r="P128" s="29"/>
      <c r="Q128" s="29"/>
      <c r="R128" s="29"/>
      <c r="S128" s="29"/>
      <c r="T128" s="29"/>
      <c r="U128" s="29"/>
      <c r="V128" s="31" t="s">
        <v>159</v>
      </c>
      <c r="W128" s="47">
        <v>4.1000000000000003E-3</v>
      </c>
      <c r="X128" s="28"/>
      <c r="Y128" s="30"/>
      <c r="Z128" s="42"/>
      <c r="AA128" s="31"/>
      <c r="AB128" s="44">
        <f t="shared" ca="1" si="17"/>
        <v>0</v>
      </c>
    </row>
    <row r="129" spans="1:28" ht="37.5" customHeight="1" x14ac:dyDescent="0.2">
      <c r="A129" s="43" t="s">
        <v>48</v>
      </c>
      <c r="B129" s="42" t="s">
        <v>136</v>
      </c>
      <c r="C129" s="43" t="s">
        <v>96</v>
      </c>
      <c r="D129" s="31" t="s">
        <v>119</v>
      </c>
      <c r="E129" s="31" t="s">
        <v>58</v>
      </c>
      <c r="F129" s="49" t="s">
        <v>216</v>
      </c>
      <c r="G129" s="27" t="str">
        <f t="shared" si="9"/>
        <v>Asesor de Control Interno</v>
      </c>
      <c r="H129" s="46">
        <v>43770</v>
      </c>
      <c r="I129" s="46">
        <v>43799</v>
      </c>
      <c r="J129" s="29"/>
      <c r="K129" s="29"/>
      <c r="L129" s="29"/>
      <c r="M129" s="29"/>
      <c r="N129" s="29"/>
      <c r="O129" s="29"/>
      <c r="P129" s="29"/>
      <c r="Q129" s="29"/>
      <c r="R129" s="29"/>
      <c r="S129" s="29"/>
      <c r="T129" s="29"/>
      <c r="U129" s="29"/>
      <c r="V129" s="31" t="s">
        <v>159</v>
      </c>
      <c r="W129" s="47">
        <v>4.1000000000000003E-3</v>
      </c>
      <c r="X129" s="28"/>
      <c r="Y129" s="30"/>
      <c r="Z129" s="42"/>
      <c r="AA129" s="31"/>
      <c r="AB129" s="44">
        <f t="shared" ca="1" si="17"/>
        <v>0</v>
      </c>
    </row>
    <row r="130" spans="1:28" ht="37.5" customHeight="1" x14ac:dyDescent="0.2">
      <c r="A130" s="43" t="s">
        <v>48</v>
      </c>
      <c r="B130" s="42" t="s">
        <v>136</v>
      </c>
      <c r="C130" s="43" t="s">
        <v>96</v>
      </c>
      <c r="D130" s="31" t="s">
        <v>119</v>
      </c>
      <c r="E130" s="31" t="s">
        <v>58</v>
      </c>
      <c r="F130" s="49" t="s">
        <v>216</v>
      </c>
      <c r="G130" s="27" t="str">
        <f t="shared" si="9"/>
        <v>Asesor de Control Interno</v>
      </c>
      <c r="H130" s="46">
        <v>43800</v>
      </c>
      <c r="I130" s="46">
        <v>43830</v>
      </c>
      <c r="J130" s="29"/>
      <c r="K130" s="29"/>
      <c r="L130" s="29"/>
      <c r="M130" s="29"/>
      <c r="N130" s="29"/>
      <c r="O130" s="29"/>
      <c r="P130" s="29"/>
      <c r="Q130" s="29"/>
      <c r="R130" s="29"/>
      <c r="S130" s="29"/>
      <c r="T130" s="29"/>
      <c r="U130" s="29"/>
      <c r="V130" s="31" t="s">
        <v>159</v>
      </c>
      <c r="W130" s="47">
        <v>4.1000000000000003E-3</v>
      </c>
      <c r="X130" s="28"/>
      <c r="Y130" s="30"/>
      <c r="Z130" s="42"/>
      <c r="AA130" s="31"/>
      <c r="AB130" s="44">
        <f t="shared" ca="1" si="17"/>
        <v>0</v>
      </c>
    </row>
    <row r="131" spans="1:28" ht="37.5" customHeight="1" x14ac:dyDescent="0.2">
      <c r="A131" s="43" t="s">
        <v>48</v>
      </c>
      <c r="B131" s="42" t="s">
        <v>160</v>
      </c>
      <c r="C131" s="43" t="s">
        <v>96</v>
      </c>
      <c r="D131" s="31" t="s">
        <v>119</v>
      </c>
      <c r="E131" s="31" t="s">
        <v>58</v>
      </c>
      <c r="F131" s="49" t="s">
        <v>210</v>
      </c>
      <c r="G131" s="27" t="str">
        <f t="shared" si="9"/>
        <v>Asesor de Control Interno</v>
      </c>
      <c r="H131" s="46">
        <v>43497</v>
      </c>
      <c r="I131" s="46">
        <v>43799</v>
      </c>
      <c r="J131" s="29"/>
      <c r="K131" s="29"/>
      <c r="L131" s="29"/>
      <c r="M131" s="29"/>
      <c r="N131" s="29"/>
      <c r="O131" s="29"/>
      <c r="P131" s="29"/>
      <c r="Q131" s="29"/>
      <c r="R131" s="29"/>
      <c r="S131" s="29"/>
      <c r="T131" s="29"/>
      <c r="U131" s="29"/>
      <c r="V131" s="31" t="s">
        <v>158</v>
      </c>
      <c r="W131" s="47">
        <v>4.1000000000000003E-3</v>
      </c>
      <c r="X131" s="28">
        <v>43553</v>
      </c>
      <c r="Y131" s="42" t="s">
        <v>273</v>
      </c>
      <c r="Z131" s="42" t="s">
        <v>273</v>
      </c>
      <c r="AA131" s="43" t="s">
        <v>62</v>
      </c>
      <c r="AB131" s="44">
        <f t="shared" ca="1" si="17"/>
        <v>4.1000000000000003E-3</v>
      </c>
    </row>
    <row r="132" spans="1:28" ht="37.5" customHeight="1" x14ac:dyDescent="0.2">
      <c r="A132" s="43" t="s">
        <v>54</v>
      </c>
      <c r="B132" s="42" t="s">
        <v>187</v>
      </c>
      <c r="C132" s="43" t="s">
        <v>92</v>
      </c>
      <c r="D132" s="31" t="s">
        <v>118</v>
      </c>
      <c r="E132" s="31" t="s">
        <v>58</v>
      </c>
      <c r="F132" s="49" t="s">
        <v>207</v>
      </c>
      <c r="G132" s="27" t="str">
        <f t="shared" ref="G132:G144" si="18">IF(LEN(C132)&gt;0,VLOOKUP(C132,PROCESO2,3,0),"")</f>
        <v>Subdirector Administrativo</v>
      </c>
      <c r="H132" s="46">
        <v>43497</v>
      </c>
      <c r="I132" s="46">
        <v>43646</v>
      </c>
      <c r="J132" s="29"/>
      <c r="K132" s="29"/>
      <c r="L132" s="29"/>
      <c r="M132" s="29"/>
      <c r="N132" s="29"/>
      <c r="O132" s="29"/>
      <c r="P132" s="29"/>
      <c r="Q132" s="29"/>
      <c r="R132" s="29"/>
      <c r="S132" s="29"/>
      <c r="T132" s="29"/>
      <c r="U132" s="29"/>
      <c r="V132" s="31" t="s">
        <v>157</v>
      </c>
      <c r="W132" s="47">
        <v>6.4000000000000003E-3</v>
      </c>
      <c r="X132" s="46">
        <v>43553</v>
      </c>
      <c r="Y132" s="42" t="s">
        <v>267</v>
      </c>
      <c r="Z132" s="42" t="s">
        <v>267</v>
      </c>
      <c r="AA132" s="43" t="s">
        <v>127</v>
      </c>
      <c r="AB132" s="44">
        <f t="shared" ca="1" si="17"/>
        <v>3.9680000000000002E-3</v>
      </c>
    </row>
    <row r="133" spans="1:28" ht="37.5" customHeight="1" x14ac:dyDescent="0.2">
      <c r="A133" s="43" t="s">
        <v>54</v>
      </c>
      <c r="B133" s="42" t="s">
        <v>137</v>
      </c>
      <c r="C133" s="43" t="s">
        <v>94</v>
      </c>
      <c r="D133" s="31" t="s">
        <v>118</v>
      </c>
      <c r="E133" s="31" t="s">
        <v>58</v>
      </c>
      <c r="F133" s="49" t="s">
        <v>207</v>
      </c>
      <c r="G133" s="27" t="str">
        <f t="shared" si="18"/>
        <v>Subdirector Financiero</v>
      </c>
      <c r="H133" s="46">
        <v>43497</v>
      </c>
      <c r="I133" s="46">
        <v>43646</v>
      </c>
      <c r="J133" s="29"/>
      <c r="K133" s="29"/>
      <c r="L133" s="29"/>
      <c r="M133" s="29"/>
      <c r="N133" s="29"/>
      <c r="O133" s="29"/>
      <c r="P133" s="29"/>
      <c r="Q133" s="29"/>
      <c r="R133" s="29"/>
      <c r="S133" s="29"/>
      <c r="T133" s="29"/>
      <c r="U133" s="29"/>
      <c r="V133" s="31" t="s">
        <v>157</v>
      </c>
      <c r="W133" s="47">
        <v>6.4000000000000003E-3</v>
      </c>
      <c r="X133" s="46">
        <v>43553</v>
      </c>
      <c r="Y133" s="42" t="s">
        <v>267</v>
      </c>
      <c r="Z133" s="42" t="s">
        <v>267</v>
      </c>
      <c r="AA133" s="43" t="s">
        <v>127</v>
      </c>
      <c r="AB133" s="44">
        <f t="shared" ca="1" si="17"/>
        <v>3.9680000000000002E-3</v>
      </c>
    </row>
    <row r="134" spans="1:28" ht="37.5" customHeight="1" x14ac:dyDescent="0.2">
      <c r="A134" s="43" t="s">
        <v>46</v>
      </c>
      <c r="B134" s="42" t="s">
        <v>189</v>
      </c>
      <c r="C134" s="43" t="s">
        <v>168</v>
      </c>
      <c r="D134" s="31" t="s">
        <v>117</v>
      </c>
      <c r="E134" s="31" t="s">
        <v>58</v>
      </c>
      <c r="F134" s="49" t="s">
        <v>209</v>
      </c>
      <c r="G134" s="27" t="str">
        <f t="shared" si="18"/>
        <v xml:space="preserve">Director Jurídico </v>
      </c>
      <c r="H134" s="46">
        <v>43678</v>
      </c>
      <c r="I134" s="46">
        <v>43707</v>
      </c>
      <c r="J134" s="29"/>
      <c r="K134" s="29"/>
      <c r="L134" s="29"/>
      <c r="M134" s="29"/>
      <c r="N134" s="29"/>
      <c r="O134" s="29"/>
      <c r="P134" s="29"/>
      <c r="Q134" s="29"/>
      <c r="R134" s="29"/>
      <c r="S134" s="29"/>
      <c r="T134" s="29"/>
      <c r="U134" s="29"/>
      <c r="V134" s="31" t="s">
        <v>157</v>
      </c>
      <c r="W134" s="47">
        <v>1.4999999999999999E-2</v>
      </c>
      <c r="X134" s="46"/>
      <c r="Y134" s="42"/>
      <c r="Z134" s="42"/>
      <c r="AA134" s="43"/>
      <c r="AB134" s="44">
        <f t="shared" ca="1" si="17"/>
        <v>0</v>
      </c>
    </row>
    <row r="135" spans="1:28" ht="37.5" customHeight="1" x14ac:dyDescent="0.2">
      <c r="A135" s="43" t="s">
        <v>54</v>
      </c>
      <c r="B135" s="42" t="s">
        <v>252</v>
      </c>
      <c r="C135" s="43" t="s">
        <v>120</v>
      </c>
      <c r="D135" s="31" t="s">
        <v>120</v>
      </c>
      <c r="E135" s="31" t="s">
        <v>58</v>
      </c>
      <c r="F135" s="49" t="s">
        <v>210</v>
      </c>
      <c r="G135" s="27" t="str">
        <f t="shared" si="18"/>
        <v>Líderes de Cada Proceso</v>
      </c>
      <c r="H135" s="46">
        <v>43497</v>
      </c>
      <c r="I135" s="46">
        <v>43524</v>
      </c>
      <c r="J135" s="29"/>
      <c r="K135" s="29"/>
      <c r="L135" s="29"/>
      <c r="M135" s="29"/>
      <c r="N135" s="29"/>
      <c r="O135" s="29"/>
      <c r="P135" s="29"/>
      <c r="Q135" s="29"/>
      <c r="R135" s="29"/>
      <c r="S135" s="29"/>
      <c r="T135" s="29"/>
      <c r="U135" s="29"/>
      <c r="V135" s="43" t="s">
        <v>157</v>
      </c>
      <c r="W135" s="47">
        <v>6.4000000000000003E-3</v>
      </c>
      <c r="X135" s="46">
        <v>43553</v>
      </c>
      <c r="Y135" s="30" t="s">
        <v>268</v>
      </c>
      <c r="Z135" s="30" t="s">
        <v>268</v>
      </c>
      <c r="AA135" s="31" t="s">
        <v>125</v>
      </c>
      <c r="AB135" s="44">
        <f t="shared" ref="AB135:AB144" ca="1" si="19">IF(ISERROR(VLOOKUP(AA135,INDIRECT(VLOOKUP(A135,ACTA,2,0)&amp;"A"),2,0))=TRUE,0,W135*(VLOOKUP(AA135,INDIRECT(VLOOKUP(A135,ACTA,2,0)&amp;"A"),2,0)))</f>
        <v>3.8400000000000001E-4</v>
      </c>
    </row>
    <row r="136" spans="1:28" ht="37.5" customHeight="1" x14ac:dyDescent="0.2">
      <c r="A136" s="43" t="s">
        <v>48</v>
      </c>
      <c r="B136" s="42" t="s">
        <v>253</v>
      </c>
      <c r="C136" s="43" t="s">
        <v>120</v>
      </c>
      <c r="D136" s="31" t="s">
        <v>120</v>
      </c>
      <c r="E136" s="31" t="s">
        <v>58</v>
      </c>
      <c r="F136" s="49" t="s">
        <v>210</v>
      </c>
      <c r="G136" s="27" t="str">
        <f t="shared" si="18"/>
        <v>Líderes de Cada Proceso</v>
      </c>
      <c r="H136" s="28">
        <v>43480</v>
      </c>
      <c r="I136" s="28">
        <v>43511</v>
      </c>
      <c r="J136" s="29"/>
      <c r="K136" s="29"/>
      <c r="L136" s="29"/>
      <c r="M136" s="29"/>
      <c r="N136" s="29"/>
      <c r="O136" s="29"/>
      <c r="P136" s="29"/>
      <c r="Q136" s="29"/>
      <c r="R136" s="29"/>
      <c r="S136" s="29"/>
      <c r="T136" s="29"/>
      <c r="U136" s="29"/>
      <c r="V136" s="31" t="s">
        <v>266</v>
      </c>
      <c r="W136" s="47">
        <v>5.1999999999999998E-3</v>
      </c>
      <c r="X136" s="28">
        <v>43553</v>
      </c>
      <c r="Y136" s="42" t="s">
        <v>272</v>
      </c>
      <c r="Z136" s="42" t="s">
        <v>272</v>
      </c>
      <c r="AA136" s="43" t="s">
        <v>62</v>
      </c>
      <c r="AB136" s="44">
        <f t="shared" ca="1" si="19"/>
        <v>5.1999999999999998E-3</v>
      </c>
    </row>
    <row r="137" spans="1:28" ht="37.5" customHeight="1" x14ac:dyDescent="0.2">
      <c r="A137" s="43" t="s">
        <v>54</v>
      </c>
      <c r="B137" s="42" t="s">
        <v>254</v>
      </c>
      <c r="C137" s="43" t="s">
        <v>168</v>
      </c>
      <c r="D137" s="31" t="s">
        <v>117</v>
      </c>
      <c r="E137" s="31" t="s">
        <v>58</v>
      </c>
      <c r="F137" s="49" t="s">
        <v>209</v>
      </c>
      <c r="G137" s="27" t="str">
        <f t="shared" si="18"/>
        <v xml:space="preserve">Director Jurídico </v>
      </c>
      <c r="H137" s="28">
        <v>43647</v>
      </c>
      <c r="I137" s="28">
        <v>43707</v>
      </c>
      <c r="J137" s="29"/>
      <c r="K137" s="29"/>
      <c r="L137" s="29"/>
      <c r="M137" s="29"/>
      <c r="N137" s="29"/>
      <c r="O137" s="29"/>
      <c r="P137" s="29"/>
      <c r="Q137" s="29"/>
      <c r="R137" s="29"/>
      <c r="S137" s="29"/>
      <c r="T137" s="29"/>
      <c r="U137" s="29"/>
      <c r="V137" s="31" t="s">
        <v>157</v>
      </c>
      <c r="W137" s="47">
        <v>6.4000000000000003E-3</v>
      </c>
      <c r="X137" s="28"/>
      <c r="Y137" s="42"/>
      <c r="Z137" s="42"/>
      <c r="AA137" s="43"/>
      <c r="AB137" s="44">
        <f t="shared" ca="1" si="19"/>
        <v>0</v>
      </c>
    </row>
    <row r="138" spans="1:28" ht="37.5" customHeight="1" x14ac:dyDescent="0.2">
      <c r="A138" s="43" t="s">
        <v>54</v>
      </c>
      <c r="B138" s="42" t="s">
        <v>261</v>
      </c>
      <c r="C138" s="43" t="s">
        <v>85</v>
      </c>
      <c r="D138" s="31" t="s">
        <v>122</v>
      </c>
      <c r="E138" s="31" t="s">
        <v>58</v>
      </c>
      <c r="F138" s="49" t="s">
        <v>207</v>
      </c>
      <c r="G138" s="27" t="str">
        <f t="shared" si="18"/>
        <v>Director de Reasentamientos Humanos</v>
      </c>
      <c r="H138" s="28">
        <v>43617</v>
      </c>
      <c r="I138" s="28">
        <v>43676</v>
      </c>
      <c r="J138" s="29"/>
      <c r="K138" s="29"/>
      <c r="L138" s="29"/>
      <c r="M138" s="29"/>
      <c r="N138" s="29"/>
      <c r="O138" s="29"/>
      <c r="P138" s="64"/>
      <c r="Q138" s="29"/>
      <c r="R138" s="29"/>
      <c r="S138" s="29"/>
      <c r="T138" s="29"/>
      <c r="U138" s="29"/>
      <c r="V138" s="31" t="s">
        <v>157</v>
      </c>
      <c r="W138" s="47">
        <v>6.4000000000000003E-3</v>
      </c>
      <c r="X138" s="28"/>
      <c r="Y138" s="30"/>
      <c r="Z138" s="30"/>
      <c r="AA138" s="31"/>
      <c r="AB138" s="44">
        <f t="shared" ca="1" si="19"/>
        <v>0</v>
      </c>
    </row>
    <row r="139" spans="1:28" ht="37.5" customHeight="1" x14ac:dyDescent="0.2">
      <c r="A139" s="43" t="s">
        <v>54</v>
      </c>
      <c r="B139" s="42" t="s">
        <v>262</v>
      </c>
      <c r="C139" s="43" t="s">
        <v>86</v>
      </c>
      <c r="D139" s="31" t="s">
        <v>122</v>
      </c>
      <c r="E139" s="31" t="s">
        <v>58</v>
      </c>
      <c r="F139" s="49" t="s">
        <v>209</v>
      </c>
      <c r="G139" s="27" t="str">
        <f t="shared" si="18"/>
        <v>Director de Urbanizaciones y Titulación</v>
      </c>
      <c r="H139" s="28">
        <v>43678</v>
      </c>
      <c r="I139" s="28">
        <v>43768</v>
      </c>
      <c r="J139" s="29"/>
      <c r="K139" s="29"/>
      <c r="L139" s="29"/>
      <c r="M139" s="29"/>
      <c r="N139" s="29"/>
      <c r="O139" s="29"/>
      <c r="P139" s="29"/>
      <c r="Q139" s="50"/>
      <c r="R139" s="29"/>
      <c r="S139" s="29"/>
      <c r="T139" s="29"/>
      <c r="U139" s="29"/>
      <c r="V139" s="31" t="s">
        <v>157</v>
      </c>
      <c r="W139" s="47">
        <v>6.4000000000000003E-3</v>
      </c>
      <c r="X139" s="28"/>
      <c r="Y139" s="30"/>
      <c r="Z139" s="30"/>
      <c r="AA139" s="31"/>
      <c r="AB139" s="44">
        <f t="shared" ca="1" si="19"/>
        <v>0</v>
      </c>
    </row>
    <row r="140" spans="1:28" ht="37.5" customHeight="1" x14ac:dyDescent="0.2">
      <c r="A140" s="43" t="s">
        <v>54</v>
      </c>
      <c r="B140" s="42" t="s">
        <v>263</v>
      </c>
      <c r="C140" s="43" t="s">
        <v>120</v>
      </c>
      <c r="D140" s="31" t="s">
        <v>118</v>
      </c>
      <c r="E140" s="31" t="s">
        <v>58</v>
      </c>
      <c r="F140" s="49" t="s">
        <v>210</v>
      </c>
      <c r="G140" s="27" t="str">
        <f t="shared" si="18"/>
        <v>Líderes de Cada Proceso</v>
      </c>
      <c r="H140" s="28">
        <v>43497</v>
      </c>
      <c r="I140" s="28">
        <v>43624</v>
      </c>
      <c r="J140" s="29"/>
      <c r="K140" s="29"/>
      <c r="L140" s="29"/>
      <c r="M140" s="29"/>
      <c r="N140" s="29"/>
      <c r="O140" s="29"/>
      <c r="P140" s="29"/>
      <c r="Q140" s="29"/>
      <c r="R140" s="29"/>
      <c r="S140" s="29"/>
      <c r="T140" s="29"/>
      <c r="U140" s="29"/>
      <c r="V140" s="31" t="s">
        <v>157</v>
      </c>
      <c r="W140" s="47">
        <v>6.4000000000000003E-3</v>
      </c>
      <c r="X140" s="46">
        <v>43553</v>
      </c>
      <c r="Y140" s="42" t="s">
        <v>267</v>
      </c>
      <c r="Z140" s="42" t="s">
        <v>267</v>
      </c>
      <c r="AA140" s="43" t="s">
        <v>127</v>
      </c>
      <c r="AB140" s="44">
        <f t="shared" ca="1" si="19"/>
        <v>3.9680000000000002E-3</v>
      </c>
    </row>
    <row r="141" spans="1:28" ht="39.75" customHeight="1" x14ac:dyDescent="0.2">
      <c r="A141" s="43" t="s">
        <v>46</v>
      </c>
      <c r="B141" s="42" t="s">
        <v>246</v>
      </c>
      <c r="C141" s="43" t="s">
        <v>84</v>
      </c>
      <c r="D141" s="31" t="s">
        <v>118</v>
      </c>
      <c r="E141" s="31" t="s">
        <v>58</v>
      </c>
      <c r="F141" s="49" t="s">
        <v>210</v>
      </c>
      <c r="G141" s="27" t="str">
        <f t="shared" si="18"/>
        <v>Jefe Oficina de Tecnologías de la Información y las Comunicaciones</v>
      </c>
      <c r="H141" s="28">
        <v>43617</v>
      </c>
      <c r="I141" s="28">
        <v>43738</v>
      </c>
      <c r="J141" s="29"/>
      <c r="K141" s="29"/>
      <c r="L141" s="29"/>
      <c r="M141" s="29"/>
      <c r="N141" s="29"/>
      <c r="O141" s="29"/>
      <c r="P141" s="29"/>
      <c r="Q141" s="29"/>
      <c r="R141" s="29"/>
      <c r="S141" s="29"/>
      <c r="T141" s="29"/>
      <c r="U141" s="29"/>
      <c r="V141" s="31" t="s">
        <v>157</v>
      </c>
      <c r="W141" s="127">
        <v>1.4999999999999999E-2</v>
      </c>
      <c r="X141" s="29"/>
      <c r="Y141" s="30"/>
      <c r="Z141" s="30"/>
      <c r="AA141" s="31"/>
      <c r="AB141" s="44">
        <f t="shared" ca="1" si="19"/>
        <v>0</v>
      </c>
    </row>
    <row r="142" spans="1:28" ht="30.75" customHeight="1" x14ac:dyDescent="0.2">
      <c r="A142" s="43" t="s">
        <v>46</v>
      </c>
      <c r="B142" s="42" t="s">
        <v>247</v>
      </c>
      <c r="C142" s="43" t="s">
        <v>81</v>
      </c>
      <c r="D142" s="31" t="s">
        <v>117</v>
      </c>
      <c r="E142" s="31" t="s">
        <v>58</v>
      </c>
      <c r="F142" s="49" t="s">
        <v>207</v>
      </c>
      <c r="G142" s="27" t="str">
        <f t="shared" si="18"/>
        <v>Subdirector Administrativo</v>
      </c>
      <c r="H142" s="28">
        <v>43617</v>
      </c>
      <c r="I142" s="28">
        <v>43738</v>
      </c>
      <c r="J142" s="29"/>
      <c r="K142" s="29"/>
      <c r="L142" s="29"/>
      <c r="M142" s="29"/>
      <c r="N142" s="29"/>
      <c r="O142" s="29"/>
      <c r="P142" s="29"/>
      <c r="Q142" s="29"/>
      <c r="R142" s="29"/>
      <c r="S142" s="29"/>
      <c r="T142" s="29"/>
      <c r="U142" s="29"/>
      <c r="V142" s="31" t="s">
        <v>157</v>
      </c>
      <c r="W142" s="127">
        <v>1.4999999999999999E-2</v>
      </c>
      <c r="X142" s="29"/>
      <c r="Y142" s="30"/>
      <c r="Z142" s="30"/>
      <c r="AA142" s="31"/>
      <c r="AB142" s="44">
        <f t="shared" ca="1" si="19"/>
        <v>0</v>
      </c>
    </row>
    <row r="143" spans="1:28" ht="30.75" customHeight="1" x14ac:dyDescent="0.2">
      <c r="A143" s="43" t="s">
        <v>46</v>
      </c>
      <c r="B143" s="42" t="s">
        <v>248</v>
      </c>
      <c r="C143" s="43" t="s">
        <v>81</v>
      </c>
      <c r="D143" s="31" t="s">
        <v>117</v>
      </c>
      <c r="E143" s="31" t="s">
        <v>58</v>
      </c>
      <c r="F143" s="49" t="s">
        <v>207</v>
      </c>
      <c r="G143" s="27" t="str">
        <f t="shared" si="18"/>
        <v>Subdirector Administrativo</v>
      </c>
      <c r="H143" s="28">
        <v>43617</v>
      </c>
      <c r="I143" s="28">
        <v>43738</v>
      </c>
      <c r="J143" s="29"/>
      <c r="K143" s="29"/>
      <c r="L143" s="29"/>
      <c r="M143" s="29"/>
      <c r="N143" s="29"/>
      <c r="O143" s="29"/>
      <c r="P143" s="29"/>
      <c r="Q143" s="29"/>
      <c r="R143" s="29"/>
      <c r="S143" s="29"/>
      <c r="T143" s="29"/>
      <c r="U143" s="29"/>
      <c r="V143" s="31" t="s">
        <v>157</v>
      </c>
      <c r="W143" s="127">
        <v>1.4999999999999999E-2</v>
      </c>
      <c r="X143" s="29"/>
      <c r="Y143" s="30"/>
      <c r="Z143" s="30"/>
      <c r="AA143" s="31"/>
      <c r="AB143" s="44">
        <f t="shared" ca="1" si="19"/>
        <v>0</v>
      </c>
    </row>
    <row r="144" spans="1:28" ht="30.75" customHeight="1" x14ac:dyDescent="0.2">
      <c r="A144" s="43" t="s">
        <v>46</v>
      </c>
      <c r="B144" s="42" t="s">
        <v>249</v>
      </c>
      <c r="C144" s="43" t="s">
        <v>81</v>
      </c>
      <c r="D144" s="31" t="s">
        <v>117</v>
      </c>
      <c r="E144" s="31" t="s">
        <v>58</v>
      </c>
      <c r="F144" s="49" t="s">
        <v>209</v>
      </c>
      <c r="G144" s="27" t="str">
        <f t="shared" si="18"/>
        <v>Subdirector Administrativo</v>
      </c>
      <c r="H144" s="28">
        <v>43617</v>
      </c>
      <c r="I144" s="28">
        <v>43738</v>
      </c>
      <c r="J144" s="29"/>
      <c r="K144" s="29"/>
      <c r="L144" s="29"/>
      <c r="M144" s="29"/>
      <c r="N144" s="29"/>
      <c r="O144" s="29"/>
      <c r="P144" s="29"/>
      <c r="Q144" s="29"/>
      <c r="R144" s="29"/>
      <c r="S144" s="29"/>
      <c r="T144" s="29"/>
      <c r="U144" s="29"/>
      <c r="V144" s="31" t="s">
        <v>157</v>
      </c>
      <c r="W144" s="127">
        <v>1.4999999999999999E-2</v>
      </c>
      <c r="X144" s="29"/>
      <c r="Y144" s="30"/>
      <c r="Z144" s="30"/>
      <c r="AA144" s="31"/>
      <c r="AB144" s="44">
        <f t="shared" ca="1" si="19"/>
        <v>0</v>
      </c>
    </row>
    <row r="145" spans="1:28" ht="30.75" customHeight="1" x14ac:dyDescent="0.2">
      <c r="A145" s="43" t="s">
        <v>46</v>
      </c>
      <c r="B145" s="42" t="s">
        <v>250</v>
      </c>
      <c r="C145" s="43" t="s">
        <v>81</v>
      </c>
      <c r="D145" s="31" t="s">
        <v>117</v>
      </c>
      <c r="E145" s="31" t="s">
        <v>58</v>
      </c>
      <c r="F145" s="49" t="s">
        <v>209</v>
      </c>
      <c r="G145" s="27" t="str">
        <f t="shared" ref="G145" si="20">IF(LEN(C145)&gt;0,VLOOKUP(C145,PROCESO2,3,0),"")</f>
        <v>Subdirector Administrativo</v>
      </c>
      <c r="H145" s="28">
        <v>43617</v>
      </c>
      <c r="I145" s="28">
        <v>43738</v>
      </c>
      <c r="J145" s="29"/>
      <c r="K145" s="29"/>
      <c r="L145" s="29"/>
      <c r="M145" s="29"/>
      <c r="N145" s="29"/>
      <c r="O145" s="29"/>
      <c r="P145" s="29"/>
      <c r="Q145" s="29"/>
      <c r="R145" s="29"/>
      <c r="S145" s="29"/>
      <c r="T145" s="29"/>
      <c r="U145" s="29"/>
      <c r="V145" s="31" t="s">
        <v>157</v>
      </c>
      <c r="W145" s="127">
        <v>1.4999999999999999E-2</v>
      </c>
      <c r="X145" s="29"/>
      <c r="Y145" s="30"/>
      <c r="Z145" s="30"/>
      <c r="AA145" s="31"/>
      <c r="AB145" s="44">
        <f t="shared" ref="AB145" ca="1" si="21">IF(ISERROR(VLOOKUP(AA145,INDIRECT(VLOOKUP(A145,ACTA,2,0)&amp;"A"),2,0))=TRUE,0,W145*(VLOOKUP(AA145,INDIRECT(VLOOKUP(A145,ACTA,2,0)&amp;"A"),2,0)))</f>
        <v>0</v>
      </c>
    </row>
    <row r="146" spans="1:28" ht="30.75" customHeight="1" x14ac:dyDescent="0.2">
      <c r="A146" s="43" t="s">
        <v>46</v>
      </c>
      <c r="B146" s="42" t="s">
        <v>251</v>
      </c>
      <c r="C146" s="43" t="s">
        <v>81</v>
      </c>
      <c r="D146" s="31" t="s">
        <v>117</v>
      </c>
      <c r="E146" s="31" t="s">
        <v>58</v>
      </c>
      <c r="F146" s="49" t="s">
        <v>209</v>
      </c>
      <c r="G146" s="27" t="str">
        <f t="shared" ref="G146" si="22">IF(LEN(C146)&gt;0,VLOOKUP(C146,PROCESO2,3,0),"")</f>
        <v>Subdirector Administrativo</v>
      </c>
      <c r="H146" s="28">
        <v>43617</v>
      </c>
      <c r="I146" s="28">
        <v>43738</v>
      </c>
      <c r="J146" s="29"/>
      <c r="K146" s="29"/>
      <c r="L146" s="29"/>
      <c r="M146" s="29"/>
      <c r="N146" s="29"/>
      <c r="O146" s="29"/>
      <c r="P146" s="29"/>
      <c r="Q146" s="29"/>
      <c r="R146" s="29"/>
      <c r="S146" s="29"/>
      <c r="T146" s="29"/>
      <c r="U146" s="29"/>
      <c r="V146" s="31" t="s">
        <v>157</v>
      </c>
      <c r="W146" s="127">
        <v>1.4999999999999999E-2</v>
      </c>
      <c r="X146" s="29"/>
      <c r="Y146" s="30"/>
      <c r="Z146" s="30"/>
      <c r="AA146" s="31"/>
      <c r="AB146" s="44">
        <f t="shared" ref="AB146" ca="1" si="23">IF(ISERROR(VLOOKUP(AA146,INDIRECT(VLOOKUP(A146,ACTA,2,0)&amp;"A"),2,0))=TRUE,0,W146*(VLOOKUP(AA146,INDIRECT(VLOOKUP(A146,ACTA,2,0)&amp;"A"),2,0)))</f>
        <v>0</v>
      </c>
    </row>
    <row r="147" spans="1:28" ht="30.75" customHeight="1" x14ac:dyDescent="0.2">
      <c r="A147" s="31" t="s">
        <v>56</v>
      </c>
      <c r="B147" s="30" t="s">
        <v>290</v>
      </c>
      <c r="C147" s="31" t="s">
        <v>96</v>
      </c>
      <c r="D147" s="31" t="s">
        <v>119</v>
      </c>
      <c r="E147" s="31" t="s">
        <v>58</v>
      </c>
      <c r="F147" s="49" t="s">
        <v>209</v>
      </c>
      <c r="G147" s="27" t="str">
        <f t="shared" ref="G147:G150" si="24">IF(LEN(C147)&gt;0,VLOOKUP(C147,PROCESO2,3,0),"")</f>
        <v>Asesor de Control Interno</v>
      </c>
      <c r="H147" s="28">
        <v>43466</v>
      </c>
      <c r="I147" s="28">
        <v>43515</v>
      </c>
      <c r="J147" s="29"/>
      <c r="K147" s="29"/>
      <c r="L147" s="29"/>
      <c r="M147" s="29"/>
      <c r="N147" s="29"/>
      <c r="O147" s="29"/>
      <c r="P147" s="29"/>
      <c r="Q147" s="29"/>
      <c r="R147" s="29"/>
      <c r="S147" s="29"/>
      <c r="T147" s="29"/>
      <c r="U147" s="29"/>
      <c r="V147" s="43" t="s">
        <v>291</v>
      </c>
      <c r="W147" s="127">
        <v>0.03</v>
      </c>
      <c r="X147" s="46">
        <v>43553</v>
      </c>
      <c r="Y147" s="42" t="s">
        <v>292</v>
      </c>
      <c r="Z147" s="42" t="s">
        <v>293</v>
      </c>
      <c r="AA147" s="43" t="s">
        <v>224</v>
      </c>
      <c r="AB147" s="34">
        <f t="shared" ref="AB147:AB150" ca="1" si="25">IF(ISERROR(VLOOKUP(AA147,INDIRECT(VLOOKUP(A147,ACTA,2,0)&amp;"A"),2,0))=TRUE,0,W147*(VLOOKUP(AA147,INDIRECT(VLOOKUP(A147,ACTA,2,0)&amp;"A"),2,0)))</f>
        <v>0.03</v>
      </c>
    </row>
    <row r="148" spans="1:28" ht="30.75" customHeight="1" x14ac:dyDescent="0.2">
      <c r="A148" s="31" t="s">
        <v>56</v>
      </c>
      <c r="B148" s="30" t="s">
        <v>294</v>
      </c>
      <c r="C148" s="31" t="s">
        <v>96</v>
      </c>
      <c r="D148" s="31" t="s">
        <v>119</v>
      </c>
      <c r="E148" s="31" t="s">
        <v>58</v>
      </c>
      <c r="F148" s="49" t="s">
        <v>51</v>
      </c>
      <c r="G148" s="27" t="str">
        <f t="shared" ref="G148:G149" si="26">IF(LEN(C148)&gt;0,VLOOKUP(C148,PROCESO2,3,0),"")</f>
        <v>Asesor de Control Interno</v>
      </c>
      <c r="H148" s="28">
        <v>43516</v>
      </c>
      <c r="I148" s="28">
        <v>43524</v>
      </c>
      <c r="J148" s="29"/>
      <c r="K148" s="49"/>
      <c r="L148" s="29"/>
      <c r="M148" s="29"/>
      <c r="N148" s="29"/>
      <c r="O148" s="29"/>
      <c r="P148" s="29"/>
      <c r="Q148" s="29"/>
      <c r="R148" s="29"/>
      <c r="S148" s="29"/>
      <c r="T148" s="29"/>
      <c r="U148" s="29"/>
      <c r="V148" s="31" t="s">
        <v>295</v>
      </c>
      <c r="W148" s="127">
        <v>0.03</v>
      </c>
      <c r="X148" s="46">
        <v>43553</v>
      </c>
      <c r="Y148" s="42" t="s">
        <v>296</v>
      </c>
      <c r="Z148" s="42" t="s">
        <v>297</v>
      </c>
      <c r="AA148" s="43" t="s">
        <v>224</v>
      </c>
      <c r="AB148" s="34">
        <f t="shared" ca="1" si="25"/>
        <v>0.03</v>
      </c>
    </row>
    <row r="149" spans="1:28" ht="30.75" customHeight="1" x14ac:dyDescent="0.2">
      <c r="A149" s="31" t="s">
        <v>56</v>
      </c>
      <c r="B149" s="30" t="s">
        <v>298</v>
      </c>
      <c r="C149" s="31" t="s">
        <v>96</v>
      </c>
      <c r="D149" s="31" t="s">
        <v>119</v>
      </c>
      <c r="E149" s="31" t="s">
        <v>58</v>
      </c>
      <c r="F149" s="49" t="s">
        <v>209</v>
      </c>
      <c r="G149" s="27" t="str">
        <f t="shared" si="26"/>
        <v>Asesor de Control Interno</v>
      </c>
      <c r="H149" s="28">
        <v>43466</v>
      </c>
      <c r="I149" s="28">
        <v>43830</v>
      </c>
      <c r="J149" s="29"/>
      <c r="K149" s="29"/>
      <c r="L149" s="29"/>
      <c r="M149" s="29"/>
      <c r="N149" s="29"/>
      <c r="O149" s="29"/>
      <c r="P149" s="29"/>
      <c r="Q149" s="29"/>
      <c r="R149" s="29"/>
      <c r="S149" s="29"/>
      <c r="T149" s="29"/>
      <c r="U149" s="29"/>
      <c r="V149" s="31" t="s">
        <v>191</v>
      </c>
      <c r="W149" s="127">
        <v>0.03</v>
      </c>
      <c r="X149" s="46">
        <v>43553</v>
      </c>
      <c r="Y149" s="42" t="s">
        <v>299</v>
      </c>
      <c r="Z149" s="42" t="s">
        <v>300</v>
      </c>
      <c r="AA149" s="43" t="s">
        <v>224</v>
      </c>
      <c r="AB149" s="34">
        <f t="shared" ca="1" si="25"/>
        <v>0.03</v>
      </c>
    </row>
    <row r="150" spans="1:28" ht="30.75" customHeight="1" x14ac:dyDescent="0.2">
      <c r="A150" s="31" t="s">
        <v>56</v>
      </c>
      <c r="B150" s="30" t="s">
        <v>301</v>
      </c>
      <c r="C150" s="31" t="s">
        <v>96</v>
      </c>
      <c r="D150" s="31" t="s">
        <v>119</v>
      </c>
      <c r="E150" s="31" t="s">
        <v>58</v>
      </c>
      <c r="F150" s="49" t="s">
        <v>51</v>
      </c>
      <c r="G150" s="27" t="str">
        <f t="shared" si="24"/>
        <v>Asesor de Control Interno</v>
      </c>
      <c r="H150" s="28">
        <v>43475</v>
      </c>
      <c r="I150" s="28">
        <v>43482</v>
      </c>
      <c r="J150" s="49"/>
      <c r="K150" s="29"/>
      <c r="L150" s="29"/>
      <c r="M150" s="29"/>
      <c r="N150" s="29"/>
      <c r="O150" s="29"/>
      <c r="P150" s="29"/>
      <c r="Q150" s="29"/>
      <c r="R150" s="29"/>
      <c r="S150" s="29"/>
      <c r="T150" s="29"/>
      <c r="U150" s="29"/>
      <c r="V150" s="31" t="s">
        <v>304</v>
      </c>
      <c r="W150" s="127">
        <v>0.03</v>
      </c>
      <c r="X150" s="46">
        <v>43553</v>
      </c>
      <c r="Y150" s="42" t="s">
        <v>302</v>
      </c>
      <c r="Z150" s="42" t="s">
        <v>303</v>
      </c>
      <c r="AA150" s="43" t="s">
        <v>224</v>
      </c>
      <c r="AB150" s="34">
        <f t="shared" ca="1" si="25"/>
        <v>0.03</v>
      </c>
    </row>
    <row r="151" spans="1:28" ht="15.75" x14ac:dyDescent="0.2">
      <c r="W151" s="66">
        <f>SUM(W18:W150)</f>
        <v>1</v>
      </c>
      <c r="Z151" s="45"/>
      <c r="AB151" s="66">
        <f ca="1">SUM(AB18:AB150)</f>
        <v>0.34012399999999998</v>
      </c>
    </row>
    <row r="152" spans="1:28" x14ac:dyDescent="0.2">
      <c r="W152" s="65"/>
      <c r="Z152" s="45"/>
    </row>
    <row r="153" spans="1:28" ht="15" x14ac:dyDescent="0.25">
      <c r="A153" s="63" t="s">
        <v>193</v>
      </c>
      <c r="B153" s="39"/>
      <c r="C153" s="39"/>
      <c r="D153" s="39"/>
      <c r="E153" s="39"/>
      <c r="F153" s="39"/>
      <c r="W153" s="65"/>
    </row>
    <row r="155" spans="1:28" x14ac:dyDescent="0.2">
      <c r="W155" s="65"/>
    </row>
  </sheetData>
  <autoFilter ref="A17:AB151"/>
  <dataConsolidate/>
  <mergeCells count="33">
    <mergeCell ref="AA1:AB1"/>
    <mergeCell ref="A1:D3"/>
    <mergeCell ref="E1:Y3"/>
    <mergeCell ref="A9:E9"/>
    <mergeCell ref="A7:E7"/>
    <mergeCell ref="A5:E5"/>
    <mergeCell ref="A8:E8"/>
    <mergeCell ref="A6:E6"/>
    <mergeCell ref="F9:Q9"/>
    <mergeCell ref="F5:Q5"/>
    <mergeCell ref="F6:Q8"/>
    <mergeCell ref="R6:AB8"/>
    <mergeCell ref="AA3:AB3"/>
    <mergeCell ref="AA2:AB2"/>
    <mergeCell ref="H16:I16"/>
    <mergeCell ref="J16:U16"/>
    <mergeCell ref="R9:AB9"/>
    <mergeCell ref="R5:AB5"/>
    <mergeCell ref="X16:Z16"/>
    <mergeCell ref="A13:B14"/>
    <mergeCell ref="N14:Q14"/>
    <mergeCell ref="N13:Q13"/>
    <mergeCell ref="R10:AB14"/>
    <mergeCell ref="A12:C12"/>
    <mergeCell ref="A11:C11"/>
    <mergeCell ref="F10:Q12"/>
    <mergeCell ref="A10:E10"/>
    <mergeCell ref="C13:D13"/>
    <mergeCell ref="C14:D14"/>
    <mergeCell ref="H14:I14"/>
    <mergeCell ref="H13:I13"/>
    <mergeCell ref="J13:M13"/>
    <mergeCell ref="J14:M14"/>
  </mergeCells>
  <conditionalFormatting sqref="J46:U46 J44:U44">
    <cfRule type="expression" dxfId="280" priority="636">
      <formula>IF(AND(J$15&gt;=$H44,J$15&lt;=$I44,VLOOKUP($F44,PROFA,2,0)=6),1,0)</formula>
    </cfRule>
    <cfRule type="expression" dxfId="279" priority="637">
      <formula>IF(AND(J$15&gt;=$H44,J$15&lt;=$I44,VLOOKUP($F44,PROFA,2,0)=4),1,0)</formula>
    </cfRule>
    <cfRule type="expression" dxfId="278" priority="638">
      <formula>IF(AND(J$15&gt;=$H44,J$15&lt;=$I44,VLOOKUP($F44,PROFA,2,0)=3),1,0)</formula>
    </cfRule>
    <cfRule type="expression" dxfId="277" priority="639">
      <formula>IF(AND(J$15&gt;=$H44,J$15&lt;=$I44,VLOOKUP($F44,PROFA,2,0)=2),1,0)</formula>
    </cfRule>
    <cfRule type="expression" dxfId="276" priority="640">
      <formula>IF(AND(J$15&gt;=$H44,J$15&lt;=$I44,VLOOKUP($F44,PROFA,2,0)=1),1,0)</formula>
    </cfRule>
    <cfRule type="expression" dxfId="275" priority="641">
      <formula>IF(AND(J$15&gt;=$H44,J$15&lt;=$I44,VLOOKUP($F44,PROFA,2,0)=5),1,0)</formula>
    </cfRule>
  </conditionalFormatting>
  <conditionalFormatting sqref="F101:F102">
    <cfRule type="expression" dxfId="274" priority="516">
      <formula>IF(VLOOKUP($F101,PROFA,2,0)=2,1,0)</formula>
    </cfRule>
    <cfRule type="expression" dxfId="273" priority="517">
      <formula>IF(VLOOKUP($F101,PROFA,2,0)=3,1,0)</formula>
    </cfRule>
    <cfRule type="expression" dxfId="272" priority="518">
      <formula>IF(VLOOKUP($F101,PROFA,2,0)=4,1,0)</formula>
    </cfRule>
    <cfRule type="expression" dxfId="271" priority="519">
      <formula>IF(VLOOKUP($F101,PROFA,2,0)=6,1,0)</formula>
    </cfRule>
    <cfRule type="expression" dxfId="270" priority="520">
      <formula>IF(VLOOKUP($F101,PROFA,2,0)=1,1,0)</formula>
    </cfRule>
    <cfRule type="expression" dxfId="269" priority="521">
      <formula>IF(VLOOKUP($F101,PROFA,2,0)=5,1,0)</formula>
    </cfRule>
  </conditionalFormatting>
  <conditionalFormatting sqref="F103">
    <cfRule type="expression" dxfId="268" priority="504">
      <formula>IF(VLOOKUP($F103,PROFA,2,0)=2,1,0)</formula>
    </cfRule>
    <cfRule type="expression" dxfId="267" priority="505">
      <formula>IF(VLOOKUP($F103,PROFA,2,0)=3,1,0)</formula>
    </cfRule>
    <cfRule type="expression" dxfId="266" priority="506">
      <formula>IF(VLOOKUP($F103,PROFA,2,0)=4,1,0)</formula>
    </cfRule>
    <cfRule type="expression" dxfId="265" priority="507">
      <formula>IF(VLOOKUP($F103,PROFA,2,0)=6,1,0)</formula>
    </cfRule>
    <cfRule type="expression" dxfId="264" priority="508">
      <formula>IF(VLOOKUP($F103,PROFA,2,0)=1,1,0)</formula>
    </cfRule>
    <cfRule type="expression" dxfId="263" priority="509">
      <formula>IF(VLOOKUP($F103,PROFA,2,0)=5,1,0)</formula>
    </cfRule>
  </conditionalFormatting>
  <conditionalFormatting sqref="F105">
    <cfRule type="expression" dxfId="262" priority="492">
      <formula>IF(VLOOKUP($F105,PROFA,2,0)=2,1,0)</formula>
    </cfRule>
    <cfRule type="expression" dxfId="261" priority="493">
      <formula>IF(VLOOKUP($F105,PROFA,2,0)=3,1,0)</formula>
    </cfRule>
    <cfRule type="expression" dxfId="260" priority="494">
      <formula>IF(VLOOKUP($F105,PROFA,2,0)=4,1,0)</formula>
    </cfRule>
    <cfRule type="expression" dxfId="259" priority="495">
      <formula>IF(VLOOKUP($F105,PROFA,2,0)=6,1,0)</formula>
    </cfRule>
    <cfRule type="expression" dxfId="258" priority="496">
      <formula>IF(VLOOKUP($F105,PROFA,2,0)=1,1,0)</formula>
    </cfRule>
    <cfRule type="expression" dxfId="257" priority="497">
      <formula>IF(VLOOKUP($F105,PROFA,2,0)=5,1,0)</formula>
    </cfRule>
  </conditionalFormatting>
  <conditionalFormatting sqref="F106:F115">
    <cfRule type="expression" dxfId="256" priority="480">
      <formula>IF(VLOOKUP($F106,PROFA,2,0)=2,1,0)</formula>
    </cfRule>
    <cfRule type="expression" dxfId="255" priority="481">
      <formula>IF(VLOOKUP($F106,PROFA,2,0)=3,1,0)</formula>
    </cfRule>
    <cfRule type="expression" dxfId="254" priority="482">
      <formula>IF(VLOOKUP($F106,PROFA,2,0)=4,1,0)</formula>
    </cfRule>
    <cfRule type="expression" dxfId="253" priority="483">
      <formula>IF(VLOOKUP($F106,PROFA,2,0)=6,1,0)</formula>
    </cfRule>
    <cfRule type="expression" dxfId="252" priority="484">
      <formula>IF(VLOOKUP($F106,PROFA,2,0)=1,1,0)</formula>
    </cfRule>
    <cfRule type="expression" dxfId="251" priority="485">
      <formula>IF(VLOOKUP($F106,PROFA,2,0)=5,1,0)</formula>
    </cfRule>
  </conditionalFormatting>
  <conditionalFormatting sqref="J19:U27 J28:R28 U28 J29:M29 O29:U29 J30:P30 R30:U30 J31:S31 U31 J50:U60 K45:U45 K49:U49 K61:U61 J62:U73 K74:U76 J77:U83 J86:U88 J90:L90 N90:U90 J91:O91 Q91:U91 J92:R92 T92:U92 J94:U99 K93:U93 K100:U100 J101:U101 J102:O102 Q102:U102 J103:U116 K117:U117 J32:U36 J38:U44 K37:U37 J46:U48 K84:U85 K89:U89 J118:U145">
    <cfRule type="expression" dxfId="250" priority="372">
      <formula>IF(AND(J$15&gt;=$H19,J$15&lt;=$I19,VLOOKUP($F19,PROFA,2,0)=1),1,0)</formula>
    </cfRule>
    <cfRule type="expression" dxfId="249" priority="373">
      <formula>IF(AND(J$15&gt;=$H19,J$15&lt;=$I19,VLOOKUP($F19,PROFA,2,0)=2),1,0)</formula>
    </cfRule>
    <cfRule type="expression" dxfId="248" priority="374">
      <formula>IF(AND(J$15&gt;=$H19,J$15&lt;=$I19,VLOOKUP($F19,PROFA,2,0)=3),1,0)</formula>
    </cfRule>
    <cfRule type="expression" dxfId="247" priority="375">
      <formula>IF(AND(J$15&gt;=$H19,J$15&lt;=$I19,VLOOKUP($F19,PROFA,2,0)=4),1,0)</formula>
    </cfRule>
    <cfRule type="expression" dxfId="246" priority="376">
      <formula>IF(AND(J$15&gt;=$H19,J$15&lt;=$I19,VLOOKUP($F19,PROFA,2,0)=5),1,0)</formula>
    </cfRule>
    <cfRule type="expression" dxfId="245" priority="377">
      <formula>IF(AND(J$15&gt;=$H19,J$15&lt;=$I19,VLOOKUP($F19,PROFA,2,0)=6),1,0)</formula>
    </cfRule>
  </conditionalFormatting>
  <conditionalFormatting sqref="F82">
    <cfRule type="expression" dxfId="244" priority="342">
      <formula>IF(VLOOKUP($F82,PROFA,2,0)=2,1,0)</formula>
    </cfRule>
    <cfRule type="expression" dxfId="243" priority="343">
      <formula>IF(VLOOKUP($F82,PROFA,2,0)=3,1,0)</formula>
    </cfRule>
    <cfRule type="expression" dxfId="242" priority="344">
      <formula>IF(VLOOKUP($F82,PROFA,2,0)=4,1,0)</formula>
    </cfRule>
    <cfRule type="expression" dxfId="241" priority="345">
      <formula>IF(VLOOKUP($F82,PROFA,2,0)=6,1,0)</formula>
    </cfRule>
    <cfRule type="expression" dxfId="240" priority="346">
      <formula>IF(VLOOKUP($F82,PROFA,2,0)=1,1,0)</formula>
    </cfRule>
    <cfRule type="expression" dxfId="239" priority="347">
      <formula>IF(VLOOKUP($F82,PROFA,2,0)=5,1,0)</formula>
    </cfRule>
  </conditionalFormatting>
  <conditionalFormatting sqref="F83">
    <cfRule type="expression" dxfId="238" priority="330">
      <formula>IF(VLOOKUP($F83,PROFA,2,0)=2,1,0)</formula>
    </cfRule>
    <cfRule type="expression" dxfId="237" priority="331">
      <formula>IF(VLOOKUP($F83,PROFA,2,0)=3,1,0)</formula>
    </cfRule>
    <cfRule type="expression" dxfId="236" priority="332">
      <formula>IF(VLOOKUP($F83,PROFA,2,0)=4,1,0)</formula>
    </cfRule>
    <cfRule type="expression" dxfId="235" priority="333">
      <formula>IF(VLOOKUP($F83,PROFA,2,0)=6,1,0)</formula>
    </cfRule>
    <cfRule type="expression" dxfId="234" priority="334">
      <formula>IF(VLOOKUP($F83,PROFA,2,0)=1,1,0)</formula>
    </cfRule>
    <cfRule type="expression" dxfId="233" priority="335">
      <formula>IF(VLOOKUP($F83,PROFA,2,0)=5,1,0)</formula>
    </cfRule>
  </conditionalFormatting>
  <conditionalFormatting sqref="F29">
    <cfRule type="expression" dxfId="232" priority="302">
      <formula>IF(VLOOKUP($F29,PROFA,2,0)=2,1,0)</formula>
    </cfRule>
    <cfRule type="expression" dxfId="231" priority="303">
      <formula>IF(VLOOKUP($F29,PROFA,2,0)=3,1,0)</formula>
    </cfRule>
    <cfRule type="expression" dxfId="230" priority="304">
      <formula>IF(VLOOKUP($F29,PROFA,2,0)=4,1,0)</formula>
    </cfRule>
    <cfRule type="expression" dxfId="229" priority="305">
      <formula>IF(VLOOKUP($F29,PROFA,2,0)=6,1,0)</formula>
    </cfRule>
    <cfRule type="expression" dxfId="228" priority="306">
      <formula>IF(VLOOKUP($F29,PROFA,2,0)=1,1,0)</formula>
    </cfRule>
    <cfRule type="expression" dxfId="227" priority="307">
      <formula>IF(VLOOKUP($F29,PROFA,2,0)=5,1,0)</formula>
    </cfRule>
  </conditionalFormatting>
  <conditionalFormatting sqref="F30:F31">
    <cfRule type="expression" dxfId="226" priority="296">
      <formula>IF(VLOOKUP($F30,PROFA,2,0)=2,1,0)</formula>
    </cfRule>
    <cfRule type="expression" dxfId="225" priority="297">
      <formula>IF(VLOOKUP($F30,PROFA,2,0)=3,1,0)</formula>
    </cfRule>
    <cfRule type="expression" dxfId="224" priority="298">
      <formula>IF(VLOOKUP($F30,PROFA,2,0)=4,1,0)</formula>
    </cfRule>
    <cfRule type="expression" dxfId="223" priority="299">
      <formula>IF(VLOOKUP($F30,PROFA,2,0)=6,1,0)</formula>
    </cfRule>
    <cfRule type="expression" dxfId="222" priority="300">
      <formula>IF(VLOOKUP($F30,PROFA,2,0)=1,1,0)</formula>
    </cfRule>
    <cfRule type="expression" dxfId="221" priority="301">
      <formula>IF(VLOOKUP($F30,PROFA,2,0)=5,1,0)</formula>
    </cfRule>
  </conditionalFormatting>
  <conditionalFormatting sqref="J18:O18 S18:U18">
    <cfRule type="expression" dxfId="220" priority="289">
      <formula>IF(AND(J$15&gt;=$H18,J$15&lt;=$I18,VLOOKUP($F18,PROFA,2,0)=1),1,0)</formula>
    </cfRule>
    <cfRule type="expression" dxfId="219" priority="650">
      <formula>IF(AND(J$15&gt;=$H18,J$15&lt;=$I18,VLOOKUP($F18,PROFA,2,0)=2),1,0)</formula>
    </cfRule>
    <cfRule type="expression" dxfId="218" priority="651">
      <formula>IF(AND(J$15&gt;=$H18,J$15&lt;=$I18,VLOOKUP($F18,PROFA,2,0)=3),1,0)</formula>
    </cfRule>
    <cfRule type="expression" dxfId="217" priority="652">
      <formula>IF(AND(J$15&gt;=$H18,J$15&lt;=$I18,VLOOKUP($F18,PROFA,2,0)=4),1,0)</formula>
    </cfRule>
    <cfRule type="expression" dxfId="216" priority="653">
      <formula>IF(AND(J$15&gt;=$H18,J$15&lt;=$I18,VLOOKUP($F18,PROFA,2,0)=5),1,0)</formula>
    </cfRule>
    <cfRule type="expression" dxfId="215" priority="654">
      <formula>IF(AND(J$15&gt;=$H18,J$15&lt;=$I18,VLOOKUP($F18,PROFA,2,0)=6),1,0)</formula>
    </cfRule>
  </conditionalFormatting>
  <conditionalFormatting sqref="J19:U19">
    <cfRule type="expression" dxfId="214" priority="655">
      <formula>IF(AND(J$15&gt;=$H18,J$15&lt;=$I18,VLOOKUP($F18,PROFA,2,0)=7),1,0)</formula>
    </cfRule>
  </conditionalFormatting>
  <conditionalFormatting sqref="P18:R18">
    <cfRule type="expression" dxfId="213" priority="283">
      <formula>IF(AND(P$15&gt;=$H18,P$15&lt;=$I18,VLOOKUP($F18,PROFA,2,0)=1),1,0)</formula>
    </cfRule>
    <cfRule type="expression" dxfId="212" priority="284">
      <formula>IF(AND(P$15&gt;=$H18,P$15&lt;=$I18,VLOOKUP($F18,PROFA,2,0)=2),1,0)</formula>
    </cfRule>
    <cfRule type="expression" dxfId="211" priority="285">
      <formula>IF(AND(P$15&gt;=$H18,P$15&lt;=$I18,VLOOKUP($F18,PROFA,2,0)=3),1,0)</formula>
    </cfRule>
    <cfRule type="expression" dxfId="210" priority="286">
      <formula>IF(AND(P$15&gt;=$H18,P$15&lt;=$I18,VLOOKUP($F18,PROFA,2,0)=4),1,0)</formula>
    </cfRule>
    <cfRule type="expression" dxfId="209" priority="287">
      <formula>IF(AND(P$15&gt;=$H18,P$15&lt;=$I18,VLOOKUP($F18,PROFA,2,0)=5),1,0)</formula>
    </cfRule>
    <cfRule type="expression" dxfId="208" priority="288">
      <formula>IF(AND(P$15&gt;=$H18,P$15&lt;=$I18,VLOOKUP($F18,PROFA,2,0)=6),1,0)</formula>
    </cfRule>
  </conditionalFormatting>
  <conditionalFormatting sqref="S28:T28">
    <cfRule type="expression" dxfId="207" priority="276">
      <formula>IF(VLOOKUP($F28,PROFA,2,0)=1,1,0)</formula>
    </cfRule>
    <cfRule type="expression" dxfId="206" priority="277">
      <formula>IF(VLOOKUP($F28,PROFA,2,0)=2,1,0)</formula>
    </cfRule>
    <cfRule type="expression" dxfId="205" priority="278">
      <formula>IF(VLOOKUP($F28,PROFA,2,0)=3,1,0)</formula>
    </cfRule>
    <cfRule type="expression" dxfId="204" priority="279">
      <formula>IF(VLOOKUP($F28,PROFA,2,0)=4,1,0)</formula>
    </cfRule>
    <cfRule type="expression" dxfId="203" priority="280">
      <formula>IF(VLOOKUP($F28,PROFA,2,0)=5,1,0)</formula>
    </cfRule>
  </conditionalFormatting>
  <conditionalFormatting sqref="S28:T28">
    <cfRule type="expression" dxfId="202" priority="281">
      <formula>IF(VLOOKUP($F28,PROFA,2,0)=6,1,0)</formula>
    </cfRule>
    <cfRule type="expression" dxfId="201" priority="282">
      <formula>IF(VLOOKUP($F28,PROFA,2,0)=7,1,0)</formula>
    </cfRule>
  </conditionalFormatting>
  <conditionalFormatting sqref="N29">
    <cfRule type="expression" dxfId="200" priority="269">
      <formula>IF(VLOOKUP($F29,PROFA,2,0)=1,1,0)</formula>
    </cfRule>
    <cfRule type="expression" dxfId="199" priority="270">
      <formula>IF(VLOOKUP($F29,PROFA,2,0)=2,1,0)</formula>
    </cfRule>
    <cfRule type="expression" dxfId="198" priority="271">
      <formula>IF(VLOOKUP($F29,PROFA,2,0)=3,1,0)</formula>
    </cfRule>
    <cfRule type="expression" dxfId="197" priority="272">
      <formula>IF(VLOOKUP($F29,PROFA,2,0)=4,1,0)</formula>
    </cfRule>
    <cfRule type="expression" dxfId="196" priority="273">
      <formula>IF(VLOOKUP($F29,PROFA,2,0)=5,1,0)</formula>
    </cfRule>
  </conditionalFormatting>
  <conditionalFormatting sqref="N29">
    <cfRule type="expression" dxfId="195" priority="274">
      <formula>IF(VLOOKUP($F29,PROFA,2,0)=6,1,0)</formula>
    </cfRule>
    <cfRule type="expression" dxfId="194" priority="275">
      <formula>IF(VLOOKUP($F29,PROFA,2,0)=7,1,0)</formula>
    </cfRule>
  </conditionalFormatting>
  <conditionalFormatting sqref="Q30">
    <cfRule type="expression" dxfId="193" priority="262">
      <formula>IF(VLOOKUP($F30,PROFA,2,0)=1,1,0)</formula>
    </cfRule>
    <cfRule type="expression" dxfId="192" priority="263">
      <formula>IF(VLOOKUP($F30,PROFA,2,0)=2,1,0)</formula>
    </cfRule>
    <cfRule type="expression" dxfId="191" priority="264">
      <formula>IF(VLOOKUP($F30,PROFA,2,0)=3,1,0)</formula>
    </cfRule>
    <cfRule type="expression" dxfId="190" priority="265">
      <formula>IF(VLOOKUP($F30,PROFA,2,0)=4,1,0)</formula>
    </cfRule>
    <cfRule type="expression" dxfId="189" priority="266">
      <formula>IF(VLOOKUP($F30,PROFA,2,0)=5,1,0)</formula>
    </cfRule>
  </conditionalFormatting>
  <conditionalFormatting sqref="Q30">
    <cfRule type="expression" dxfId="188" priority="267">
      <formula>IF(VLOOKUP($F30,PROFA,2,0)=6,1,0)</formula>
    </cfRule>
    <cfRule type="expression" dxfId="187" priority="268">
      <formula>IF(VLOOKUP($F30,PROFA,2,0)=7,1,0)</formula>
    </cfRule>
  </conditionalFormatting>
  <conditionalFormatting sqref="T31">
    <cfRule type="expression" dxfId="186" priority="255">
      <formula>IF(VLOOKUP($F31,PROFA,2,0)=1,1,0)</formula>
    </cfRule>
    <cfRule type="expression" dxfId="185" priority="256">
      <formula>IF(VLOOKUP($F31,PROFA,2,0)=2,1,0)</formula>
    </cfRule>
    <cfRule type="expression" dxfId="184" priority="257">
      <formula>IF(VLOOKUP($F31,PROFA,2,0)=3,1,0)</formula>
    </cfRule>
    <cfRule type="expression" dxfId="183" priority="258">
      <formula>IF(VLOOKUP($F31,PROFA,2,0)=4,1,0)</formula>
    </cfRule>
    <cfRule type="expression" dxfId="182" priority="259">
      <formula>IF(VLOOKUP($F31,PROFA,2,0)=5,1,0)</formula>
    </cfRule>
  </conditionalFormatting>
  <conditionalFormatting sqref="T31">
    <cfRule type="expression" dxfId="181" priority="260">
      <formula>IF(VLOOKUP($F31,PROFA,2,0)=6,1,0)</formula>
    </cfRule>
    <cfRule type="expression" dxfId="180" priority="261">
      <formula>IF(VLOOKUP($F31,PROFA,2,0)=7,1,0)</formula>
    </cfRule>
  </conditionalFormatting>
  <conditionalFormatting sqref="J37">
    <cfRule type="expression" dxfId="179" priority="236">
      <formula>IF(VLOOKUP($F37,PROFA,2,0)=1,1,0)</formula>
    </cfRule>
    <cfRule type="expression" dxfId="178" priority="237">
      <formula>IF(VLOOKUP($F37,PROFA,2,0)=2,1,0)</formula>
    </cfRule>
    <cfRule type="expression" dxfId="177" priority="238">
      <formula>IF(VLOOKUP($F37,PROFA,2,0)=3,1,0)</formula>
    </cfRule>
    <cfRule type="expression" dxfId="176" priority="239">
      <formula>IF(VLOOKUP($F37,PROFA,2,0)=4,1,0)</formula>
    </cfRule>
    <cfRule type="expression" dxfId="175" priority="240">
      <formula>IF(VLOOKUP($F37,PROFA,2,0)=5,1,0)</formula>
    </cfRule>
  </conditionalFormatting>
  <conditionalFormatting sqref="J37">
    <cfRule type="expression" dxfId="174" priority="241">
      <formula>IF(VLOOKUP($F37,PROFA,2,0)=6,1,0)</formula>
    </cfRule>
    <cfRule type="expression" dxfId="173" priority="242">
      <formula>IF(VLOOKUP($F37,PROFA,2,0)=7,1,0)</formula>
    </cfRule>
  </conditionalFormatting>
  <conditionalFormatting sqref="J74">
    <cfRule type="expression" dxfId="172" priority="195">
      <formula>IF(VLOOKUP($F74,PROFA,2,0)=1,1,0)</formula>
    </cfRule>
    <cfRule type="expression" dxfId="171" priority="196">
      <formula>IF(VLOOKUP($F74,PROFA,2,0)=2,1,0)</formula>
    </cfRule>
    <cfRule type="expression" dxfId="170" priority="197">
      <formula>IF(VLOOKUP($F74,PROFA,2,0)=3,1,0)</formula>
    </cfRule>
    <cfRule type="expression" dxfId="169" priority="198">
      <formula>IF(VLOOKUP($F74,PROFA,2,0)=4,1,0)</formula>
    </cfRule>
    <cfRule type="expression" dxfId="168" priority="199">
      <formula>IF(VLOOKUP($F74,PROFA,2,0)=5,1,0)</formula>
    </cfRule>
  </conditionalFormatting>
  <conditionalFormatting sqref="J74">
    <cfRule type="expression" dxfId="167" priority="200">
      <formula>IF(VLOOKUP($F74,PROFA,2,0)=6,1,0)</formula>
    </cfRule>
    <cfRule type="expression" dxfId="166" priority="201">
      <formula>IF(VLOOKUP($F74,PROFA,2,0)=7,1,0)</formula>
    </cfRule>
  </conditionalFormatting>
  <conditionalFormatting sqref="J45">
    <cfRule type="expression" dxfId="165" priority="216">
      <formula>IF(VLOOKUP($F45,PROFA,2,0)=1,1,0)</formula>
    </cfRule>
    <cfRule type="expression" dxfId="164" priority="217">
      <formula>IF(VLOOKUP($F45,PROFA,2,0)=2,1,0)</formula>
    </cfRule>
    <cfRule type="expression" dxfId="163" priority="218">
      <formula>IF(VLOOKUP($F45,PROFA,2,0)=3,1,0)</formula>
    </cfRule>
    <cfRule type="expression" dxfId="162" priority="219">
      <formula>IF(VLOOKUP($F45,PROFA,2,0)=4,1,0)</formula>
    </cfRule>
    <cfRule type="expression" dxfId="161" priority="220">
      <formula>IF(VLOOKUP($F45,PROFA,2,0)=5,1,0)</formula>
    </cfRule>
  </conditionalFormatting>
  <conditionalFormatting sqref="J45">
    <cfRule type="expression" dxfId="160" priority="221">
      <formula>IF(VLOOKUP($F45,PROFA,2,0)=6,1,0)</formula>
    </cfRule>
    <cfRule type="expression" dxfId="159" priority="222">
      <formula>IF(VLOOKUP($F45,PROFA,2,0)=7,1,0)</formula>
    </cfRule>
  </conditionalFormatting>
  <conditionalFormatting sqref="J49">
    <cfRule type="expression" dxfId="158" priority="209">
      <formula>IF(VLOOKUP($F49,PROFA,2,0)=1,1,0)</formula>
    </cfRule>
    <cfRule type="expression" dxfId="157" priority="210">
      <formula>IF(VLOOKUP($F49,PROFA,2,0)=2,1,0)</formula>
    </cfRule>
    <cfRule type="expression" dxfId="156" priority="211">
      <formula>IF(VLOOKUP($F49,PROFA,2,0)=3,1,0)</formula>
    </cfRule>
    <cfRule type="expression" dxfId="155" priority="212">
      <formula>IF(VLOOKUP($F49,PROFA,2,0)=4,1,0)</formula>
    </cfRule>
    <cfRule type="expression" dxfId="154" priority="213">
      <formula>IF(VLOOKUP($F49,PROFA,2,0)=5,1,0)</formula>
    </cfRule>
  </conditionalFormatting>
  <conditionalFormatting sqref="J49">
    <cfRule type="expression" dxfId="153" priority="214">
      <formula>IF(VLOOKUP($F49,PROFA,2,0)=6,1,0)</formula>
    </cfRule>
    <cfRule type="expression" dxfId="152" priority="215">
      <formula>IF(VLOOKUP($F49,PROFA,2,0)=7,1,0)</formula>
    </cfRule>
  </conditionalFormatting>
  <conditionalFormatting sqref="J61">
    <cfRule type="expression" dxfId="151" priority="202">
      <formula>IF(VLOOKUP($F61,PROFA,2,0)=1,1,0)</formula>
    </cfRule>
    <cfRule type="expression" dxfId="150" priority="203">
      <formula>IF(VLOOKUP($F61,PROFA,2,0)=2,1,0)</formula>
    </cfRule>
    <cfRule type="expression" dxfId="149" priority="204">
      <formula>IF(VLOOKUP($F61,PROFA,2,0)=3,1,0)</formula>
    </cfRule>
    <cfRule type="expression" dxfId="148" priority="205">
      <formula>IF(VLOOKUP($F61,PROFA,2,0)=4,1,0)</formula>
    </cfRule>
    <cfRule type="expression" dxfId="147" priority="206">
      <formula>IF(VLOOKUP($F61,PROFA,2,0)=5,1,0)</formula>
    </cfRule>
  </conditionalFormatting>
  <conditionalFormatting sqref="J61">
    <cfRule type="expression" dxfId="146" priority="207">
      <formula>IF(VLOOKUP($F61,PROFA,2,0)=6,1,0)</formula>
    </cfRule>
    <cfRule type="expression" dxfId="145" priority="208">
      <formula>IF(VLOOKUP($F61,PROFA,2,0)=7,1,0)</formula>
    </cfRule>
  </conditionalFormatting>
  <conditionalFormatting sqref="J75">
    <cfRule type="expression" dxfId="144" priority="188">
      <formula>IF(VLOOKUP($F75,PROFA,2,0)=1,1,0)</formula>
    </cfRule>
    <cfRule type="expression" dxfId="143" priority="189">
      <formula>IF(VLOOKUP($F75,PROFA,2,0)=2,1,0)</formula>
    </cfRule>
    <cfRule type="expression" dxfId="142" priority="190">
      <formula>IF(VLOOKUP($F75,PROFA,2,0)=3,1,0)</formula>
    </cfRule>
    <cfRule type="expression" dxfId="141" priority="191">
      <formula>IF(VLOOKUP($F75,PROFA,2,0)=4,1,0)</formula>
    </cfRule>
    <cfRule type="expression" dxfId="140" priority="192">
      <formula>IF(VLOOKUP($F75,PROFA,2,0)=5,1,0)</formula>
    </cfRule>
  </conditionalFormatting>
  <conditionalFormatting sqref="J75">
    <cfRule type="expression" dxfId="139" priority="193">
      <formula>IF(VLOOKUP($F75,PROFA,2,0)=6,1,0)</formula>
    </cfRule>
    <cfRule type="expression" dxfId="138" priority="194">
      <formula>IF(VLOOKUP($F75,PROFA,2,0)=7,1,0)</formula>
    </cfRule>
  </conditionalFormatting>
  <conditionalFormatting sqref="J76">
    <cfRule type="expression" dxfId="137" priority="181">
      <formula>IF(VLOOKUP($F76,PROFA,2,0)=1,1,0)</formula>
    </cfRule>
    <cfRule type="expression" dxfId="136" priority="182">
      <formula>IF(VLOOKUP($F76,PROFA,2,0)=2,1,0)</formula>
    </cfRule>
    <cfRule type="expression" dxfId="135" priority="183">
      <formula>IF(VLOOKUP($F76,PROFA,2,0)=3,1,0)</formula>
    </cfRule>
    <cfRule type="expression" dxfId="134" priority="184">
      <formula>IF(VLOOKUP($F76,PROFA,2,0)=4,1,0)</formula>
    </cfRule>
    <cfRule type="expression" dxfId="133" priority="185">
      <formula>IF(VLOOKUP($F76,PROFA,2,0)=5,1,0)</formula>
    </cfRule>
  </conditionalFormatting>
  <conditionalFormatting sqref="J76">
    <cfRule type="expression" dxfId="132" priority="186">
      <formula>IF(VLOOKUP($F76,PROFA,2,0)=6,1,0)</formula>
    </cfRule>
    <cfRule type="expression" dxfId="131" priority="187">
      <formula>IF(VLOOKUP($F76,PROFA,2,0)=7,1,0)</formula>
    </cfRule>
  </conditionalFormatting>
  <conditionalFormatting sqref="F85">
    <cfRule type="expression" dxfId="130" priority="161">
      <formula>IF(VLOOKUP($F85,PROFA,2,0)=1,1,0)</formula>
    </cfRule>
    <cfRule type="expression" dxfId="129" priority="162">
      <formula>IF(VLOOKUP($F85,PROFA,2,0)=2,1,0)</formula>
    </cfRule>
    <cfRule type="expression" dxfId="128" priority="163">
      <formula>IF(VLOOKUP($F85,PROFA,2,0)=3,1,0)</formula>
    </cfRule>
    <cfRule type="expression" dxfId="127" priority="164">
      <formula>IF(VLOOKUP($F85,PROFA,2,0)=4,1,0)</formula>
    </cfRule>
    <cfRule type="expression" dxfId="126" priority="165">
      <formula>IF(VLOOKUP($F85,PROFA,2,0)=5,1,0)</formula>
    </cfRule>
  </conditionalFormatting>
  <conditionalFormatting sqref="F85">
    <cfRule type="expression" dxfId="125" priority="166">
      <formula>IF(VLOOKUP($F85,PROFA,2,0)=6,1,0)</formula>
    </cfRule>
    <cfRule type="expression" dxfId="124" priority="167">
      <formula>IF(VLOOKUP($F85,PROFA,2,0)=7,1,0)</formula>
    </cfRule>
  </conditionalFormatting>
  <conditionalFormatting sqref="J85">
    <cfRule type="expression" dxfId="123" priority="154">
      <formula>IF(VLOOKUP($F85,PROFA,2,0)=1,1,0)</formula>
    </cfRule>
    <cfRule type="expression" dxfId="122" priority="155">
      <formula>IF(VLOOKUP($F85,PROFA,2,0)=2,1,0)</formula>
    </cfRule>
    <cfRule type="expression" dxfId="121" priority="156">
      <formula>IF(VLOOKUP($F85,PROFA,2,0)=3,1,0)</formula>
    </cfRule>
    <cfRule type="expression" dxfId="120" priority="157">
      <formula>IF(VLOOKUP($F85,PROFA,2,0)=4,1,0)</formula>
    </cfRule>
    <cfRule type="expression" dxfId="119" priority="158">
      <formula>IF(VLOOKUP($F85,PROFA,2,0)=5,1,0)</formula>
    </cfRule>
  </conditionalFormatting>
  <conditionalFormatting sqref="J85">
    <cfRule type="expression" dxfId="118" priority="159">
      <formula>IF(VLOOKUP($F85,PROFA,2,0)=6,1,0)</formula>
    </cfRule>
    <cfRule type="expression" dxfId="117" priority="160">
      <formula>IF(VLOOKUP($F85,PROFA,2,0)=7,1,0)</formula>
    </cfRule>
  </conditionalFormatting>
  <conditionalFormatting sqref="F84">
    <cfRule type="expression" dxfId="116" priority="141">
      <formula>IF(VLOOKUP($F84,PROFA,2,0)=1,1,0)</formula>
    </cfRule>
    <cfRule type="expression" dxfId="115" priority="142">
      <formula>IF(VLOOKUP($F84,PROFA,2,0)=2,1,0)</formula>
    </cfRule>
    <cfRule type="expression" dxfId="114" priority="143">
      <formula>IF(VLOOKUP($F84,PROFA,2,0)=3,1,0)</formula>
    </cfRule>
    <cfRule type="expression" dxfId="113" priority="144">
      <formula>IF(VLOOKUP($F84,PROFA,2,0)=4,1,0)</formula>
    </cfRule>
    <cfRule type="expression" dxfId="112" priority="145">
      <formula>IF(VLOOKUP($F84,PROFA,2,0)=5,1,0)</formula>
    </cfRule>
  </conditionalFormatting>
  <conditionalFormatting sqref="F84">
    <cfRule type="expression" dxfId="111" priority="146">
      <formula>IF(VLOOKUP($F84,PROFA,2,0)=6,1,0)</formula>
    </cfRule>
    <cfRule type="expression" dxfId="110" priority="147">
      <formula>IF(VLOOKUP($F84,PROFA,2,0)=7,1,0)</formula>
    </cfRule>
  </conditionalFormatting>
  <conditionalFormatting sqref="J84">
    <cfRule type="expression" dxfId="109" priority="134">
      <formula>IF(VLOOKUP($F84,PROFA,2,0)=1,1,0)</formula>
    </cfRule>
    <cfRule type="expression" dxfId="108" priority="135">
      <formula>IF(VLOOKUP($F84,PROFA,2,0)=2,1,0)</formula>
    </cfRule>
    <cfRule type="expression" dxfId="107" priority="136">
      <formula>IF(VLOOKUP($F84,PROFA,2,0)=3,1,0)</formula>
    </cfRule>
    <cfRule type="expression" dxfId="106" priority="137">
      <formula>IF(VLOOKUP($F84,PROFA,2,0)=4,1,0)</formula>
    </cfRule>
    <cfRule type="expression" dxfId="105" priority="138">
      <formula>IF(VLOOKUP($F84,PROFA,2,0)=5,1,0)</formula>
    </cfRule>
  </conditionalFormatting>
  <conditionalFormatting sqref="J84">
    <cfRule type="expression" dxfId="104" priority="139">
      <formula>IF(VLOOKUP($F84,PROFA,2,0)=6,1,0)</formula>
    </cfRule>
    <cfRule type="expression" dxfId="103" priority="140">
      <formula>IF(VLOOKUP($F84,PROFA,2,0)=7,1,0)</formula>
    </cfRule>
  </conditionalFormatting>
  <conditionalFormatting sqref="F89">
    <cfRule type="expression" dxfId="102" priority="121">
      <formula>IF(VLOOKUP($F89,PROFA,2,0)=1,1,0)</formula>
    </cfRule>
    <cfRule type="expression" dxfId="101" priority="122">
      <formula>IF(VLOOKUP($F89,PROFA,2,0)=2,1,0)</formula>
    </cfRule>
    <cfRule type="expression" dxfId="100" priority="123">
      <formula>IF(VLOOKUP($F89,PROFA,2,0)=3,1,0)</formula>
    </cfRule>
    <cfRule type="expression" dxfId="99" priority="124">
      <formula>IF(VLOOKUP($F89,PROFA,2,0)=4,1,0)</formula>
    </cfRule>
    <cfRule type="expression" dxfId="98" priority="125">
      <formula>IF(VLOOKUP($F89,PROFA,2,0)=5,1,0)</formula>
    </cfRule>
  </conditionalFormatting>
  <conditionalFormatting sqref="F89">
    <cfRule type="expression" dxfId="97" priority="126">
      <formula>IF(VLOOKUP($F89,PROFA,2,0)=6,1,0)</formula>
    </cfRule>
    <cfRule type="expression" dxfId="96" priority="127">
      <formula>IF(VLOOKUP($F89,PROFA,2,0)=7,1,0)</formula>
    </cfRule>
  </conditionalFormatting>
  <conditionalFormatting sqref="J89">
    <cfRule type="expression" dxfId="95" priority="114">
      <formula>IF(VLOOKUP($F89,PROFA,2,0)=1,1,0)</formula>
    </cfRule>
    <cfRule type="expression" dxfId="94" priority="115">
      <formula>IF(VLOOKUP($F89,PROFA,2,0)=2,1,0)</formula>
    </cfRule>
    <cfRule type="expression" dxfId="93" priority="116">
      <formula>IF(VLOOKUP($F89,PROFA,2,0)=3,1,0)</formula>
    </cfRule>
    <cfRule type="expression" dxfId="92" priority="117">
      <formula>IF(VLOOKUP($F89,PROFA,2,0)=4,1,0)</formula>
    </cfRule>
    <cfRule type="expression" dxfId="91" priority="118">
      <formula>IF(VLOOKUP($F89,PROFA,2,0)=5,1,0)</formula>
    </cfRule>
  </conditionalFormatting>
  <conditionalFormatting sqref="J89">
    <cfRule type="expression" dxfId="90" priority="119">
      <formula>IF(VLOOKUP($F89,PROFA,2,0)=6,1,0)</formula>
    </cfRule>
    <cfRule type="expression" dxfId="89" priority="120">
      <formula>IF(VLOOKUP($F89,PROFA,2,0)=7,1,0)</formula>
    </cfRule>
  </conditionalFormatting>
  <conditionalFormatting sqref="M90">
    <cfRule type="expression" dxfId="88" priority="107">
      <formula>IF(VLOOKUP($F90,PROFA,2,0)=1,1,0)</formula>
    </cfRule>
    <cfRule type="expression" dxfId="87" priority="108">
      <formula>IF(VLOOKUP($F90,PROFA,2,0)=2,1,0)</formula>
    </cfRule>
    <cfRule type="expression" dxfId="86" priority="109">
      <formula>IF(VLOOKUP($F90,PROFA,2,0)=3,1,0)</formula>
    </cfRule>
    <cfRule type="expression" dxfId="85" priority="110">
      <formula>IF(VLOOKUP($F90,PROFA,2,0)=4,1,0)</formula>
    </cfRule>
    <cfRule type="expression" dxfId="84" priority="111">
      <formula>IF(VLOOKUP($F90,PROFA,2,0)=5,1,0)</formula>
    </cfRule>
  </conditionalFormatting>
  <conditionalFormatting sqref="M90">
    <cfRule type="expression" dxfId="83" priority="112">
      <formula>IF(VLOOKUP($F90,PROFA,2,0)=6,1,0)</formula>
    </cfRule>
    <cfRule type="expression" dxfId="82" priority="113">
      <formula>IF(VLOOKUP($F90,PROFA,2,0)=7,1,0)</formula>
    </cfRule>
  </conditionalFormatting>
  <conditionalFormatting sqref="P91">
    <cfRule type="expression" dxfId="81" priority="100">
      <formula>IF(VLOOKUP($F91,PROFA,2,0)=1,1,0)</formula>
    </cfRule>
    <cfRule type="expression" dxfId="80" priority="101">
      <formula>IF(VLOOKUP($F91,PROFA,2,0)=2,1,0)</formula>
    </cfRule>
    <cfRule type="expression" dxfId="79" priority="102">
      <formula>IF(VLOOKUP($F91,PROFA,2,0)=3,1,0)</formula>
    </cfRule>
    <cfRule type="expression" dxfId="78" priority="103">
      <formula>IF(VLOOKUP($F91,PROFA,2,0)=4,1,0)</formula>
    </cfRule>
    <cfRule type="expression" dxfId="77" priority="104">
      <formula>IF(VLOOKUP($F91,PROFA,2,0)=5,1,0)</formula>
    </cfRule>
  </conditionalFormatting>
  <conditionalFormatting sqref="P91">
    <cfRule type="expression" dxfId="76" priority="105">
      <formula>IF(VLOOKUP($F91,PROFA,2,0)=6,1,0)</formula>
    </cfRule>
    <cfRule type="expression" dxfId="75" priority="106">
      <formula>IF(VLOOKUP($F91,PROFA,2,0)=7,1,0)</formula>
    </cfRule>
  </conditionalFormatting>
  <conditionalFormatting sqref="S92">
    <cfRule type="expression" dxfId="74" priority="93">
      <formula>IF(VLOOKUP($F92,PROFA,2,0)=1,1,0)</formula>
    </cfRule>
    <cfRule type="expression" dxfId="73" priority="94">
      <formula>IF(VLOOKUP($F92,PROFA,2,0)=2,1,0)</formula>
    </cfRule>
    <cfRule type="expression" dxfId="72" priority="95">
      <formula>IF(VLOOKUP($F92,PROFA,2,0)=3,1,0)</formula>
    </cfRule>
    <cfRule type="expression" dxfId="71" priority="96">
      <formula>IF(VLOOKUP($F92,PROFA,2,0)=4,1,0)</formula>
    </cfRule>
    <cfRule type="expression" dxfId="70" priority="97">
      <formula>IF(VLOOKUP($F92,PROFA,2,0)=5,1,0)</formula>
    </cfRule>
  </conditionalFormatting>
  <conditionalFormatting sqref="S92">
    <cfRule type="expression" dxfId="69" priority="98">
      <formula>IF(VLOOKUP($F92,PROFA,2,0)=6,1,0)</formula>
    </cfRule>
    <cfRule type="expression" dxfId="68" priority="99">
      <formula>IF(VLOOKUP($F92,PROFA,2,0)=7,1,0)</formula>
    </cfRule>
  </conditionalFormatting>
  <conditionalFormatting sqref="J93">
    <cfRule type="expression" dxfId="67" priority="79">
      <formula>IF(VLOOKUP($F93,PROFA,2,0)=1,1,0)</formula>
    </cfRule>
    <cfRule type="expression" dxfId="66" priority="80">
      <formula>IF(VLOOKUP($F93,PROFA,2,0)=2,1,0)</formula>
    </cfRule>
    <cfRule type="expression" dxfId="65" priority="81">
      <formula>IF(VLOOKUP($F93,PROFA,2,0)=3,1,0)</formula>
    </cfRule>
    <cfRule type="expression" dxfId="64" priority="82">
      <formula>IF(VLOOKUP($F93,PROFA,2,0)=4,1,0)</formula>
    </cfRule>
    <cfRule type="expression" dxfId="63" priority="83">
      <formula>IF(VLOOKUP($F93,PROFA,2,0)=5,1,0)</formula>
    </cfRule>
  </conditionalFormatting>
  <conditionalFormatting sqref="J93">
    <cfRule type="expression" dxfId="62" priority="84">
      <formula>IF(VLOOKUP($F93,PROFA,2,0)=6,1,0)</formula>
    </cfRule>
    <cfRule type="expression" dxfId="61" priority="85">
      <formula>IF(VLOOKUP($F93,PROFA,2,0)=7,1,0)</formula>
    </cfRule>
  </conditionalFormatting>
  <conditionalFormatting sqref="J100">
    <cfRule type="expression" dxfId="60" priority="72">
      <formula>IF(VLOOKUP($F100,PROFA,2,0)=1,1,0)</formula>
    </cfRule>
    <cfRule type="expression" dxfId="59" priority="73">
      <formula>IF(VLOOKUP($F100,PROFA,2,0)=2,1,0)</formula>
    </cfRule>
    <cfRule type="expression" dxfId="58" priority="74">
      <formula>IF(VLOOKUP($F100,PROFA,2,0)=3,1,0)</formula>
    </cfRule>
    <cfRule type="expression" dxfId="57" priority="75">
      <formula>IF(VLOOKUP($F100,PROFA,2,0)=4,1,0)</formula>
    </cfRule>
    <cfRule type="expression" dxfId="56" priority="76">
      <formula>IF(VLOOKUP($F100,PROFA,2,0)=5,1,0)</formula>
    </cfRule>
  </conditionalFormatting>
  <conditionalFormatting sqref="J100">
    <cfRule type="expression" dxfId="55" priority="77">
      <formula>IF(VLOOKUP($F100,PROFA,2,0)=6,1,0)</formula>
    </cfRule>
    <cfRule type="expression" dxfId="54" priority="78">
      <formula>IF(VLOOKUP($F100,PROFA,2,0)=7,1,0)</formula>
    </cfRule>
  </conditionalFormatting>
  <conditionalFormatting sqref="F18:F145">
    <cfRule type="expression" dxfId="53" priority="60">
      <formula>IF(VLOOKUP($F18,PROFA,2,0)=1,1,0)</formula>
    </cfRule>
    <cfRule type="expression" dxfId="52" priority="61">
      <formula>IF(VLOOKUP($F18,PROFA,2,0)=2,1,0)</formula>
    </cfRule>
    <cfRule type="expression" dxfId="51" priority="62">
      <formula>IF(VLOOKUP($F18,PROFA,2,0)=3,1,0)</formula>
    </cfRule>
    <cfRule type="expression" dxfId="50" priority="63">
      <formula>IF(VLOOKUP($F18,PROFA,2,0)=4,1,0)</formula>
    </cfRule>
    <cfRule type="expression" dxfId="49" priority="64">
      <formula>IF(VLOOKUP($F18,PROFA,2,0)=5,1,0)</formula>
    </cfRule>
    <cfRule type="expression" dxfId="48" priority="65">
      <formula>IF(VLOOKUP($F18,PROFA,2,0)=6,1,0)</formula>
    </cfRule>
    <cfRule type="expression" dxfId="47" priority="66">
      <formula>IF(VLOOKUP($F18,PROFA,2,0)=7,1,0)</formula>
    </cfRule>
  </conditionalFormatting>
  <conditionalFormatting sqref="J117">
    <cfRule type="expression" dxfId="46" priority="53">
      <formula>IF(VLOOKUP($F117,PROFA,2,0)=1,1,0)</formula>
    </cfRule>
    <cfRule type="expression" dxfId="45" priority="54">
      <formula>IF(VLOOKUP($F117,PROFA,2,0)=2,1,0)</formula>
    </cfRule>
    <cfRule type="expression" dxfId="44" priority="55">
      <formula>IF(VLOOKUP($F117,PROFA,2,0)=3,1,0)</formula>
    </cfRule>
    <cfRule type="expression" dxfId="43" priority="56">
      <formula>IF(VLOOKUP($F117,PROFA,2,0)=4,1,0)</formula>
    </cfRule>
    <cfRule type="expression" dxfId="42" priority="57">
      <formula>IF(VLOOKUP($F117,PROFA,2,0)=5,1,0)</formula>
    </cfRule>
    <cfRule type="expression" dxfId="41" priority="58">
      <formula>IF(VLOOKUP($F117,PROFA,2,0)=6,1,0)</formula>
    </cfRule>
    <cfRule type="expression" dxfId="40" priority="59">
      <formula>IF(VLOOKUP($F117,PROFA,2,0)=7,1,0)</formula>
    </cfRule>
  </conditionalFormatting>
  <conditionalFormatting sqref="J146:U146">
    <cfRule type="expression" dxfId="39" priority="47">
      <formula>IF(AND(J$15&gt;=$H146,J$15&lt;=$I146,VLOOKUP($F146,PROFA,2,0)=1),1,0)</formula>
    </cfRule>
    <cfRule type="expression" dxfId="38" priority="48">
      <formula>IF(AND(J$15&gt;=$H146,J$15&lt;=$I146,VLOOKUP($F146,PROFA,2,0)=2),1,0)</formula>
    </cfRule>
    <cfRule type="expression" dxfId="37" priority="49">
      <formula>IF(AND(J$15&gt;=$H146,J$15&lt;=$I146,VLOOKUP($F146,PROFA,2,0)=3),1,0)</formula>
    </cfRule>
    <cfRule type="expression" dxfId="36" priority="50">
      <formula>IF(AND(J$15&gt;=$H146,J$15&lt;=$I146,VLOOKUP($F146,PROFA,2,0)=4),1,0)</formula>
    </cfRule>
    <cfRule type="expression" dxfId="35" priority="51">
      <formula>IF(AND(J$15&gt;=$H146,J$15&lt;=$I146,VLOOKUP($F146,PROFA,2,0)=5),1,0)</formula>
    </cfRule>
    <cfRule type="expression" dxfId="34" priority="52">
      <formula>IF(AND(J$15&gt;=$H146,J$15&lt;=$I146,VLOOKUP($F146,PROFA,2,0)=6),1,0)</formula>
    </cfRule>
  </conditionalFormatting>
  <conditionalFormatting sqref="F146">
    <cfRule type="expression" dxfId="33" priority="40">
      <formula>IF(VLOOKUP($F146,PROFA,2,0)=1,1,0)</formula>
    </cfRule>
    <cfRule type="expression" dxfId="32" priority="41">
      <formula>IF(VLOOKUP($F146,PROFA,2,0)=2,1,0)</formula>
    </cfRule>
    <cfRule type="expression" dxfId="31" priority="42">
      <formula>IF(VLOOKUP($F146,PROFA,2,0)=3,1,0)</formula>
    </cfRule>
    <cfRule type="expression" dxfId="30" priority="43">
      <formula>IF(VLOOKUP($F146,PROFA,2,0)=4,1,0)</formula>
    </cfRule>
    <cfRule type="expression" dxfId="29" priority="44">
      <formula>IF(VLOOKUP($F146,PROFA,2,0)=5,1,0)</formula>
    </cfRule>
    <cfRule type="expression" dxfId="28" priority="45">
      <formula>IF(VLOOKUP($F146,PROFA,2,0)=6,1,0)</formula>
    </cfRule>
    <cfRule type="expression" dxfId="27" priority="46">
      <formula>IF(VLOOKUP($F146,PROFA,2,0)=7,1,0)</formula>
    </cfRule>
  </conditionalFormatting>
  <conditionalFormatting sqref="F147:F150">
    <cfRule type="expression" dxfId="26" priority="21">
      <formula>IF(VLOOKUP($F147,PROFA,2,0)=1,1,0)</formula>
    </cfRule>
    <cfRule type="expression" dxfId="25" priority="22">
      <formula>IF(VLOOKUP($F147,PROFA,2,0)=2,1,0)</formula>
    </cfRule>
    <cfRule type="expression" dxfId="24" priority="23">
      <formula>IF(VLOOKUP($F147,PROFA,2,0)=3,1,0)</formula>
    </cfRule>
    <cfRule type="expression" dxfId="23" priority="24">
      <formula>IF(VLOOKUP($F147,PROFA,2,0)=4,1,0)</formula>
    </cfRule>
    <cfRule type="expression" dxfId="22" priority="25">
      <formula>IF(VLOOKUP($F147,PROFA,2,0)=5,1,0)</formula>
    </cfRule>
    <cfRule type="expression" dxfId="21" priority="26">
      <formula>IF(VLOOKUP($F147,PROFA,2,0)=6,1,0)</formula>
    </cfRule>
    <cfRule type="expression" dxfId="20" priority="27">
      <formula>IF(VLOOKUP($F147,PROFA,2,0)=7,1,0)</formula>
    </cfRule>
  </conditionalFormatting>
  <conditionalFormatting sqref="J147:U147 J149:U149 J148 L148:U148 K150:U150">
    <cfRule type="expression" dxfId="19" priority="15">
      <formula>IF(AND(J$15&gt;=$H147,J$15&lt;=$I147,VLOOKUP($F147,PROFA,2,0)=1),1,0)</formula>
    </cfRule>
    <cfRule type="expression" dxfId="18" priority="16">
      <formula>IF(AND(J$15&gt;=$H147,J$15&lt;=$I147,VLOOKUP($F147,PROFA,2,0)=2),1,0)</formula>
    </cfRule>
    <cfRule type="expression" dxfId="17" priority="17">
      <formula>IF(AND(J$15&gt;=$H147,J$15&lt;=$I147,VLOOKUP($F147,PROFA,2,0)=3),1,0)</formula>
    </cfRule>
    <cfRule type="expression" dxfId="16" priority="18">
      <formula>IF(AND(J$15&gt;=$H147,J$15&lt;=$I147,VLOOKUP($F147,PROFA,2,0)=4),1,0)</formula>
    </cfRule>
    <cfRule type="expression" dxfId="15" priority="19">
      <formula>IF(AND(J$15&gt;=$H147,J$15&lt;=$I147,VLOOKUP($F147,PROFA,2,0)=5),1,0)</formula>
    </cfRule>
    <cfRule type="expression" dxfId="14" priority="20">
      <formula>IF(AND(J$15&gt;=$H147,J$15&lt;=$I147,VLOOKUP($F147,PROFA,2,0)=6),1,0)</formula>
    </cfRule>
  </conditionalFormatting>
  <conditionalFormatting sqref="K148">
    <cfRule type="expression" dxfId="13" priority="8">
      <formula>IF(VLOOKUP($F148,PROFA,2,0)=1,1,0)</formula>
    </cfRule>
    <cfRule type="expression" dxfId="12" priority="9">
      <formula>IF(VLOOKUP($F148,PROFA,2,0)=2,1,0)</formula>
    </cfRule>
    <cfRule type="expression" dxfId="11" priority="10">
      <formula>IF(VLOOKUP($F148,PROFA,2,0)=3,1,0)</formula>
    </cfRule>
    <cfRule type="expression" dxfId="10" priority="11">
      <formula>IF(VLOOKUP($F148,PROFA,2,0)=4,1,0)</formula>
    </cfRule>
    <cfRule type="expression" dxfId="9" priority="12">
      <formula>IF(VLOOKUP($F148,PROFA,2,0)=5,1,0)</formula>
    </cfRule>
    <cfRule type="expression" dxfId="8" priority="13">
      <formula>IF(VLOOKUP($F148,PROFA,2,0)=6,1,0)</formula>
    </cfRule>
    <cfRule type="expression" dxfId="7" priority="14">
      <formula>IF(VLOOKUP($F148,PROFA,2,0)=7,1,0)</formula>
    </cfRule>
  </conditionalFormatting>
  <conditionalFormatting sqref="J150">
    <cfRule type="expression" dxfId="6" priority="1">
      <formula>IF(VLOOKUP($F150,PROFA,2,0)=1,1,0)</formula>
    </cfRule>
    <cfRule type="expression" dxfId="5" priority="2">
      <formula>IF(VLOOKUP($F150,PROFA,2,0)=2,1,0)</formula>
    </cfRule>
    <cfRule type="expression" dxfId="4" priority="3">
      <formula>IF(VLOOKUP($F150,PROFA,2,0)=3,1,0)</formula>
    </cfRule>
    <cfRule type="expression" dxfId="3" priority="4">
      <formula>IF(VLOOKUP($F150,PROFA,2,0)=4,1,0)</formula>
    </cfRule>
    <cfRule type="expression" dxfId="2" priority="5">
      <formula>IF(VLOOKUP($F150,PROFA,2,0)=5,1,0)</formula>
    </cfRule>
    <cfRule type="expression" dxfId="1" priority="6">
      <formula>IF(VLOOKUP($F150,PROFA,2,0)=6,1,0)</formula>
    </cfRule>
    <cfRule type="expression" dxfId="0" priority="7">
      <formula>IF(VLOOKUP($F150,PROFA,2,0)=7,1,0)</formula>
    </cfRule>
  </conditionalFormatting>
  <dataValidations count="9">
    <dataValidation type="list" allowBlank="1" showInputMessage="1" showErrorMessage="1" sqref="AA18:AA63 AA71:AA150">
      <formula1>INDIRECT(VLOOKUP($A18,ACTA,2,0))</formula1>
    </dataValidation>
    <dataValidation type="list" allowBlank="1" showInputMessage="1" showErrorMessage="1" sqref="AA64:AA70">
      <formula1>INDIRECT(VLOOKUP($A63,ACTA,2,0))</formula1>
    </dataValidation>
    <dataValidation type="list" allowBlank="1" showInputMessage="1" showErrorMessage="1" sqref="D18:D150">
      <formula1>"Misional,Apoyo,Estratégico,Seguimiento y Evaluación,Todos los Procesos"</formula1>
    </dataValidation>
    <dataValidation type="list" allowBlank="1" showInputMessage="1" showErrorMessage="1" sqref="A18:A150">
      <formula1>ACT</formula1>
    </dataValidation>
    <dataValidation type="list" allowBlank="1" showInputMessage="1" showErrorMessage="1" sqref="E18:E150">
      <formula1>LIDER</formula1>
    </dataValidation>
    <dataValidation type="list" allowBlank="1" showInputMessage="1" showErrorMessage="1" sqref="F18:F150">
      <formula1>PROF</formula1>
    </dataValidation>
    <dataValidation type="date" allowBlank="1" showInputMessage="1" showErrorMessage="1" sqref="H18:I150 X18:X150">
      <formula1>43101</formula1>
      <formula2>44926</formula2>
    </dataValidation>
    <dataValidation type="decimal" allowBlank="1" showInputMessage="1" showErrorMessage="1" sqref="W18:W150">
      <formula1>0</formula1>
      <formula2>1</formula2>
    </dataValidation>
    <dataValidation type="list" allowBlank="1" showInputMessage="1" showErrorMessage="1" sqref="C18:C150">
      <formula1>PROCESO</formula1>
    </dataValidation>
  </dataValidations>
  <printOptions horizontalCentered="1"/>
  <pageMargins left="0.39370078740157483" right="0.39370078740157483" top="0.39370078740157483" bottom="0.39370078740157483" header="0.19685039370078741" footer="0.19685039370078741"/>
  <pageSetup paperSize="5" scale="75" pageOrder="overThenDown" orientation="landscape" r:id="rId1"/>
  <headerFooter>
    <oddFooter>&amp;R&amp;"Arial,Normal"&amp;6Página &amp;P de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E152"/>
  <sheetViews>
    <sheetView zoomScale="90" zoomScaleNormal="90" workbookViewId="0"/>
  </sheetViews>
  <sheetFormatPr baseColWidth="10" defaultRowHeight="15" x14ac:dyDescent="0.25"/>
  <cols>
    <col min="1" max="1" width="56" customWidth="1"/>
    <col min="2" max="3" width="34.28515625" customWidth="1"/>
  </cols>
  <sheetData>
    <row r="3" spans="1:5" x14ac:dyDescent="0.25">
      <c r="A3" s="75" t="s">
        <v>57</v>
      </c>
      <c r="B3" s="75" t="s">
        <v>6</v>
      </c>
      <c r="C3" s="75" t="s">
        <v>219</v>
      </c>
      <c r="D3" s="67"/>
      <c r="E3" s="67"/>
    </row>
    <row r="4" spans="1:5" x14ac:dyDescent="0.25">
      <c r="A4" s="77" t="s">
        <v>54</v>
      </c>
      <c r="B4" s="77" t="s">
        <v>66</v>
      </c>
      <c r="C4" s="77" t="s">
        <v>206</v>
      </c>
      <c r="D4" s="77"/>
      <c r="E4" s="78">
        <v>0.16</v>
      </c>
    </row>
    <row r="5" spans="1:5" x14ac:dyDescent="0.25">
      <c r="A5" s="79" t="s">
        <v>56</v>
      </c>
      <c r="B5" s="79" t="s">
        <v>67</v>
      </c>
      <c r="C5" s="79" t="s">
        <v>203</v>
      </c>
      <c r="D5" s="79"/>
      <c r="E5" s="80">
        <v>0.12</v>
      </c>
    </row>
    <row r="6" spans="1:5" x14ac:dyDescent="0.25">
      <c r="A6" s="79" t="s">
        <v>48</v>
      </c>
      <c r="B6" s="79" t="s">
        <v>68</v>
      </c>
      <c r="C6" s="79" t="s">
        <v>203</v>
      </c>
      <c r="D6" s="79"/>
      <c r="E6" s="80">
        <v>0.12</v>
      </c>
    </row>
    <row r="7" spans="1:5" x14ac:dyDescent="0.25">
      <c r="A7" s="81" t="s">
        <v>55</v>
      </c>
      <c r="B7" s="81" t="s">
        <v>69</v>
      </c>
      <c r="C7" s="81" t="s">
        <v>204</v>
      </c>
      <c r="D7" s="81"/>
      <c r="E7" s="82">
        <v>0.12</v>
      </c>
    </row>
    <row r="8" spans="1:5" x14ac:dyDescent="0.25">
      <c r="A8" s="77" t="s">
        <v>47</v>
      </c>
      <c r="B8" s="77" t="s">
        <v>70</v>
      </c>
      <c r="C8" s="77" t="s">
        <v>206</v>
      </c>
      <c r="D8" s="77"/>
      <c r="E8" s="78">
        <v>0.12</v>
      </c>
    </row>
    <row r="9" spans="1:5" x14ac:dyDescent="0.25">
      <c r="A9" s="83" t="s">
        <v>46</v>
      </c>
      <c r="B9" s="83" t="s">
        <v>71</v>
      </c>
      <c r="C9" s="83" t="s">
        <v>202</v>
      </c>
      <c r="D9" s="83"/>
      <c r="E9" s="84">
        <v>0.12</v>
      </c>
    </row>
    <row r="10" spans="1:5" x14ac:dyDescent="0.25">
      <c r="A10" s="85" t="s">
        <v>49</v>
      </c>
      <c r="B10" s="85" t="s">
        <v>72</v>
      </c>
      <c r="C10" s="85" t="s">
        <v>205</v>
      </c>
      <c r="D10" s="85"/>
      <c r="E10" s="86">
        <v>0.12</v>
      </c>
    </row>
    <row r="11" spans="1:5" x14ac:dyDescent="0.25">
      <c r="A11" s="77" t="s">
        <v>50</v>
      </c>
      <c r="B11" s="77" t="s">
        <v>73</v>
      </c>
      <c r="C11" s="77" t="s">
        <v>206</v>
      </c>
      <c r="D11" s="77"/>
      <c r="E11" s="78">
        <v>0.12</v>
      </c>
    </row>
    <row r="12" spans="1:5" x14ac:dyDescent="0.25">
      <c r="A12" s="67"/>
      <c r="B12" s="67"/>
      <c r="C12" s="67"/>
      <c r="D12" s="67"/>
      <c r="E12" s="76">
        <f>SUM(E4:E11)</f>
        <v>1</v>
      </c>
    </row>
    <row r="14" spans="1:5" x14ac:dyDescent="0.25">
      <c r="A14" s="7" t="s">
        <v>59</v>
      </c>
    </row>
    <row r="15" spans="1:5" ht="30" x14ac:dyDescent="0.25">
      <c r="A15" s="8" t="s">
        <v>220</v>
      </c>
    </row>
    <row r="16" spans="1:5" x14ac:dyDescent="0.25">
      <c r="A16" s="8"/>
    </row>
    <row r="18" spans="1:3" x14ac:dyDescent="0.25">
      <c r="A18" s="7" t="s">
        <v>52</v>
      </c>
      <c r="B18" t="s">
        <v>147</v>
      </c>
      <c r="C18" t="s">
        <v>148</v>
      </c>
    </row>
    <row r="19" spans="1:3" x14ac:dyDescent="0.25">
      <c r="A19" s="68" t="s">
        <v>51</v>
      </c>
      <c r="B19" s="68">
        <v>1</v>
      </c>
      <c r="C19" s="68" t="s">
        <v>213</v>
      </c>
    </row>
    <row r="20" spans="1:3" x14ac:dyDescent="0.25">
      <c r="A20" s="69" t="s">
        <v>208</v>
      </c>
      <c r="B20" s="69">
        <v>2</v>
      </c>
      <c r="C20" s="69" t="s">
        <v>214</v>
      </c>
    </row>
    <row r="21" spans="1:3" x14ac:dyDescent="0.25">
      <c r="A21" s="70" t="s">
        <v>210</v>
      </c>
      <c r="B21" s="70">
        <v>3</v>
      </c>
      <c r="C21" s="70" t="s">
        <v>146</v>
      </c>
    </row>
    <row r="22" spans="1:3" x14ac:dyDescent="0.25">
      <c r="A22" s="71" t="s">
        <v>209</v>
      </c>
      <c r="B22" s="71">
        <v>4</v>
      </c>
      <c r="C22" s="71" t="s">
        <v>215</v>
      </c>
    </row>
    <row r="23" spans="1:3" x14ac:dyDescent="0.25">
      <c r="A23" s="72" t="s">
        <v>216</v>
      </c>
      <c r="B23" s="72">
        <v>5</v>
      </c>
      <c r="C23" s="72" t="s">
        <v>217</v>
      </c>
    </row>
    <row r="24" spans="1:3" x14ac:dyDescent="0.25">
      <c r="A24" s="73" t="s">
        <v>207</v>
      </c>
      <c r="B24" s="73">
        <v>6</v>
      </c>
      <c r="C24" s="73" t="s">
        <v>212</v>
      </c>
    </row>
    <row r="25" spans="1:3" x14ac:dyDescent="0.25">
      <c r="A25" s="74" t="s">
        <v>218</v>
      </c>
      <c r="B25" s="74">
        <v>7</v>
      </c>
      <c r="C25" s="74" t="s">
        <v>211</v>
      </c>
    </row>
    <row r="26" spans="1:3" x14ac:dyDescent="0.25">
      <c r="A26" t="s">
        <v>190</v>
      </c>
    </row>
    <row r="27" spans="1:3" x14ac:dyDescent="0.25">
      <c r="A27" t="s">
        <v>74</v>
      </c>
      <c r="B27" t="s">
        <v>53</v>
      </c>
    </row>
    <row r="30" spans="1:3" x14ac:dyDescent="0.25">
      <c r="A30" s="7" t="s">
        <v>54</v>
      </c>
      <c r="B30" s="7" t="str">
        <f>VLOOKUP(A30,ACTA,2,0)</f>
        <v>CRITERIO1</v>
      </c>
    </row>
    <row r="31" spans="1:3" x14ac:dyDescent="0.25">
      <c r="A31" t="s">
        <v>125</v>
      </c>
      <c r="B31" s="9">
        <f>C31</f>
        <v>0.06</v>
      </c>
      <c r="C31" s="9">
        <v>0.06</v>
      </c>
    </row>
    <row r="32" spans="1:3" x14ac:dyDescent="0.25">
      <c r="A32" t="s">
        <v>124</v>
      </c>
      <c r="B32" s="9">
        <f>B31+C32</f>
        <v>0.1</v>
      </c>
      <c r="C32" s="9">
        <v>0.04</v>
      </c>
    </row>
    <row r="33" spans="1:3" x14ac:dyDescent="0.25">
      <c r="A33" t="s">
        <v>123</v>
      </c>
      <c r="B33" s="9">
        <f t="shared" ref="B33:B44" si="0">B32+C33</f>
        <v>0.11</v>
      </c>
      <c r="C33" s="9">
        <v>0.01</v>
      </c>
    </row>
    <row r="34" spans="1:3" x14ac:dyDescent="0.25">
      <c r="A34" t="s">
        <v>131</v>
      </c>
      <c r="B34" s="9">
        <f t="shared" si="0"/>
        <v>0.12</v>
      </c>
      <c r="C34" s="9">
        <v>0.01</v>
      </c>
    </row>
    <row r="35" spans="1:3" x14ac:dyDescent="0.25">
      <c r="A35" t="s">
        <v>126</v>
      </c>
      <c r="B35" s="9">
        <f t="shared" si="0"/>
        <v>0.37</v>
      </c>
      <c r="C35" s="9">
        <v>0.25</v>
      </c>
    </row>
    <row r="36" spans="1:3" x14ac:dyDescent="0.25">
      <c r="A36" t="s">
        <v>127</v>
      </c>
      <c r="B36" s="9">
        <f t="shared" si="0"/>
        <v>0.62</v>
      </c>
      <c r="C36" s="9">
        <v>0.25</v>
      </c>
    </row>
    <row r="37" spans="1:3" x14ac:dyDescent="0.25">
      <c r="A37" t="s">
        <v>132</v>
      </c>
      <c r="B37" s="9">
        <f t="shared" si="0"/>
        <v>0.72</v>
      </c>
      <c r="C37" s="9">
        <v>0.1</v>
      </c>
    </row>
    <row r="38" spans="1:3" x14ac:dyDescent="0.25">
      <c r="A38" t="s">
        <v>129</v>
      </c>
      <c r="B38" s="9">
        <f t="shared" si="0"/>
        <v>0.77</v>
      </c>
      <c r="C38" s="9">
        <v>0.05</v>
      </c>
    </row>
    <row r="39" spans="1:3" x14ac:dyDescent="0.25">
      <c r="A39" t="s">
        <v>128</v>
      </c>
      <c r="B39" s="9">
        <f t="shared" si="0"/>
        <v>0.78</v>
      </c>
      <c r="C39" s="9">
        <v>0.01</v>
      </c>
    </row>
    <row r="40" spans="1:3" x14ac:dyDescent="0.25">
      <c r="A40" t="s">
        <v>130</v>
      </c>
      <c r="B40" s="9">
        <f t="shared" si="0"/>
        <v>0.83000000000000007</v>
      </c>
      <c r="C40" s="9">
        <v>0.05</v>
      </c>
    </row>
    <row r="41" spans="1:3" x14ac:dyDescent="0.25">
      <c r="A41" t="s">
        <v>133</v>
      </c>
      <c r="B41" s="9">
        <f t="shared" si="0"/>
        <v>0.88000000000000012</v>
      </c>
      <c r="C41" s="9">
        <v>0.05</v>
      </c>
    </row>
    <row r="42" spans="1:3" x14ac:dyDescent="0.25">
      <c r="A42" t="s">
        <v>134</v>
      </c>
      <c r="B42" s="9">
        <f t="shared" si="0"/>
        <v>0.94000000000000017</v>
      </c>
      <c r="C42" s="9">
        <v>0.06</v>
      </c>
    </row>
    <row r="43" spans="1:3" x14ac:dyDescent="0.25">
      <c r="A43" t="s">
        <v>135</v>
      </c>
      <c r="B43" s="9">
        <f t="shared" si="0"/>
        <v>0.95000000000000018</v>
      </c>
      <c r="C43" s="9">
        <v>0.01</v>
      </c>
    </row>
    <row r="44" spans="1:3" x14ac:dyDescent="0.25">
      <c r="A44" t="s">
        <v>232</v>
      </c>
      <c r="B44" s="9">
        <f t="shared" si="0"/>
        <v>1.0000000000000002</v>
      </c>
      <c r="C44" s="9">
        <v>0.05</v>
      </c>
    </row>
    <row r="45" spans="1:3" x14ac:dyDescent="0.25">
      <c r="C45" s="9">
        <f>SUM(C31:C44)</f>
        <v>1.0000000000000002</v>
      </c>
    </row>
    <row r="47" spans="1:3" x14ac:dyDescent="0.25">
      <c r="A47" s="7" t="s">
        <v>56</v>
      </c>
      <c r="B47" s="7" t="str">
        <f>VLOOKUP(A47,ACTA,2,0)</f>
        <v>CRITERIO2</v>
      </c>
    </row>
    <row r="48" spans="1:3" x14ac:dyDescent="0.25">
      <c r="A48" t="s">
        <v>222</v>
      </c>
      <c r="B48" s="9">
        <f>C48</f>
        <v>0.05</v>
      </c>
      <c r="C48" s="9">
        <v>0.05</v>
      </c>
    </row>
    <row r="49" spans="1:3" x14ac:dyDescent="0.25">
      <c r="A49" t="s">
        <v>221</v>
      </c>
      <c r="B49" s="9">
        <f>B48+C49</f>
        <v>0.55000000000000004</v>
      </c>
      <c r="C49" s="9">
        <v>0.5</v>
      </c>
    </row>
    <row r="50" spans="1:3" x14ac:dyDescent="0.25">
      <c r="A50" t="s">
        <v>223</v>
      </c>
      <c r="B50" s="9">
        <f t="shared" ref="B50:B51" si="1">B49+C50</f>
        <v>0.95000000000000007</v>
      </c>
      <c r="C50" s="9">
        <v>0.4</v>
      </c>
    </row>
    <row r="51" spans="1:3" x14ac:dyDescent="0.25">
      <c r="A51" t="s">
        <v>224</v>
      </c>
      <c r="B51" s="9">
        <f t="shared" si="1"/>
        <v>1</v>
      </c>
      <c r="C51" s="9">
        <v>0.05</v>
      </c>
    </row>
    <row r="52" spans="1:3" x14ac:dyDescent="0.25">
      <c r="B52" s="9"/>
      <c r="C52" s="9">
        <f>SUM(C48:C51)</f>
        <v>1</v>
      </c>
    </row>
    <row r="53" spans="1:3" x14ac:dyDescent="0.25">
      <c r="B53" s="9"/>
    </row>
    <row r="56" spans="1:3" x14ac:dyDescent="0.25">
      <c r="A56" s="7" t="s">
        <v>48</v>
      </c>
      <c r="B56" s="7" t="str">
        <f>VLOOKUP(A56,ACTA,2,0)</f>
        <v>CRITERIO3</v>
      </c>
    </row>
    <row r="57" spans="1:3" x14ac:dyDescent="0.25">
      <c r="A57" t="s">
        <v>64</v>
      </c>
      <c r="B57" s="9">
        <f>C57</f>
        <v>0.1</v>
      </c>
      <c r="C57" s="9">
        <v>0.1</v>
      </c>
    </row>
    <row r="58" spans="1:3" x14ac:dyDescent="0.25">
      <c r="A58" t="s">
        <v>65</v>
      </c>
      <c r="B58" s="9">
        <f>B57+C58</f>
        <v>0.79999999999999993</v>
      </c>
      <c r="C58" s="9">
        <v>0.7</v>
      </c>
    </row>
    <row r="59" spans="1:3" x14ac:dyDescent="0.25">
      <c r="A59" t="s">
        <v>62</v>
      </c>
      <c r="B59" s="9">
        <f t="shared" ref="B59" si="2">B58+C59</f>
        <v>1</v>
      </c>
      <c r="C59" s="9">
        <v>0.2</v>
      </c>
    </row>
    <row r="60" spans="1:3" x14ac:dyDescent="0.25">
      <c r="B60" s="9"/>
      <c r="C60" s="9">
        <f>SUM(C57:C59)</f>
        <v>1</v>
      </c>
    </row>
    <row r="61" spans="1:3" x14ac:dyDescent="0.25">
      <c r="B61" s="9"/>
    </row>
    <row r="64" spans="1:3" x14ac:dyDescent="0.25">
      <c r="A64" s="7" t="s">
        <v>55</v>
      </c>
      <c r="B64" s="7" t="str">
        <f>VLOOKUP(A64,ACTA,2,0)</f>
        <v>CRITERIO4</v>
      </c>
    </row>
    <row r="65" spans="1:3" x14ac:dyDescent="0.25">
      <c r="A65" t="s">
        <v>225</v>
      </c>
      <c r="B65" s="9">
        <f>C65</f>
        <v>0.15</v>
      </c>
      <c r="C65" s="9">
        <v>0.15</v>
      </c>
    </row>
    <row r="66" spans="1:3" x14ac:dyDescent="0.25">
      <c r="A66" t="s">
        <v>226</v>
      </c>
      <c r="B66" s="9">
        <f>B65+C66</f>
        <v>0.3</v>
      </c>
      <c r="C66" s="9">
        <v>0.15</v>
      </c>
    </row>
    <row r="67" spans="1:3" x14ac:dyDescent="0.25">
      <c r="A67" t="s">
        <v>123</v>
      </c>
      <c r="B67" s="9">
        <f t="shared" ref="B67:B73" si="3">B66+C67</f>
        <v>0.31</v>
      </c>
      <c r="C67" s="9">
        <v>0.01</v>
      </c>
    </row>
    <row r="68" spans="1:3" x14ac:dyDescent="0.25">
      <c r="A68" t="s">
        <v>227</v>
      </c>
      <c r="B68" s="9">
        <f t="shared" si="3"/>
        <v>0.49</v>
      </c>
      <c r="C68" s="9">
        <v>0.18</v>
      </c>
    </row>
    <row r="69" spans="1:3" x14ac:dyDescent="0.25">
      <c r="A69" t="s">
        <v>127</v>
      </c>
      <c r="B69" s="9">
        <f t="shared" si="3"/>
        <v>0.66999999999999993</v>
      </c>
      <c r="C69" s="9">
        <v>0.18</v>
      </c>
    </row>
    <row r="70" spans="1:3" x14ac:dyDescent="0.25">
      <c r="A70" t="s">
        <v>228</v>
      </c>
      <c r="B70" s="9">
        <f t="shared" si="3"/>
        <v>0.84999999999999987</v>
      </c>
      <c r="C70" s="9">
        <v>0.18</v>
      </c>
    </row>
    <row r="71" spans="1:3" x14ac:dyDescent="0.25">
      <c r="A71" t="s">
        <v>229</v>
      </c>
      <c r="B71" s="9">
        <f t="shared" si="3"/>
        <v>0.93999999999999984</v>
      </c>
      <c r="C71" s="9">
        <v>0.09</v>
      </c>
    </row>
    <row r="72" spans="1:3" x14ac:dyDescent="0.25">
      <c r="A72" t="s">
        <v>230</v>
      </c>
      <c r="B72" s="9">
        <f t="shared" si="3"/>
        <v>0.94999999999999984</v>
      </c>
      <c r="C72" s="9">
        <v>0.01</v>
      </c>
    </row>
    <row r="73" spans="1:3" x14ac:dyDescent="0.25">
      <c r="A73" t="s">
        <v>231</v>
      </c>
      <c r="B73" s="9">
        <f t="shared" si="3"/>
        <v>0.99999999999999989</v>
      </c>
      <c r="C73" s="9">
        <v>0.05</v>
      </c>
    </row>
    <row r="74" spans="1:3" x14ac:dyDescent="0.25">
      <c r="B74" s="9"/>
      <c r="C74" s="9">
        <f>SUM(C65:C73)</f>
        <v>0.99999999999999989</v>
      </c>
    </row>
    <row r="75" spans="1:3" x14ac:dyDescent="0.25">
      <c r="B75" s="9"/>
    </row>
    <row r="78" spans="1:3" x14ac:dyDescent="0.25">
      <c r="A78" s="7" t="s">
        <v>47</v>
      </c>
      <c r="B78" s="7" t="str">
        <f>VLOOKUP(A78,ACTA,2,0)</f>
        <v>CRITERIO5</v>
      </c>
    </row>
    <row r="79" spans="1:3" x14ac:dyDescent="0.25">
      <c r="A79" t="s">
        <v>225</v>
      </c>
      <c r="B79" s="9">
        <f>C79</f>
        <v>0.15</v>
      </c>
      <c r="C79" s="9">
        <v>0.15</v>
      </c>
    </row>
    <row r="80" spans="1:3" x14ac:dyDescent="0.25">
      <c r="A80" t="s">
        <v>233</v>
      </c>
      <c r="B80" s="9">
        <f>B79+C80</f>
        <v>0.3</v>
      </c>
      <c r="C80" s="9">
        <v>0.15</v>
      </c>
    </row>
    <row r="81" spans="1:3" x14ac:dyDescent="0.25">
      <c r="A81" t="s">
        <v>123</v>
      </c>
      <c r="B81" s="9">
        <f t="shared" ref="B81:B87" si="4">B80+C81</f>
        <v>0.31</v>
      </c>
      <c r="C81" s="9">
        <v>0.01</v>
      </c>
    </row>
    <row r="82" spans="1:3" x14ac:dyDescent="0.25">
      <c r="A82" t="s">
        <v>227</v>
      </c>
      <c r="B82" s="9">
        <f t="shared" si="4"/>
        <v>0.49</v>
      </c>
      <c r="C82" s="9">
        <v>0.18</v>
      </c>
    </row>
    <row r="83" spans="1:3" x14ac:dyDescent="0.25">
      <c r="A83" t="s">
        <v>127</v>
      </c>
      <c r="B83" s="9">
        <f t="shared" si="4"/>
        <v>0.66999999999999993</v>
      </c>
      <c r="C83" s="9">
        <v>0.18</v>
      </c>
    </row>
    <row r="84" spans="1:3" x14ac:dyDescent="0.25">
      <c r="A84" t="s">
        <v>228</v>
      </c>
      <c r="B84" s="9">
        <f t="shared" si="4"/>
        <v>0.84999999999999987</v>
      </c>
      <c r="C84" s="9">
        <v>0.18</v>
      </c>
    </row>
    <row r="85" spans="1:3" x14ac:dyDescent="0.25">
      <c r="A85" t="s">
        <v>229</v>
      </c>
      <c r="B85" s="9">
        <f t="shared" si="4"/>
        <v>0.93999999999999984</v>
      </c>
      <c r="C85" s="9">
        <v>0.09</v>
      </c>
    </row>
    <row r="86" spans="1:3" x14ac:dyDescent="0.25">
      <c r="A86" t="s">
        <v>230</v>
      </c>
      <c r="B86" s="9">
        <f t="shared" si="4"/>
        <v>0.94999999999999984</v>
      </c>
      <c r="C86" s="9">
        <v>0.01</v>
      </c>
    </row>
    <row r="87" spans="1:3" x14ac:dyDescent="0.25">
      <c r="A87" t="s">
        <v>231</v>
      </c>
      <c r="B87" s="9">
        <f t="shared" si="4"/>
        <v>0.99999999999999989</v>
      </c>
      <c r="C87" s="9">
        <v>0.05</v>
      </c>
    </row>
    <row r="88" spans="1:3" x14ac:dyDescent="0.25">
      <c r="B88" s="9"/>
      <c r="C88" s="9">
        <f>SUM(C79:C87)</f>
        <v>0.99999999999999989</v>
      </c>
    </row>
    <row r="89" spans="1:3" x14ac:dyDescent="0.25">
      <c r="B89" s="9"/>
    </row>
    <row r="92" spans="1:3" x14ac:dyDescent="0.25">
      <c r="A92" s="7" t="s">
        <v>46</v>
      </c>
      <c r="B92" s="7" t="str">
        <f>VLOOKUP(A92,ACTA,2,0)</f>
        <v>CRITERIO6</v>
      </c>
    </row>
    <row r="93" spans="1:3" x14ac:dyDescent="0.25">
      <c r="A93" s="67" t="s">
        <v>234</v>
      </c>
      <c r="B93" s="9">
        <f>C93</f>
        <v>0.15</v>
      </c>
      <c r="C93" s="9">
        <v>0.15</v>
      </c>
    </row>
    <row r="94" spans="1:3" x14ac:dyDescent="0.25">
      <c r="A94" s="67" t="s">
        <v>235</v>
      </c>
      <c r="B94" s="9">
        <f>B93+C94</f>
        <v>0.3</v>
      </c>
      <c r="C94" s="9">
        <v>0.15</v>
      </c>
    </row>
    <row r="95" spans="1:3" x14ac:dyDescent="0.25">
      <c r="A95" s="67" t="s">
        <v>123</v>
      </c>
      <c r="B95" s="9">
        <f t="shared" ref="B95:B100" si="5">B94+C95</f>
        <v>0.31</v>
      </c>
      <c r="C95" s="9">
        <v>0.01</v>
      </c>
    </row>
    <row r="96" spans="1:3" x14ac:dyDescent="0.25">
      <c r="A96" s="67" t="s">
        <v>63</v>
      </c>
      <c r="B96" s="9">
        <f t="shared" si="5"/>
        <v>0.56000000000000005</v>
      </c>
      <c r="C96" s="9">
        <v>0.25</v>
      </c>
    </row>
    <row r="97" spans="1:3" x14ac:dyDescent="0.25">
      <c r="A97" s="67" t="s">
        <v>236</v>
      </c>
      <c r="B97" s="9">
        <f t="shared" si="5"/>
        <v>0.81</v>
      </c>
      <c r="C97" s="9">
        <v>0.25</v>
      </c>
    </row>
    <row r="98" spans="1:3" x14ac:dyDescent="0.25">
      <c r="A98" s="67" t="s">
        <v>229</v>
      </c>
      <c r="B98" s="9">
        <f t="shared" si="5"/>
        <v>0.9</v>
      </c>
      <c r="C98" s="9">
        <v>0.09</v>
      </c>
    </row>
    <row r="99" spans="1:3" x14ac:dyDescent="0.25">
      <c r="A99" s="67" t="s">
        <v>230</v>
      </c>
      <c r="B99" s="9">
        <f t="shared" si="5"/>
        <v>0.91</v>
      </c>
      <c r="C99" s="9">
        <v>0.01</v>
      </c>
    </row>
    <row r="100" spans="1:3" x14ac:dyDescent="0.25">
      <c r="A100" s="67" t="s">
        <v>237</v>
      </c>
      <c r="B100" s="9">
        <f t="shared" si="5"/>
        <v>1</v>
      </c>
      <c r="C100" s="9">
        <v>0.09</v>
      </c>
    </row>
    <row r="101" spans="1:3" x14ac:dyDescent="0.25">
      <c r="A101" s="67"/>
      <c r="B101" s="9"/>
      <c r="C101" s="9">
        <f>SUM(C93:C100)</f>
        <v>1</v>
      </c>
    </row>
    <row r="102" spans="1:3" x14ac:dyDescent="0.25">
      <c r="A102" s="67"/>
      <c r="B102" s="9"/>
    </row>
    <row r="105" spans="1:3" x14ac:dyDescent="0.25">
      <c r="A105" s="7" t="s">
        <v>49</v>
      </c>
      <c r="B105" s="7" t="str">
        <f>VLOOKUP(A105,ACTA,2,0)</f>
        <v>CRITERIO7</v>
      </c>
    </row>
    <row r="106" spans="1:3" x14ac:dyDescent="0.25">
      <c r="A106" t="s">
        <v>194</v>
      </c>
      <c r="B106" s="9">
        <f>C106</f>
        <v>0.1</v>
      </c>
      <c r="C106" s="9">
        <v>0.1</v>
      </c>
    </row>
    <row r="107" spans="1:3" x14ac:dyDescent="0.25">
      <c r="A107" t="s">
        <v>195</v>
      </c>
      <c r="B107" s="9">
        <f>B106+C107</f>
        <v>0.5</v>
      </c>
      <c r="C107" s="9">
        <v>0.4</v>
      </c>
    </row>
    <row r="108" spans="1:3" x14ac:dyDescent="0.25">
      <c r="A108" t="s">
        <v>196</v>
      </c>
      <c r="B108" s="9">
        <f t="shared" ref="B108:B109" si="6">B107+C108</f>
        <v>0.8</v>
      </c>
      <c r="C108" s="9">
        <v>0.3</v>
      </c>
    </row>
    <row r="109" spans="1:3" x14ac:dyDescent="0.25">
      <c r="A109" t="s">
        <v>197</v>
      </c>
      <c r="B109" s="9">
        <f t="shared" si="6"/>
        <v>1</v>
      </c>
      <c r="C109" s="9">
        <v>0.2</v>
      </c>
    </row>
    <row r="110" spans="1:3" x14ac:dyDescent="0.25">
      <c r="B110" s="9"/>
      <c r="C110" s="9">
        <f>SUM(C106:C109)</f>
        <v>1</v>
      </c>
    </row>
    <row r="111" spans="1:3" x14ac:dyDescent="0.25">
      <c r="B111" s="9"/>
    </row>
    <row r="112" spans="1:3" x14ac:dyDescent="0.25">
      <c r="B112" s="9"/>
    </row>
    <row r="114" spans="1:3" x14ac:dyDescent="0.25">
      <c r="A114" s="7" t="s">
        <v>50</v>
      </c>
      <c r="B114" s="7" t="str">
        <f>VLOOKUP(A114,ACTA,2,0)</f>
        <v>CRITERIO8</v>
      </c>
    </row>
    <row r="115" spans="1:3" x14ac:dyDescent="0.25">
      <c r="A115" t="s">
        <v>225</v>
      </c>
      <c r="B115" s="9">
        <f>C115</f>
        <v>0.15</v>
      </c>
      <c r="C115" s="9">
        <v>0.15</v>
      </c>
    </row>
    <row r="116" spans="1:3" x14ac:dyDescent="0.25">
      <c r="A116" t="s">
        <v>238</v>
      </c>
      <c r="B116" s="9">
        <f>B115+C116</f>
        <v>0.3</v>
      </c>
      <c r="C116" s="9">
        <v>0.15</v>
      </c>
    </row>
    <row r="117" spans="1:3" x14ac:dyDescent="0.25">
      <c r="A117" t="s">
        <v>123</v>
      </c>
      <c r="B117" s="9">
        <f t="shared" ref="B117:B123" si="7">B116+C117</f>
        <v>0.31</v>
      </c>
      <c r="C117" s="9">
        <v>0.01</v>
      </c>
    </row>
    <row r="118" spans="1:3" x14ac:dyDescent="0.25">
      <c r="A118" t="s">
        <v>227</v>
      </c>
      <c r="B118" s="9">
        <f t="shared" si="7"/>
        <v>0.49</v>
      </c>
      <c r="C118" s="9">
        <v>0.18</v>
      </c>
    </row>
    <row r="119" spans="1:3" x14ac:dyDescent="0.25">
      <c r="A119" t="s">
        <v>127</v>
      </c>
      <c r="B119" s="9">
        <f t="shared" si="7"/>
        <v>0.66999999999999993</v>
      </c>
      <c r="C119" s="9">
        <v>0.18</v>
      </c>
    </row>
    <row r="120" spans="1:3" x14ac:dyDescent="0.25">
      <c r="A120" t="s">
        <v>228</v>
      </c>
      <c r="B120" s="9">
        <f t="shared" si="7"/>
        <v>0.84999999999999987</v>
      </c>
      <c r="C120" s="9">
        <v>0.18</v>
      </c>
    </row>
    <row r="121" spans="1:3" x14ac:dyDescent="0.25">
      <c r="A121" t="s">
        <v>229</v>
      </c>
      <c r="B121" s="9">
        <f t="shared" si="7"/>
        <v>0.93999999999999984</v>
      </c>
      <c r="C121" s="9">
        <v>0.09</v>
      </c>
    </row>
    <row r="122" spans="1:3" x14ac:dyDescent="0.25">
      <c r="A122" t="s">
        <v>230</v>
      </c>
      <c r="B122" s="9">
        <f t="shared" si="7"/>
        <v>0.94999999999999984</v>
      </c>
      <c r="C122" s="9">
        <v>0.01</v>
      </c>
    </row>
    <row r="123" spans="1:3" x14ac:dyDescent="0.25">
      <c r="A123" t="s">
        <v>231</v>
      </c>
      <c r="B123" s="9">
        <f t="shared" si="7"/>
        <v>0.99999999999999989</v>
      </c>
      <c r="C123" s="9">
        <v>0.05</v>
      </c>
    </row>
    <row r="124" spans="1:3" x14ac:dyDescent="0.25">
      <c r="B124" s="9"/>
      <c r="C124" s="9">
        <f>SUM(C115:C123)</f>
        <v>0.99999999999999989</v>
      </c>
    </row>
    <row r="125" spans="1:3" x14ac:dyDescent="0.25">
      <c r="B125" s="9"/>
    </row>
    <row r="135" spans="1:3" x14ac:dyDescent="0.25">
      <c r="A135" s="14" t="s">
        <v>75</v>
      </c>
      <c r="B135" s="14" t="s">
        <v>76</v>
      </c>
      <c r="C135" s="14" t="s">
        <v>77</v>
      </c>
    </row>
    <row r="136" spans="1:3" ht="22.5" customHeight="1" x14ac:dyDescent="0.25">
      <c r="A136" s="40" t="s">
        <v>78</v>
      </c>
      <c r="B136" s="40" t="s">
        <v>167</v>
      </c>
      <c r="C136" s="40" t="s">
        <v>79</v>
      </c>
    </row>
    <row r="137" spans="1:3" ht="22.5" customHeight="1" x14ac:dyDescent="0.25">
      <c r="A137" s="40" t="s">
        <v>168</v>
      </c>
      <c r="B137" s="40" t="s">
        <v>80</v>
      </c>
      <c r="C137" s="40" t="s">
        <v>169</v>
      </c>
    </row>
    <row r="138" spans="1:3" ht="22.5" customHeight="1" x14ac:dyDescent="0.25">
      <c r="A138" s="40" t="s">
        <v>170</v>
      </c>
      <c r="B138" s="40" t="s">
        <v>172</v>
      </c>
      <c r="C138" s="40" t="s">
        <v>171</v>
      </c>
    </row>
    <row r="139" spans="1:3" ht="22.5" customHeight="1" x14ac:dyDescent="0.25">
      <c r="A139" s="40" t="s">
        <v>81</v>
      </c>
      <c r="B139" s="40" t="s">
        <v>82</v>
      </c>
      <c r="C139" s="40" t="s">
        <v>83</v>
      </c>
    </row>
    <row r="140" spans="1:3" ht="22.5" customHeight="1" x14ac:dyDescent="0.25">
      <c r="A140" s="40" t="s">
        <v>84</v>
      </c>
      <c r="B140" s="40" t="s">
        <v>174</v>
      </c>
      <c r="C140" s="40" t="s">
        <v>173</v>
      </c>
    </row>
    <row r="141" spans="1:3" ht="22.5" customHeight="1" x14ac:dyDescent="0.25">
      <c r="A141" s="15" t="s">
        <v>85</v>
      </c>
      <c r="B141" s="16" t="s">
        <v>176</v>
      </c>
      <c r="C141" s="17" t="s">
        <v>175</v>
      </c>
    </row>
    <row r="142" spans="1:3" ht="22.5" customHeight="1" x14ac:dyDescent="0.25">
      <c r="A142" s="15" t="s">
        <v>86</v>
      </c>
      <c r="B142" s="16" t="s">
        <v>178</v>
      </c>
      <c r="C142" s="17" t="s">
        <v>177</v>
      </c>
    </row>
    <row r="143" spans="1:3" ht="22.5" customHeight="1" x14ac:dyDescent="0.25">
      <c r="A143" s="15" t="s">
        <v>87</v>
      </c>
      <c r="B143" s="16" t="s">
        <v>180</v>
      </c>
      <c r="C143" s="17" t="s">
        <v>179</v>
      </c>
    </row>
    <row r="144" spans="1:3" ht="22.5" customHeight="1" x14ac:dyDescent="0.25">
      <c r="A144" s="15" t="s">
        <v>88</v>
      </c>
      <c r="B144" s="16" t="s">
        <v>89</v>
      </c>
      <c r="C144" s="17" t="s">
        <v>90</v>
      </c>
    </row>
    <row r="145" spans="1:3" ht="22.5" customHeight="1" x14ac:dyDescent="0.25">
      <c r="A145" s="15" t="s">
        <v>181</v>
      </c>
      <c r="B145" s="18" t="s">
        <v>239</v>
      </c>
      <c r="C145" s="17" t="s">
        <v>91</v>
      </c>
    </row>
    <row r="146" spans="1:3" ht="22.5" customHeight="1" x14ac:dyDescent="0.25">
      <c r="A146" s="19" t="s">
        <v>92</v>
      </c>
      <c r="B146" s="20" t="s">
        <v>82</v>
      </c>
      <c r="C146" s="20" t="s">
        <v>83</v>
      </c>
    </row>
    <row r="147" spans="1:3" ht="22.5" customHeight="1" x14ac:dyDescent="0.25">
      <c r="A147" s="19" t="s">
        <v>93</v>
      </c>
      <c r="B147" s="21" t="s">
        <v>82</v>
      </c>
      <c r="C147" s="20" t="s">
        <v>83</v>
      </c>
    </row>
    <row r="148" spans="1:3" ht="22.5" customHeight="1" x14ac:dyDescent="0.25">
      <c r="A148" s="19" t="s">
        <v>94</v>
      </c>
      <c r="B148" s="22" t="s">
        <v>184</v>
      </c>
      <c r="C148" s="20" t="s">
        <v>183</v>
      </c>
    </row>
    <row r="149" spans="1:3" ht="22.5" customHeight="1" x14ac:dyDescent="0.25">
      <c r="A149" s="19" t="s">
        <v>182</v>
      </c>
      <c r="B149" s="20" t="s">
        <v>239</v>
      </c>
      <c r="C149" s="20" t="s">
        <v>91</v>
      </c>
    </row>
    <row r="150" spans="1:3" ht="22.5" customHeight="1" x14ac:dyDescent="0.25">
      <c r="A150" s="23" t="s">
        <v>96</v>
      </c>
      <c r="B150" s="24" t="s">
        <v>186</v>
      </c>
      <c r="C150" s="25" t="s">
        <v>185</v>
      </c>
    </row>
    <row r="151" spans="1:3" ht="22.5" customHeight="1" x14ac:dyDescent="0.25">
      <c r="A151" s="23" t="s">
        <v>98</v>
      </c>
      <c r="B151" s="26" t="s">
        <v>239</v>
      </c>
      <c r="C151" s="25" t="s">
        <v>91</v>
      </c>
    </row>
    <row r="152" spans="1:3" ht="22.5" customHeight="1" x14ac:dyDescent="0.25">
      <c r="A152" s="19" t="s">
        <v>120</v>
      </c>
      <c r="B152" s="19" t="s">
        <v>121</v>
      </c>
      <c r="C152" s="19" t="s">
        <v>240</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24</vt:i4>
      </vt:variant>
    </vt:vector>
  </HeadingPairs>
  <TitlesOfParts>
    <vt:vector size="26" baseType="lpstr">
      <vt:lpstr>Formato PAA</vt:lpstr>
      <vt:lpstr>Listas Desplegables</vt:lpstr>
      <vt:lpstr>ACT</vt:lpstr>
      <vt:lpstr>ACTA</vt:lpstr>
      <vt:lpstr>CRITERIO1</vt:lpstr>
      <vt:lpstr>CRITERIO1A</vt:lpstr>
      <vt:lpstr>CRITERIO2</vt:lpstr>
      <vt:lpstr>CRITERIO2A</vt:lpstr>
      <vt:lpstr>CRITERIO3</vt:lpstr>
      <vt:lpstr>CRITERIO3A</vt:lpstr>
      <vt:lpstr>CRITERIO4</vt:lpstr>
      <vt:lpstr>CRITERIO4A</vt:lpstr>
      <vt:lpstr>CRITERIO5</vt:lpstr>
      <vt:lpstr>CRITERIO5A</vt:lpstr>
      <vt:lpstr>CRITERIO6</vt:lpstr>
      <vt:lpstr>CRITERIO6A</vt:lpstr>
      <vt:lpstr>CRITERIO7</vt:lpstr>
      <vt:lpstr>CRITERIO7A</vt:lpstr>
      <vt:lpstr>CRITERIO8</vt:lpstr>
      <vt:lpstr>CRITERIO8A</vt:lpstr>
      <vt:lpstr>LIDER</vt:lpstr>
      <vt:lpstr>PROCESO</vt:lpstr>
      <vt:lpstr>PROCESO2</vt:lpstr>
      <vt:lpstr>PROF</vt:lpstr>
      <vt:lpstr>PROFA</vt:lpstr>
      <vt:lpstr>'Formato PAA'!Títulos_a_imprimir</vt:lpstr>
    </vt:vector>
  </TitlesOfParts>
  <Company>Hewlett-Packard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JONNATHAN ANDRES LARA HERRERA</dc:creator>
  <cp:lastModifiedBy>Alejandro Marín Cañón</cp:lastModifiedBy>
  <cp:lastPrinted>2019-04-26T05:38:15Z</cp:lastPrinted>
  <dcterms:created xsi:type="dcterms:W3CDTF">2018-02-07T23:53:02Z</dcterms:created>
  <dcterms:modified xsi:type="dcterms:W3CDTF">2019-04-26T16:26:03Z</dcterms:modified>
</cp:coreProperties>
</file>