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Formato PAA" sheetId="1" r:id="rId1"/>
    <sheet name="Listas Desplegables" sheetId="2" r:id="rId2"/>
    <sheet name="Hoja3" sheetId="3" r:id="rId3"/>
  </sheets>
  <definedNames>
    <definedName name="_xlnm._FilterDatabase" localSheetId="0" hidden="1">'Formato PAA'!$A$17:$AB$294</definedName>
    <definedName name="ACT">'Listas Desplegables'!$A$4:$A$12</definedName>
    <definedName name="ACTA">'Listas Desplegables'!$A$4:$B$12</definedName>
    <definedName name="CRITERIO1">'Listas Desplegables'!$A$31:$A$45</definedName>
    <definedName name="CRITERIO1A">'Listas Desplegables'!$A$31:$B$45</definedName>
    <definedName name="CRITERIO2">'Listas Desplegables'!$A$48:$A$51</definedName>
    <definedName name="CRITERIO2A">'Listas Desplegables'!$A$48:$B$51</definedName>
    <definedName name="CRITERIO3">'Listas Desplegables'!$A$55:$A$59</definedName>
    <definedName name="CRITERIO3A">'Listas Desplegables'!$A$55:$B$59</definedName>
    <definedName name="CRITERIO4">'Listas Desplegables'!$A$63:$A$68</definedName>
    <definedName name="CRITERIO4A">'Listas Desplegables'!$A$63:$B$68</definedName>
    <definedName name="CRITERIO5">'Listas Desplegables'!$A$73:$A$77</definedName>
    <definedName name="CRITERIO5A">'Listas Desplegables'!$A$73:$B$77</definedName>
    <definedName name="CRITERIO6">'Listas Desplegables'!$A$81:$A$86</definedName>
    <definedName name="CRITERIO6A">'Listas Desplegables'!$A$81:$B$86</definedName>
    <definedName name="CRITERIO7">'Listas Desplegables'!$A$90:$A$95</definedName>
    <definedName name="CRITERIO7A">'Listas Desplegables'!$A$90:$B$95</definedName>
    <definedName name="CRITERIO8">'Listas Desplegables'!$A$99:$A$105</definedName>
    <definedName name="CRITERIO8A">'Listas Desplegables'!$A$99:$B$105</definedName>
    <definedName name="LIDER">'Listas Desplegables'!$A$15:$A$16</definedName>
    <definedName name="PROCESO">'Listas Desplegables'!$A$114:$A$132</definedName>
    <definedName name="PROCESO2">'Listas Desplegables'!$A$114:$C$132</definedName>
    <definedName name="PROF">'Listas Desplegables'!$A$19:$A$25</definedName>
    <definedName name="PROFA">'Listas Desplegables'!$A$19:$B$25</definedName>
  </definedNames>
  <calcPr calcId="145621"/>
</workbook>
</file>

<file path=xl/calcChain.xml><?xml version="1.0" encoding="utf-8"?>
<calcChain xmlns="http://schemas.openxmlformats.org/spreadsheetml/2006/main">
  <c r="G156" i="1" l="1"/>
  <c r="AB156" i="1"/>
  <c r="G38" i="1" l="1"/>
  <c r="G35" i="1"/>
  <c r="G34" i="1"/>
  <c r="G33" i="1"/>
  <c r="G28" i="1"/>
  <c r="G29" i="1"/>
  <c r="G30" i="1"/>
  <c r="G26" i="1"/>
  <c r="G25" i="1"/>
  <c r="G146" i="1"/>
  <c r="G145" i="1"/>
  <c r="G144" i="1"/>
  <c r="G116" i="1"/>
  <c r="G115" i="1"/>
  <c r="G114" i="1"/>
  <c r="G113" i="1"/>
  <c r="G112" i="1"/>
  <c r="G111" i="1"/>
  <c r="G110" i="1"/>
  <c r="G109" i="1"/>
  <c r="G108" i="1"/>
  <c r="G107" i="1"/>
  <c r="G106" i="1"/>
  <c r="G104" i="1"/>
  <c r="G103" i="1"/>
  <c r="G102" i="1"/>
  <c r="G79" i="1"/>
  <c r="G78" i="1"/>
  <c r="G37" i="1"/>
  <c r="G32" i="1"/>
  <c r="G31" i="1"/>
  <c r="G23" i="1"/>
  <c r="G22" i="1"/>
  <c r="AB146" i="1"/>
  <c r="AB109" i="1"/>
  <c r="AB22" i="1"/>
  <c r="AB71" i="1"/>
  <c r="AB35" i="1"/>
  <c r="AB38" i="1"/>
  <c r="AB112" i="1"/>
  <c r="AB79" i="1"/>
  <c r="AB113" i="1"/>
  <c r="AB33" i="1"/>
  <c r="AB31" i="1"/>
  <c r="AB30" i="1"/>
  <c r="AB28" i="1"/>
  <c r="AB29" i="1"/>
  <c r="AB116" i="1"/>
  <c r="AB145" i="1"/>
  <c r="AB103" i="1"/>
  <c r="AB106" i="1"/>
  <c r="AB32" i="1"/>
  <c r="AB25" i="1"/>
  <c r="AB34" i="1"/>
  <c r="AB115" i="1"/>
  <c r="AB108" i="1"/>
  <c r="AB111" i="1"/>
  <c r="AB37" i="1"/>
  <c r="AB78" i="1"/>
  <c r="AB114" i="1"/>
  <c r="AB144" i="1"/>
  <c r="AB104" i="1"/>
  <c r="AB102" i="1"/>
  <c r="AB107" i="1"/>
  <c r="AB26" i="1"/>
  <c r="AB110" i="1"/>
  <c r="AB23" i="1"/>
  <c r="B31" i="2" l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G92" i="1" l="1"/>
  <c r="G93" i="1"/>
  <c r="G85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19" i="1" l="1"/>
  <c r="G20" i="1"/>
  <c r="G21" i="1"/>
  <c r="G24" i="1"/>
  <c r="G27" i="1"/>
  <c r="G36" i="1"/>
  <c r="G39" i="1"/>
  <c r="G40" i="1"/>
  <c r="G41" i="1"/>
  <c r="G42" i="1"/>
  <c r="G43" i="1"/>
  <c r="G44" i="1"/>
  <c r="G56" i="1"/>
  <c r="G69" i="1"/>
  <c r="G72" i="1"/>
  <c r="G73" i="1"/>
  <c r="G74" i="1"/>
  <c r="G75" i="1"/>
  <c r="G76" i="1"/>
  <c r="G77" i="1"/>
  <c r="G80" i="1"/>
  <c r="G81" i="1"/>
  <c r="G82" i="1"/>
  <c r="G83" i="1"/>
  <c r="G84" i="1"/>
  <c r="G86" i="1"/>
  <c r="G87" i="1"/>
  <c r="G88" i="1"/>
  <c r="G89" i="1"/>
  <c r="G90" i="1"/>
  <c r="G91" i="1"/>
  <c r="G94" i="1"/>
  <c r="G95" i="1"/>
  <c r="G96" i="1"/>
  <c r="G97" i="1"/>
  <c r="G98" i="1"/>
  <c r="G99" i="1"/>
  <c r="G100" i="1"/>
  <c r="G101" i="1"/>
  <c r="G10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18" i="1"/>
  <c r="U15" i="1"/>
  <c r="T15" i="1"/>
  <c r="S15" i="1"/>
  <c r="R15" i="1"/>
  <c r="Q15" i="1"/>
  <c r="P15" i="1"/>
  <c r="O15" i="1"/>
  <c r="N15" i="1"/>
  <c r="M15" i="1"/>
  <c r="L15" i="1"/>
  <c r="K15" i="1"/>
  <c r="J15" i="1"/>
  <c r="B98" i="2"/>
  <c r="B89" i="2"/>
  <c r="B80" i="2"/>
  <c r="B72" i="2"/>
  <c r="B62" i="2"/>
  <c r="B54" i="2"/>
  <c r="B47" i="2"/>
  <c r="B30" i="2"/>
  <c r="AB153" i="1"/>
  <c r="AB185" i="1"/>
  <c r="AB261" i="1"/>
  <c r="AB262" i="1"/>
  <c r="AB90" i="1"/>
  <c r="AB267" i="1"/>
  <c r="AB188" i="1"/>
  <c r="AB41" i="1"/>
  <c r="AB120" i="1"/>
  <c r="AB49" i="1"/>
  <c r="AB283" i="1"/>
  <c r="AB232" i="1"/>
  <c r="AB192" i="1"/>
  <c r="AB74" i="1"/>
  <c r="AB132" i="1"/>
  <c r="AB97" i="1"/>
  <c r="AB168" i="1"/>
  <c r="AB20" i="1"/>
  <c r="AB189" i="1"/>
  <c r="AB159" i="1"/>
  <c r="AB287" i="1"/>
  <c r="AB123" i="1"/>
  <c r="AB170" i="1"/>
  <c r="AB63" i="1"/>
  <c r="AB76" i="1"/>
  <c r="AB238" i="1"/>
  <c r="AB55" i="1"/>
  <c r="AB229" i="1"/>
  <c r="AB127" i="1"/>
  <c r="AB271" i="1"/>
  <c r="AB245" i="1"/>
  <c r="AB220" i="1"/>
  <c r="AB172" i="1"/>
  <c r="AB198" i="1"/>
  <c r="AB203" i="1"/>
  <c r="AB64" i="1"/>
  <c r="AB242" i="1"/>
  <c r="AB293" i="1"/>
  <c r="AB190" i="1"/>
  <c r="AB213" i="1"/>
  <c r="AB54" i="1"/>
  <c r="AB44" i="1"/>
  <c r="AB249" i="1"/>
  <c r="AB42" i="1"/>
  <c r="AB135" i="1"/>
  <c r="AB197" i="1"/>
  <c r="AB216" i="1"/>
  <c r="AB186" i="1"/>
  <c r="AB126" i="1"/>
  <c r="AB50" i="1"/>
  <c r="AB256" i="1"/>
  <c r="AB208" i="1"/>
  <c r="AB274" i="1"/>
  <c r="AB257" i="1"/>
  <c r="AB264" i="1"/>
  <c r="AB147" i="1"/>
  <c r="AB225" i="1"/>
  <c r="AB133" i="1"/>
  <c r="AB281" i="1"/>
  <c r="AB165" i="1"/>
  <c r="AB260" i="1"/>
  <c r="AB268" i="1"/>
  <c r="AB228" i="1"/>
  <c r="AB62" i="1"/>
  <c r="AB154" i="1"/>
  <c r="AB173" i="1"/>
  <c r="AB239" i="1"/>
  <c r="AB155" i="1"/>
  <c r="AB193" i="1"/>
  <c r="AB140" i="1"/>
  <c r="AB255" i="1"/>
  <c r="AB40" i="1"/>
  <c r="AB47" i="1"/>
  <c r="AB24" i="1"/>
  <c r="AB290" i="1"/>
  <c r="AB130" i="1"/>
  <c r="AB241" i="1"/>
  <c r="AB276" i="1"/>
  <c r="AB178" i="1"/>
  <c r="AB134" i="1"/>
  <c r="AB60" i="1"/>
  <c r="AB282" i="1"/>
  <c r="AB83" i="1"/>
  <c r="AB58" i="1"/>
  <c r="AB279" i="1"/>
  <c r="AB246" i="1"/>
  <c r="AB82" i="1"/>
  <c r="AB125" i="1"/>
  <c r="AB124" i="1"/>
  <c r="AB218" i="1"/>
  <c r="AB98" i="1"/>
  <c r="AB85" i="1"/>
  <c r="AB240" i="1"/>
  <c r="AB205" i="1"/>
  <c r="AB266" i="1"/>
  <c r="AB291" i="1"/>
  <c r="AB236" i="1"/>
  <c r="AB81" i="1"/>
  <c r="AB128" i="1"/>
  <c r="AB207" i="1"/>
  <c r="AB86" i="1"/>
  <c r="AB243" i="1"/>
  <c r="AB230" i="1"/>
  <c r="AB272" i="1"/>
  <c r="AB162" i="1"/>
  <c r="AB99" i="1"/>
  <c r="AB187" i="1"/>
  <c r="AB270" i="1"/>
  <c r="AB139" i="1"/>
  <c r="AB217" i="1"/>
  <c r="AB235" i="1"/>
  <c r="AB56" i="1"/>
  <c r="AB285" i="1"/>
  <c r="AB92" i="1"/>
  <c r="AB39" i="1"/>
  <c r="AB176" i="1"/>
  <c r="AB157" i="1"/>
  <c r="AB119" i="1"/>
  <c r="AB280" i="1"/>
  <c r="AB105" i="1"/>
  <c r="AB212" i="1"/>
  <c r="AB199" i="1"/>
  <c r="AB53" i="1"/>
  <c r="AB80" i="1"/>
  <c r="AB179" i="1"/>
  <c r="AB289" i="1"/>
  <c r="AB294" i="1"/>
  <c r="AB191" i="1"/>
  <c r="AB72" i="1"/>
  <c r="AB45" i="1"/>
  <c r="AB184" i="1"/>
  <c r="AB66" i="1"/>
  <c r="AB196" i="1"/>
  <c r="AB95" i="1"/>
  <c r="AB219" i="1"/>
  <c r="AB151" i="1"/>
  <c r="AB250" i="1"/>
  <c r="AB252" i="1"/>
  <c r="AB52" i="1"/>
  <c r="AB233" i="1"/>
  <c r="AB141" i="1"/>
  <c r="AB265" i="1"/>
  <c r="AB94" i="1"/>
  <c r="AB142" i="1"/>
  <c r="AB68" i="1"/>
  <c r="AB158" i="1"/>
  <c r="AB150" i="1"/>
  <c r="AB288" i="1"/>
  <c r="AB180" i="1"/>
  <c r="AB136" i="1"/>
  <c r="AB221" i="1"/>
  <c r="AB292" i="1"/>
  <c r="AB244" i="1"/>
  <c r="AB209" i="1"/>
  <c r="AB248" i="1"/>
  <c r="AB201" i="1"/>
  <c r="AB46" i="1"/>
  <c r="AB118" i="1"/>
  <c r="AB84" i="1"/>
  <c r="AB75" i="1"/>
  <c r="AB89" i="1"/>
  <c r="AB57" i="1"/>
  <c r="AB194" i="1"/>
  <c r="AB61" i="1"/>
  <c r="AB183" i="1"/>
  <c r="AB138" i="1"/>
  <c r="AB269" i="1"/>
  <c r="AB161" i="1"/>
  <c r="AB129" i="1"/>
  <c r="AB121" i="1"/>
  <c r="AB234" i="1"/>
  <c r="AB164" i="1"/>
  <c r="AB273" i="1"/>
  <c r="AB122" i="1"/>
  <c r="AB202" i="1"/>
  <c r="AB77" i="1"/>
  <c r="AB247" i="1"/>
  <c r="AB171" i="1"/>
  <c r="AB177" i="1"/>
  <c r="AB101" i="1"/>
  <c r="AB210" i="1"/>
  <c r="AB169" i="1"/>
  <c r="AB182" i="1"/>
  <c r="AB163" i="1"/>
  <c r="AB275" i="1"/>
  <c r="AB215" i="1"/>
  <c r="AB93" i="1"/>
  <c r="AB284" i="1"/>
  <c r="AB251" i="1"/>
  <c r="AB148" i="1"/>
  <c r="AB200" i="1"/>
  <c r="AB181" i="1"/>
  <c r="AB227" i="1"/>
  <c r="AB149" i="1"/>
  <c r="AB224" i="1"/>
  <c r="AB286" i="1"/>
  <c r="AB174" i="1"/>
  <c r="AB259" i="1"/>
  <c r="AB73" i="1"/>
  <c r="AB18" i="1"/>
  <c r="AB206" i="1"/>
  <c r="AB91" i="1"/>
  <c r="AB211" i="1"/>
  <c r="AB277" i="1"/>
  <c r="AB27" i="1"/>
  <c r="AB48" i="1"/>
  <c r="AB36" i="1"/>
  <c r="AB43" i="1"/>
  <c r="AB131" i="1"/>
  <c r="AB143" i="1"/>
  <c r="AB253" i="1"/>
  <c r="AB278" i="1"/>
  <c r="AB160" i="1"/>
  <c r="AB167" i="1"/>
  <c r="AB19" i="1"/>
  <c r="AB59" i="1"/>
  <c r="AB214" i="1"/>
  <c r="AB263" i="1"/>
  <c r="AB70" i="1"/>
  <c r="AB254" i="1"/>
  <c r="AB222" i="1"/>
  <c r="AB166" i="1"/>
  <c r="AB175" i="1"/>
  <c r="AB88" i="1"/>
  <c r="AB204" i="1"/>
  <c r="AB223" i="1"/>
  <c r="AB152" i="1"/>
  <c r="AB258" i="1"/>
  <c r="AB87" i="1"/>
  <c r="AB51" i="1"/>
  <c r="AB21" i="1"/>
  <c r="AB69" i="1"/>
  <c r="AB226" i="1"/>
  <c r="AB96" i="1"/>
  <c r="AB100" i="1"/>
  <c r="AB65" i="1"/>
  <c r="AB231" i="1"/>
  <c r="AB67" i="1"/>
  <c r="AB117" i="1"/>
  <c r="AB237" i="1"/>
  <c r="AB195" i="1"/>
  <c r="AB137" i="1"/>
</calcChain>
</file>

<file path=xl/sharedStrings.xml><?xml version="1.0" encoding="utf-8"?>
<sst xmlns="http://schemas.openxmlformats.org/spreadsheetml/2006/main" count="1333" uniqueCount="287">
  <si>
    <t>Nombre de la Entidad</t>
  </si>
  <si>
    <t>Nombre del Jefe de Control Interno o quien  haga sus veces</t>
  </si>
  <si>
    <t>Objetivo del PAA:</t>
  </si>
  <si>
    <t>Alcance del PAA:</t>
  </si>
  <si>
    <t>Criterios:</t>
  </si>
  <si>
    <t>Recursos:</t>
  </si>
  <si>
    <t>Código</t>
  </si>
  <si>
    <t xml:space="preserve"> 208-CI-Ft-04</t>
  </si>
  <si>
    <t>Versión</t>
  </si>
  <si>
    <t>Vigente desde</t>
  </si>
  <si>
    <t>Vigencia del Plan</t>
  </si>
  <si>
    <t>Fecha de Aprobación</t>
  </si>
  <si>
    <t>Soporte de Aprobación</t>
  </si>
  <si>
    <t>Tipo de Proceso</t>
  </si>
  <si>
    <t>Fecha Programada</t>
  </si>
  <si>
    <t>Cronograma</t>
  </si>
  <si>
    <t>Seguimiento</t>
  </si>
  <si>
    <t>Evidencias</t>
  </si>
  <si>
    <t>Observaciones</t>
  </si>
  <si>
    <t>Actividad</t>
  </si>
  <si>
    <t>Responsable o Líder de la Auditoría</t>
  </si>
  <si>
    <t>Equipo Auditor
Responsable de la Actividad</t>
  </si>
  <si>
    <t>Responsable Líder del proceso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</si>
  <si>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</si>
  <si>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</si>
  <si>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</si>
  <si>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</si>
  <si>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</si>
  <si>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</si>
  <si>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</si>
  <si>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</si>
  <si>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</si>
  <si>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</si>
  <si>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</si>
  <si>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</si>
  <si>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Inicio</t>
  </si>
  <si>
    <t>Fecha Fin</t>
  </si>
  <si>
    <t xml:space="preserve">Fecha  de Cierre de la Actividad </t>
  </si>
  <si>
    <t>Productos Esperados</t>
  </si>
  <si>
    <t>Avance Actividad</t>
  </si>
  <si>
    <t>PLAN ANUAL DE AUDITORÍAS</t>
  </si>
  <si>
    <t>Cargo</t>
  </si>
  <si>
    <t>Evaluar de forma sistemática, autónoma, objetiva e independiente el SCI, SIG, la gestión y los resultados de los procesos de la CVP, así como evaluar el cumplimiento de los planes y realizar los demás seguimientos e informes de ley, mediante actividades de aseguramiento y consultoría basados en riesgos y con enfoque hacia la prevención, proponiendo las recomendaciones y sugerencias que contribuyan al mejoramiento continuo del SIC.</t>
  </si>
  <si>
    <t>El Plan Anual de Auditorías se aplicará a los 16 procesos identificados en la resolución interna 4978 de 2017 del mapa de procesos de la CVP, así como a las dependencias y áreas funcionales que los conforman.</t>
  </si>
  <si>
    <t>Caja de la Vivienda Popular</t>
  </si>
  <si>
    <t>Ivonne Andrea Torres Cruz</t>
  </si>
  <si>
    <t xml:space="preserve">Acta de Reunión - Comité del Sistema Integrado de Gestión </t>
  </si>
  <si>
    <t>Liderazgo Estratégico</t>
  </si>
  <si>
    <t>Informes de Ley</t>
  </si>
  <si>
    <t>Enfoque hacia la Prevención</t>
  </si>
  <si>
    <t>Relación con entes de control externos</t>
  </si>
  <si>
    <t>Seguimiento a Planes de Mejoramiento</t>
  </si>
  <si>
    <t>Fernando Reinoso Guerra</t>
  </si>
  <si>
    <t>Graciela Zabala Rico</t>
  </si>
  <si>
    <t>Carolina Montoya Duque</t>
  </si>
  <si>
    <t>Claudia Yanet D'Antonio Adame</t>
  </si>
  <si>
    <t>Jonnathan Andrés Lara Herrera</t>
  </si>
  <si>
    <t>Monica Andrea Bustamante Portela</t>
  </si>
  <si>
    <t>Profesionales</t>
  </si>
  <si>
    <t>Ponderación</t>
  </si>
  <si>
    <t>Auditoría</t>
  </si>
  <si>
    <t>Evaluación de la Gestión del Riesgo</t>
  </si>
  <si>
    <t>Adicionales</t>
  </si>
  <si>
    <t>Actividades</t>
  </si>
  <si>
    <t>Ivonne Andrea Torres Cruz
Asesora Control Interno</t>
  </si>
  <si>
    <t>Lider</t>
  </si>
  <si>
    <t>Aporte al Avance del  PAA</t>
  </si>
  <si>
    <t>Ponderación
de la Actividad</t>
  </si>
  <si>
    <t>Programación</t>
  </si>
  <si>
    <t>Informe Final (Entregado y publicado)</t>
  </si>
  <si>
    <t>Informe Elaborado</t>
  </si>
  <si>
    <t>Informe Revisado</t>
  </si>
  <si>
    <t>Informe Entregado y Publicado</t>
  </si>
  <si>
    <t>Actividad programada</t>
  </si>
  <si>
    <t>Entrega, publicación o socialización de resultados</t>
  </si>
  <si>
    <t>Actividad ejecutada</t>
  </si>
  <si>
    <t>Trabajo de campo</t>
  </si>
  <si>
    <t>Informe preliminar elaborado</t>
  </si>
  <si>
    <t>Informe entregado a mesa de validación de hallazgos</t>
  </si>
  <si>
    <t>Diseño o planeación de la acción</t>
  </si>
  <si>
    <t>Ejecución de la acción planteada</t>
  </si>
  <si>
    <t>Criterio a</t>
  </si>
  <si>
    <t>Criterio b</t>
  </si>
  <si>
    <t>Criterio d</t>
  </si>
  <si>
    <t>Criterio c</t>
  </si>
  <si>
    <t>CRITERIO1</t>
  </si>
  <si>
    <t>CRITERIO2</t>
  </si>
  <si>
    <t>CRITERIO3</t>
  </si>
  <si>
    <t>CRITERIO4</t>
  </si>
  <si>
    <t>CRITERIO5</t>
  </si>
  <si>
    <t>CRITERIO6</t>
  </si>
  <si>
    <t>CRITERIO7</t>
  </si>
  <si>
    <t>CRITERIO8</t>
  </si>
  <si>
    <t>Cuadro de Ponderación</t>
  </si>
  <si>
    <t>Proceso</t>
  </si>
  <si>
    <t>Dependencia responsable</t>
  </si>
  <si>
    <t>Líder responsable</t>
  </si>
  <si>
    <t>Gestión Estratégica</t>
  </si>
  <si>
    <t>Oficina Asesora de planeación</t>
  </si>
  <si>
    <t xml:space="preserve">Jefe Oficina Asesora de Planeación </t>
  </si>
  <si>
    <t xml:space="preserve">Prevención del Daño Antijurídico y Representación Judicial </t>
  </si>
  <si>
    <t>Dirección Jurídica</t>
  </si>
  <si>
    <t>Director Jurídico</t>
  </si>
  <si>
    <t>Gestión de Comunicaciones</t>
  </si>
  <si>
    <t>Oficina Asesora de Comunicación</t>
  </si>
  <si>
    <t>Gestión del Talento Humano</t>
  </si>
  <si>
    <t>Subdirección Administrativa</t>
  </si>
  <si>
    <t>Subdirector Administrativo</t>
  </si>
  <si>
    <t>Gestión Tecnología de la Información y Comunicaciones</t>
  </si>
  <si>
    <t>Reasentamientos Humanos</t>
  </si>
  <si>
    <t xml:space="preserve">Dirección de Reasentamientos Humanos </t>
  </si>
  <si>
    <t xml:space="preserve">Director de Reasentamientos Humanos </t>
  </si>
  <si>
    <t>Urbanizaciones y Titulación</t>
  </si>
  <si>
    <t xml:space="preserve">Dirección de Urbanizaciones y Titulación </t>
  </si>
  <si>
    <t xml:space="preserve">Director de Urbanizaciones y Titulación </t>
  </si>
  <si>
    <t>Mejoramiento de Barrios</t>
  </si>
  <si>
    <t xml:space="preserve">Dirección de Mejoramiento de Barrios </t>
  </si>
  <si>
    <t xml:space="preserve">Director de Mejoramiento de Barrios </t>
  </si>
  <si>
    <t>Mejoramiento de Vivienda</t>
  </si>
  <si>
    <t>Dirección de Mejoramiento de Vivienda</t>
  </si>
  <si>
    <t>Director de Mejoramiento de Vivienda</t>
  </si>
  <si>
    <t>Servicio al Ciudadano</t>
  </si>
  <si>
    <t>Dirección de Gestión Corporativa y CID</t>
  </si>
  <si>
    <t>Director de Gestión Corporativa y CID</t>
  </si>
  <si>
    <t>Gestión Administrativa</t>
  </si>
  <si>
    <t>Gestión Documental</t>
  </si>
  <si>
    <t>Gestión Financiera</t>
  </si>
  <si>
    <t>Adquisición de bienes y servicios</t>
  </si>
  <si>
    <t>Evaluación de la Gestión</t>
  </si>
  <si>
    <t>Control Interno</t>
  </si>
  <si>
    <t xml:space="preserve">Asesor de Control Interno </t>
  </si>
  <si>
    <t>Gestión del Control Interno Disciplinario</t>
  </si>
  <si>
    <t>Informe presupuestal a Personería</t>
  </si>
  <si>
    <t>Informe cuenta mensual SIVICOF</t>
  </si>
  <si>
    <t>Informe cuenta anual SIVICOF</t>
  </si>
  <si>
    <t>Evaluación por dependencias.
Ley 904 de 2005 - Acuerdo CNSC 565 de 2016 - Circualr 004 de 2005 consejor asesor del gobierno nacional</t>
  </si>
  <si>
    <t>Control Interno Contable durante la vigencia 2016.
Decreto Reglamentario 1027 de 2007 y Resolución 357 de 2008 del Contador General de la Nación.</t>
  </si>
  <si>
    <t>Austeridad en el gasto. Decretos Reglamentarios 1737 de 1998 y 984 de 2012 y Directiva Presidencial 03 de 2012.</t>
  </si>
  <si>
    <t>Informe FURAG - Reporte en aplicativo página de la Función Publica</t>
  </si>
  <si>
    <t>Informe Pormenorizado Sistema de Control Interno. Ley 1474 de 2011.</t>
  </si>
  <si>
    <t>Formulación PAA Auditorías - Artículo 1 decreto 215 de 2017</t>
  </si>
  <si>
    <t>Seguimiento PAA Auditorías - Artículo 1 decreto 215 de 2017</t>
  </si>
  <si>
    <t>Evaluación del nivel de madurez del SCI - Artículo 2 decreto 215 de 2017</t>
  </si>
  <si>
    <t>Informe de seguimiento y recomendaciones sobre el cumplimiento de las metas del PDD - Artículo 3 decreto 215 de 2017</t>
  </si>
  <si>
    <t>Seguimiento al SIG - Artículo 4 decreto 215 de 2017</t>
  </si>
  <si>
    <t>seguimiento Plan anticorrupción y de Atención al Ciudadano. Decreto 124 de 2016</t>
  </si>
  <si>
    <t>Seguimiento Matriz de riesgos de corrupción y por proceso</t>
  </si>
  <si>
    <t>Revisión por la Dirección</t>
  </si>
  <si>
    <t>Informe Directiva 003 de 2013 Alcaldía Mayor de Bogotá</t>
  </si>
  <si>
    <t>Reportar la información sobre la utilización del software a través del aplicativo que disponga la Dirección Nacional de Derechos de Autor. Circular 17 de 2011</t>
  </si>
  <si>
    <t>Directiva 007 / 2016 - Informe a la Alcaldía Mayor de Bogotá NICSP</t>
  </si>
  <si>
    <t>Seguimiento a los procesos judiciales - SIPROJ</t>
  </si>
  <si>
    <t>Análisis del proceso de contratación</t>
  </si>
  <si>
    <t>Revisión y actualización del normograma proceso Evaluación de la Gestión</t>
  </si>
  <si>
    <t>Revisión botón de transparencia - Ley 1712 de 2014 toda la página web excepto numeral 7</t>
  </si>
  <si>
    <t>Revisión botón de transparencia - Ley 1712 de 2014 numeral 7 a cargo de control interno</t>
  </si>
  <si>
    <t>Seguimiento al Mapa de Riesgos por Procesos</t>
  </si>
  <si>
    <t>Contratación 2018 contratistas ACI</t>
  </si>
  <si>
    <t>solicitud capacitación en herramientas de gestión</t>
  </si>
  <si>
    <t>revisión forma y contenido herramientas de gestión para todos los procesos</t>
  </si>
  <si>
    <t>Seguimiento a los indicadores de gestión y por proceso</t>
  </si>
  <si>
    <t>Estratégico</t>
  </si>
  <si>
    <t>Apoyo</t>
  </si>
  <si>
    <t>Seguimiento y Evaluación</t>
  </si>
  <si>
    <t>Todos los Procesos</t>
  </si>
  <si>
    <t>Todas las dependencias</t>
  </si>
  <si>
    <t>Lideres de Cada Proceso</t>
  </si>
  <si>
    <t>Misional</t>
  </si>
  <si>
    <t>Informe Ejecutivo Anual de Control Interno de la vigencia 2017</t>
  </si>
  <si>
    <t>Subdirector Financiera</t>
  </si>
  <si>
    <t>Asesora de Control Interno - Código 105; Grado 01</t>
  </si>
  <si>
    <t>Planeación - Comunicación de envío</t>
  </si>
  <si>
    <t>Planeación - Listas de verificación</t>
  </si>
  <si>
    <t>Planeación - Plan de auditoría</t>
  </si>
  <si>
    <t>Trabajo de campo - Recolección de Evidencias</t>
  </si>
  <si>
    <t>Trabajo de campo - Análisis de Información</t>
  </si>
  <si>
    <t>Informe preliminar - Comunicación de envío</t>
  </si>
  <si>
    <t>Informe preliminar - Revisado por ACI</t>
  </si>
  <si>
    <t>Informe preliminar - Reunión de validación de hallazgos</t>
  </si>
  <si>
    <t>Planeación - Reunión de apertura</t>
  </si>
  <si>
    <t>Informe preliminar - Elaboración</t>
  </si>
  <si>
    <t>Informe Final - Revisión de evidencias nuevas</t>
  </si>
  <si>
    <t>Informe Final - Elaboración</t>
  </si>
  <si>
    <t>Informe Final - Comunicación de envío</t>
  </si>
  <si>
    <t>Informe Final - Publicación (web,intranet y carpeta de calidad)</t>
  </si>
  <si>
    <t>Trámite de cuentas de ACI</t>
  </si>
  <si>
    <t>Seguimiento a Comité de inventartios</t>
  </si>
  <si>
    <t>Seguimiento a Comité Técnico de sostenibilidad Contable</t>
  </si>
  <si>
    <t>Seguimiento al Comité SIG</t>
  </si>
  <si>
    <t>Seguimiento al comité de Contratación</t>
  </si>
  <si>
    <t>Arqueo Caja menor</t>
  </si>
  <si>
    <t>Arqueo Caja fuerte</t>
  </si>
  <si>
    <t>Jefe de Oficina TIC</t>
  </si>
  <si>
    <t>Jefe Oficina Asesor de Comunicaciones</t>
  </si>
  <si>
    <t>Informe PQR's - Ley 1474 de 2011</t>
  </si>
  <si>
    <t>Decreto 1072 de 2015 - SGSST - Sistema de Gestión de la Seguridad y Salud en el Trabajo</t>
  </si>
  <si>
    <t>Segumiento al Comité de Conciliación</t>
  </si>
  <si>
    <t>Seguimiento a los proyectos de inversión</t>
  </si>
  <si>
    <t>Seguimiento a la implementación del MIPG</t>
  </si>
  <si>
    <t>Seguimiento al SIDEAP</t>
  </si>
  <si>
    <t>Seguimiento a los planes de capacitación, bienestar e incentivos</t>
  </si>
  <si>
    <t>Seguimiento al Gobierno Digital - PETIC</t>
  </si>
  <si>
    <t>Seguimiento al PIGA</t>
  </si>
  <si>
    <t>Seguimiento a las historias laborales</t>
  </si>
  <si>
    <t>Seguimiento a la nómina</t>
  </si>
  <si>
    <t>seguimiento aplicación de las TRD</t>
  </si>
  <si>
    <t>Seguimiento al Producto No Conforme</t>
  </si>
  <si>
    <t>constitución caja menor</t>
  </si>
  <si>
    <t>Seguimiento al PGD</t>
  </si>
  <si>
    <t>Seguimiento al PINAR</t>
  </si>
  <si>
    <t>Contador</t>
  </si>
  <si>
    <t>Ingeniero</t>
  </si>
  <si>
    <t>Codigo Color</t>
  </si>
  <si>
    <t>Rol</t>
  </si>
  <si>
    <t>Cantidad personas que conforman la entidad</t>
  </si>
  <si>
    <t>Personas de CI</t>
  </si>
  <si>
    <t>N° Aux Administrativos</t>
  </si>
  <si>
    <t>N° de Técnicos</t>
  </si>
  <si>
    <t>N° Profesionales</t>
  </si>
  <si>
    <t>N° Prof. Especializados</t>
  </si>
  <si>
    <t>N° Asesores</t>
  </si>
  <si>
    <t>Talento Humano
Cantidad</t>
  </si>
  <si>
    <t xml:space="preserve">
1. Estado de los procesos, nivel de madurez
2. Resultado de cumplimento de la gestión: adecuada formulación y cumplimiento de las acciones formuladas en las herramientas de gestión
3. Estado del Plan de Mejoramiento interno y externo
4. Resultado de las auditorías vigencia 2017
5. Estado de implementación y sostenibilidad del MECI
Cumplimiento de requisitos normativos, proceso y sistema integrado de gestión.</t>
  </si>
  <si>
    <r>
      <rPr>
        <b/>
        <sz val="9"/>
        <color theme="1"/>
        <rFont val="Arial"/>
        <family val="2"/>
      </rPr>
      <t>Humanos:</t>
    </r>
    <r>
      <rPr>
        <sz val="9"/>
        <color theme="1"/>
        <rFont val="Arial"/>
        <family val="2"/>
      </rPr>
      <t xml:space="preserve"> Equipo multidisciplinario de trabajo de la Oficina de Control Interno
</t>
    </r>
    <r>
      <rPr>
        <b/>
        <sz val="9"/>
        <color theme="1"/>
        <rFont val="Arial"/>
        <family val="2"/>
      </rPr>
      <t>Tecnológicos:</t>
    </r>
    <r>
      <rPr>
        <sz val="9"/>
        <color theme="1"/>
        <rFont val="Arial"/>
        <family val="2"/>
      </rPr>
      <t xml:space="preserve"> Equipos de cómputo, acceso a los Sistemas de Información de la entidad en modo de consulta y conectividad
</t>
    </r>
    <r>
      <rPr>
        <b/>
        <sz val="9"/>
        <color theme="1"/>
        <rFont val="Arial"/>
        <family val="2"/>
      </rPr>
      <t>Financieros</t>
    </r>
    <r>
      <rPr>
        <sz val="9"/>
        <color theme="1"/>
        <rFont val="Arial"/>
        <family val="2"/>
      </rPr>
      <t>: presupuesto asignado</t>
    </r>
  </si>
  <si>
    <t>Informe</t>
  </si>
  <si>
    <t>Listados de Asistencia</t>
  </si>
  <si>
    <t>Cuentas de Contratistas Radicadas</t>
  </si>
  <si>
    <t>Contratos de CI prefeccionados</t>
  </si>
  <si>
    <t xml:space="preserve">Diseño y gestión de capacitaciones para el fortalecimiento y aplicación del principio de autocontrol  </t>
  </si>
  <si>
    <t>Roles 
Decreto 948 de 2017</t>
  </si>
  <si>
    <t>Firma</t>
  </si>
  <si>
    <t xml:space="preserve">Atención a la contraloría - auditoría regular </t>
  </si>
  <si>
    <t>Atención a la contraloría - auditoría de desempeño 1</t>
  </si>
  <si>
    <t>Atención a la contraloría - auditoría de desempeño 2</t>
  </si>
  <si>
    <t>No se realizó dados los cambios en la Circular Externa 02 del 21 de febrero de 2018 de la Contraloría de Bogotá.</t>
  </si>
  <si>
    <t>Circular Externa 02 del 21 de febrero de 2018 de la Contraloría de Bogotá</t>
  </si>
  <si>
    <t>Abogado nuevo</t>
  </si>
  <si>
    <t>Decreto 371 de 2010 
Artículo 2°._ DE LOS PROCESOS DE CONTRATACIÓN EN EL DISTRITO CAPITAL.</t>
  </si>
  <si>
    <t>Decreto 371 de 2010
Artículo 3º - DE LOS PROCESOS DE ATENCIÓN AL CIUDADANO, LOS SISTEMAS DE INFORMACIÓN Y ATENCIÓN DE LAS PETICIONES, QUEJAS, RECLAMOS Y SUGERENCIAS DE LOS CUIDADANOS, EN EL DISTRITO CAPITAL.</t>
  </si>
  <si>
    <t>Decreto 371 de 2010
Artículo 4°.-DE LOS PROCESOS DE LA PARTICIPACIÓN CIUDADANA Y CONTROL SOCIAL EN EL DISTRITO CAPITAL.</t>
  </si>
  <si>
    <t>Seguimiento al Plan de Mejoramiento Interno - Ejecución</t>
  </si>
  <si>
    <t>Seguimiento a Plan de Mejoramiento Externo - Planeación, ejecución e informe</t>
  </si>
  <si>
    <t>Seguimiento al Plan de Mejoramiento Interno - Planeación e informe</t>
  </si>
  <si>
    <t>Remisión Decreto Distrital 118 de 2018 de la Secretaría General de la Alcaldía Mayor de Bogotá</t>
  </si>
  <si>
    <t>Remisión de nuevo marco normativo</t>
  </si>
  <si>
    <t>Se realizan dos capacitaciones. Una por parte de Control interno y una (Gestión de Indicadores) por parte de la Oficina Asesora de Planeación (Herramientas de planeación).</t>
  </si>
  <si>
    <t>Presentación, Listado de asistencia y Oficios</t>
  </si>
  <si>
    <t xml:space="preserve">Soporte de repuesta a requerimientos de las  </t>
  </si>
  <si>
    <t>Se realiza en informe dentro de los plazos de la acciónn establecidos.</t>
  </si>
  <si>
    <t>Consolidado de resultado de  evaluación por dependencias</t>
  </si>
  <si>
    <t>Durante el primer trimestre del año se consolidan las respuestas relacionadas con la evaluación por dependencias.</t>
  </si>
  <si>
    <t xml:space="preserve">Se presenta el reporte dentro de los tiempos establecidos </t>
  </si>
  <si>
    <t>Se desarrolla el informe de control interno contable por parte de los repsonsables del equipo.</t>
  </si>
  <si>
    <t>Se hace la recolección de las evidencias y se constituye el informe para publicarlo en la página web</t>
  </si>
  <si>
    <t>Informe final publicado</t>
  </si>
  <si>
    <t>Se cuenta con la herramienta para la formulación del Plan Anual de Auditorias</t>
  </si>
  <si>
    <t>Plan anual de Auditorías</t>
  </si>
  <si>
    <t>Se hace el diligenciamiento de la columna de seguimiento del Plan Anual de Auditorias para su reporte</t>
  </si>
  <si>
    <t>Plan anual de Auditorías con Seguimiento</t>
  </si>
  <si>
    <t>Se valida la publicación del informe al PAAC para la vigencia 2017.</t>
  </si>
  <si>
    <t>Se valida la publicación del informe al PAAC para la vigencia 2017 que contiene el componente "Riesgos de Corrupción.</t>
  </si>
  <si>
    <t>Presentación Revisión por la dirección.</t>
  </si>
  <si>
    <t>Se realizan las presentaciones e informes para la presentación de la revisión por la Dirección.</t>
  </si>
  <si>
    <t>Se presenta el informe NICSP.</t>
  </si>
  <si>
    <t>Informe NICSP</t>
  </si>
  <si>
    <t>Normograma Actualizado</t>
  </si>
  <si>
    <t>Se verifica la actualización del marco legal aplicable al proceso evaluación de la Gestión</t>
  </si>
  <si>
    <t>Se verifica el informe finalizado</t>
  </si>
  <si>
    <t>Profesionales Contratados</t>
  </si>
  <si>
    <t xml:space="preserve">Profesionales contratados. </t>
  </si>
  <si>
    <t>Cuentas radicadas</t>
  </si>
  <si>
    <t>Cuentas Radicadas</t>
  </si>
  <si>
    <t>Capacitación de Gestió de Riesgos</t>
  </si>
  <si>
    <t>Capacitación</t>
  </si>
  <si>
    <t>Informe Publicado</t>
  </si>
  <si>
    <t>Informe publicado</t>
  </si>
  <si>
    <t>Esta en ajustes para la entrega final</t>
  </si>
  <si>
    <t>Informe preliminar</t>
  </si>
  <si>
    <t>Se remite la normatividad para la aplicación en la Entidad</t>
  </si>
  <si>
    <t>Correo Electrónico</t>
  </si>
  <si>
    <t>Informe  Metas Plan de Desarrollo</t>
  </si>
  <si>
    <t xml:space="preserve">Presentado en línea </t>
  </si>
  <si>
    <t xml:space="preserve">Informe </t>
  </si>
  <si>
    <t>El informe se presento de acuerdo a la metodología establecida</t>
  </si>
  <si>
    <t xml:space="preserve">Informe cumplimiento proyectos de inversión </t>
  </si>
  <si>
    <t>El informe se remitio al correo insitucional itorresc@cajaviviendapopular.gov.co</t>
  </si>
  <si>
    <t>Se da atención a la visita de contraloría en su fase inicial y se coordina la atención de sus requerimientos.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</si>
</sst>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8" fillId="0" borderId="0" xfId="0" applyFont="1"/>
    <xf numFmtId="0" fontId="9" fillId="0" borderId="0" xfId="0" applyFont="1"/>
    <xf numFmtId="0" fontId="4" fillId="0" borderId="0" xfId="0" applyFont="1"/>
    <xf numFmtId="0" fontId="11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0" fontId="10" fillId="13" borderId="12" xfId="2" applyFont="1" applyFill="1" applyBorder="1" applyAlignment="1">
      <alignment horizontal="center" vertical="center" wrapText="1"/>
    </xf>
    <xf numFmtId="0" fontId="10" fillId="11" borderId="12" xfId="2" applyFont="1" applyFill="1" applyBorder="1" applyAlignment="1">
      <alignment horizontal="center" vertical="center" wrapText="1"/>
    </xf>
    <xf numFmtId="14" fontId="13" fillId="0" borderId="0" xfId="0" applyNumberFormat="1" applyFont="1"/>
    <xf numFmtId="0" fontId="10" fillId="12" borderId="12" xfId="2" applyFont="1" applyFill="1" applyBorder="1" applyAlignment="1">
      <alignment horizontal="center" vertical="center"/>
    </xf>
    <xf numFmtId="0" fontId="14" fillId="5" borderId="1" xfId="13" applyFont="1" applyFill="1" applyBorder="1" applyAlignment="1">
      <alignment horizontal="center" vertical="center"/>
    </xf>
    <xf numFmtId="0" fontId="15" fillId="6" borderId="1" xfId="13" applyFont="1" applyFill="1" applyBorder="1" applyAlignment="1">
      <alignment vertical="center" wrapText="1"/>
    </xf>
    <xf numFmtId="0" fontId="16" fillId="3" borderId="1" xfId="7" applyFont="1" applyFill="1" applyBorder="1" applyAlignment="1">
      <alignment vertical="center" wrapText="1"/>
    </xf>
    <xf numFmtId="0" fontId="15" fillId="3" borderId="1" xfId="13" applyFont="1" applyFill="1" applyBorder="1" applyAlignment="1">
      <alignment horizontal="left" vertical="center" wrapText="1" readingOrder="1"/>
    </xf>
    <xf numFmtId="0" fontId="16" fillId="3" borderId="1" xfId="7" applyFont="1" applyFill="1" applyBorder="1" applyAlignment="1">
      <alignment vertical="center"/>
    </xf>
    <xf numFmtId="0" fontId="16" fillId="3" borderId="1" xfId="7" applyFont="1" applyFill="1" applyBorder="1" applyAlignment="1">
      <alignment horizontal="left" vertical="center"/>
    </xf>
    <xf numFmtId="0" fontId="15" fillId="7" borderId="1" xfId="13" applyFont="1" applyFill="1" applyBorder="1" applyAlignment="1">
      <alignment vertical="center" wrapText="1"/>
    </xf>
    <xf numFmtId="0" fontId="15" fillId="8" borderId="1" xfId="13" applyFont="1" applyFill="1" applyBorder="1" applyAlignment="1">
      <alignment horizontal="left" vertical="center" wrapText="1"/>
    </xf>
    <xf numFmtId="0" fontId="15" fillId="8" borderId="1" xfId="13" applyFont="1" applyFill="1" applyBorder="1" applyAlignment="1">
      <alignment horizontal="left" vertical="center" wrapText="1" readingOrder="1"/>
    </xf>
    <xf numFmtId="0" fontId="16" fillId="8" borderId="1" xfId="7" applyFont="1" applyFill="1" applyBorder="1" applyAlignment="1">
      <alignment vertical="center" wrapText="1"/>
    </xf>
    <xf numFmtId="0" fontId="15" fillId="9" borderId="1" xfId="13" applyFont="1" applyFill="1" applyBorder="1" applyAlignment="1">
      <alignment vertical="center" wrapText="1"/>
    </xf>
    <xf numFmtId="0" fontId="15" fillId="10" borderId="1" xfId="13" applyFont="1" applyFill="1" applyBorder="1" applyAlignment="1">
      <alignment horizontal="left" vertical="center" wrapText="1" readingOrder="1"/>
    </xf>
    <xf numFmtId="0" fontId="16" fillId="10" borderId="1" xfId="7" applyFont="1" applyFill="1" applyBorder="1" applyAlignment="1">
      <alignment vertical="center"/>
    </xf>
    <xf numFmtId="0" fontId="16" fillId="10" borderId="1" xfId="7" applyFont="1" applyFill="1" applyBorder="1" applyAlignment="1">
      <alignment vertical="center" wrapText="1"/>
    </xf>
    <xf numFmtId="0" fontId="15" fillId="4" borderId="1" xfId="13" applyFont="1" applyFill="1" applyBorder="1" applyAlignment="1">
      <alignment vertical="center" wrapText="1"/>
    </xf>
    <xf numFmtId="0" fontId="16" fillId="2" borderId="1" xfId="7" applyFont="1" applyFill="1" applyBorder="1" applyAlignment="1">
      <alignment vertical="center"/>
    </xf>
    <xf numFmtId="0" fontId="15" fillId="2" borderId="1" xfId="13" applyFont="1" applyFill="1" applyBorder="1" applyAlignment="1">
      <alignment horizontal="left" vertical="center" wrapText="1" readingOrder="1"/>
    </xf>
    <xf numFmtId="0" fontId="16" fillId="2" borderId="1" xfId="7" applyFont="1" applyFill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0" fontId="4" fillId="0" borderId="12" xfId="1" applyNumberFormat="1" applyFont="1" applyBorder="1" applyAlignment="1" applyProtection="1">
      <alignment horizontal="center" vertical="center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2" borderId="0" xfId="0" applyFill="1"/>
    <xf numFmtId="0" fontId="0" fillId="18" borderId="0" xfId="0" applyFill="1"/>
    <xf numFmtId="0" fontId="0" fillId="19" borderId="0" xfId="0" applyFill="1"/>
    <xf numFmtId="14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/>
    <xf numFmtId="10" fontId="4" fillId="0" borderId="12" xfId="1" applyNumberFormat="1" applyFont="1" applyBorder="1" applyAlignment="1" applyProtection="1">
      <alignment horizontal="center" vertical="center"/>
      <protection locked="0"/>
    </xf>
    <xf numFmtId="0" fontId="0" fillId="20" borderId="0" xfId="0" applyFill="1"/>
    <xf numFmtId="14" fontId="4" fillId="21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left" vertical="center" indent="3"/>
      <protection locked="0"/>
    </xf>
    <xf numFmtId="0" fontId="4" fillId="0" borderId="10" xfId="0" applyFont="1" applyBorder="1" applyAlignment="1" applyProtection="1">
      <alignment horizontal="left" vertical="center" indent="3"/>
      <protection locked="0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0" fillId="13" borderId="13" xfId="2" applyFont="1" applyFill="1" applyBorder="1" applyAlignment="1">
      <alignment horizontal="center" vertical="center" wrapText="1"/>
    </xf>
    <xf numFmtId="0" fontId="10" fillId="13" borderId="14" xfId="2" applyFont="1" applyFill="1" applyBorder="1" applyAlignment="1">
      <alignment horizontal="center" vertical="center" wrapText="1"/>
    </xf>
    <xf numFmtId="0" fontId="10" fillId="14" borderId="13" xfId="2" applyFont="1" applyFill="1" applyBorder="1" applyAlignment="1">
      <alignment horizontal="center" vertical="center" wrapText="1"/>
    </xf>
    <xf numFmtId="0" fontId="10" fillId="14" borderId="14" xfId="2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13" borderId="12" xfId="2" applyFont="1" applyFill="1" applyBorder="1" applyAlignment="1">
      <alignment horizontal="center" vertical="center"/>
    </xf>
    <xf numFmtId="0" fontId="10" fillId="12" borderId="12" xfId="2" applyFont="1" applyFill="1" applyBorder="1" applyAlignment="1">
      <alignment horizontal="center" vertical="center"/>
    </xf>
    <xf numFmtId="0" fontId="10" fillId="11" borderId="12" xfId="2" applyFont="1" applyFill="1" applyBorder="1" applyAlignment="1">
      <alignment horizont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</cellXfs>
  <cellStyles count="46">
    <cellStyle name="Euro" xfId="5"/>
    <cellStyle name="Euro 2" xfId="32"/>
    <cellStyle name="Millares 17" xfId="28"/>
    <cellStyle name="Millares 2" xfId="10"/>
    <cellStyle name="Millares 2 2" xfId="33"/>
    <cellStyle name="Millares 2 3" xfId="34"/>
    <cellStyle name="Millares 3" xfId="11"/>
    <cellStyle name="Millares 3 2" xfId="35"/>
    <cellStyle name="Millares 4" xfId="12"/>
    <cellStyle name="Millares 4 2" xfId="36"/>
    <cellStyle name="Millares 5" xfId="37"/>
    <cellStyle name="Millares 6" xfId="38"/>
    <cellStyle name="Normal" xfId="0" builtinId="0"/>
    <cellStyle name="Normal 10" xfId="4"/>
    <cellStyle name="Normal 2" xfId="2"/>
    <cellStyle name="Normal 2 2" xfId="7"/>
    <cellStyle name="Normal 2 3" xfId="6"/>
    <cellStyle name="Normal 3" xfId="13"/>
    <cellStyle name="Normal 3 2" xfId="25"/>
    <cellStyle name="Normal 4" xfId="14"/>
    <cellStyle name="Normal 4 2" xfId="19"/>
    <cellStyle name="Normal 4 2 2" xfId="20"/>
    <cellStyle name="Normal 4 3" xfId="26"/>
    <cellStyle name="Normal 5" xfId="18"/>
    <cellStyle name="Normal 5 2" xfId="21"/>
    <cellStyle name="Normal 5 2 2" xfId="39"/>
    <cellStyle name="Normal 5 3" xfId="29"/>
    <cellStyle name="Normal 5 3 2" xfId="40"/>
    <cellStyle name="Normal 5 4" xfId="41"/>
    <cellStyle name="Normal 6" xfId="22"/>
    <cellStyle name="Normal 6 2" xfId="30"/>
    <cellStyle name="Normal 7" xfId="27"/>
    <cellStyle name="Normal 7 2" xfId="31"/>
    <cellStyle name="Normal 8" xfId="42"/>
    <cellStyle name="Normal 9" xfId="43"/>
    <cellStyle name="Porcentaje" xfId="1" builtinId="5"/>
    <cellStyle name="Porcentaje 2" xfId="3"/>
    <cellStyle name="Porcentaje 2 2" xfId="9"/>
    <cellStyle name="Porcentaje 3" xfId="17"/>
    <cellStyle name="Porcentaje 3 2" xfId="44"/>
    <cellStyle name="Porcentaje 4" xfId="8"/>
    <cellStyle name="Porcentual 2" xfId="15"/>
    <cellStyle name="Porcentual 2 2" xfId="23"/>
    <cellStyle name="Porcentual 3" xfId="16"/>
    <cellStyle name="Porcentual 3 2" xfId="24"/>
    <cellStyle name="Porcentual 4" xfId="45"/>
  </cellStyles>
  <dxfs count="276"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0066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742948</xdr:colOff>
      <xdr:row>0</xdr:row>
      <xdr:rowOff>76200</xdr:rowOff>
    </xdr:from>
    <xdr:to>
      <xdr:col>1</xdr:col>
      <xdr:colOff>1600200</xdr:colOff>
      <xdr:row>2</xdr:row>
      <xdr:rowOff>274036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3" y="76200"/>
          <a:ext cx="857252" cy="78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7"/>
  <sheetViews>
    <sheetView showGridLines="0" tabSelected="1" zoomScale="90" zoomScaleNormal="90" workbookViewId="0">
      <selection sqref="A1:D3"/>
    </sheetView>
  </sheetViews>
  <sheetFormatPr baseColWidth="10" defaultRowHeight="14.25" x14ac:dyDescent="0.2"/>
  <cols>
    <col min="1" max="1" width="19.5703125" style="1" customWidth="1"/>
    <col min="2" max="2" width="34.140625" style="1" customWidth="1"/>
    <col min="3" max="3" width="30" style="1" customWidth="1"/>
    <col min="4" max="4" width="20.42578125" style="1" customWidth="1"/>
    <col min="5" max="5" width="22.28515625" style="1" customWidth="1"/>
    <col min="6" max="7" width="21.42578125" style="1" customWidth="1"/>
    <col min="8" max="9" width="12.7109375" style="1" customWidth="1"/>
    <col min="10" max="21" width="5.28515625" style="1" customWidth="1"/>
    <col min="22" max="22" width="17" style="1" customWidth="1"/>
    <col min="23" max="23" width="11.85546875" style="1" customWidth="1"/>
    <col min="24" max="24" width="14.5703125" style="1" customWidth="1"/>
    <col min="25" max="25" width="23.5703125" style="1" customWidth="1"/>
    <col min="26" max="26" width="44.28515625" style="1" customWidth="1"/>
    <col min="27" max="27" width="25.5703125" style="1" customWidth="1"/>
    <col min="28" max="28" width="12.7109375" style="1" customWidth="1"/>
    <col min="29" max="47" width="11.42578125" style="1"/>
    <col min="48" max="48" width="11.42578125" style="1" customWidth="1"/>
    <col min="49" max="16384" width="11.42578125" style="1"/>
  </cols>
  <sheetData>
    <row r="1" spans="1:28" ht="23.25" customHeight="1" x14ac:dyDescent="0.2">
      <c r="A1" s="56"/>
      <c r="B1" s="56"/>
      <c r="C1" s="56"/>
      <c r="D1" s="56"/>
      <c r="E1" s="55" t="s">
        <v>40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4" t="s">
        <v>6</v>
      </c>
      <c r="AA1" s="55" t="s">
        <v>7</v>
      </c>
      <c r="AB1" s="55"/>
    </row>
    <row r="2" spans="1:28" ht="23.25" customHeight="1" x14ac:dyDescent="0.2">
      <c r="A2" s="56"/>
      <c r="B2" s="56"/>
      <c r="C2" s="56"/>
      <c r="D2" s="56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4" t="s">
        <v>8</v>
      </c>
      <c r="AA2" s="55">
        <v>5</v>
      </c>
      <c r="AB2" s="55"/>
    </row>
    <row r="3" spans="1:28" ht="23.25" customHeight="1" x14ac:dyDescent="0.2">
      <c r="A3" s="56"/>
      <c r="B3" s="56"/>
      <c r="C3" s="56"/>
      <c r="D3" s="56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4" t="s">
        <v>9</v>
      </c>
      <c r="AA3" s="75">
        <v>43132</v>
      </c>
      <c r="AB3" s="75"/>
    </row>
    <row r="4" spans="1:28" ht="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8" x14ac:dyDescent="0.2">
      <c r="A5" s="57" t="s">
        <v>0</v>
      </c>
      <c r="B5" s="58"/>
      <c r="C5" s="58"/>
      <c r="D5" s="58"/>
      <c r="E5" s="58"/>
      <c r="F5" s="62" t="s">
        <v>2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  <c r="R5" s="62" t="s">
        <v>3</v>
      </c>
      <c r="S5" s="63"/>
      <c r="T5" s="63"/>
      <c r="U5" s="63"/>
      <c r="V5" s="63"/>
      <c r="W5" s="63"/>
      <c r="X5" s="63"/>
      <c r="Y5" s="63"/>
      <c r="Z5" s="63"/>
      <c r="AA5" s="63"/>
      <c r="AB5" s="64"/>
    </row>
    <row r="6" spans="1:28" ht="30.75" customHeight="1" x14ac:dyDescent="0.2">
      <c r="A6" s="59" t="s">
        <v>44</v>
      </c>
      <c r="B6" s="60"/>
      <c r="C6" s="60"/>
      <c r="D6" s="60"/>
      <c r="E6" s="60"/>
      <c r="F6" s="65" t="s">
        <v>42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  <c r="R6" s="65" t="s">
        <v>43</v>
      </c>
      <c r="S6" s="66"/>
      <c r="T6" s="66"/>
      <c r="U6" s="66"/>
      <c r="V6" s="66"/>
      <c r="W6" s="66"/>
      <c r="X6" s="66"/>
      <c r="Y6" s="66"/>
      <c r="Z6" s="66"/>
      <c r="AA6" s="66"/>
      <c r="AB6" s="67"/>
    </row>
    <row r="7" spans="1:28" ht="15" customHeight="1" x14ac:dyDescent="0.2">
      <c r="A7" s="57" t="s">
        <v>1</v>
      </c>
      <c r="B7" s="58"/>
      <c r="C7" s="58"/>
      <c r="D7" s="58"/>
      <c r="E7" s="58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  <c r="R7" s="65"/>
      <c r="S7" s="66"/>
      <c r="T7" s="66"/>
      <c r="U7" s="66"/>
      <c r="V7" s="66"/>
      <c r="W7" s="66"/>
      <c r="X7" s="66"/>
      <c r="Y7" s="66"/>
      <c r="Z7" s="66"/>
      <c r="AA7" s="66"/>
      <c r="AB7" s="67"/>
    </row>
    <row r="8" spans="1:28" ht="30.75" customHeight="1" x14ac:dyDescent="0.2">
      <c r="A8" s="59" t="s">
        <v>45</v>
      </c>
      <c r="B8" s="60"/>
      <c r="C8" s="60"/>
      <c r="D8" s="60"/>
      <c r="E8" s="60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68"/>
      <c r="S8" s="69"/>
      <c r="T8" s="69"/>
      <c r="U8" s="69"/>
      <c r="V8" s="69"/>
      <c r="W8" s="69"/>
      <c r="X8" s="69"/>
      <c r="Y8" s="69"/>
      <c r="Z8" s="69"/>
      <c r="AA8" s="69"/>
      <c r="AB8" s="70"/>
    </row>
    <row r="9" spans="1:28" ht="15" customHeight="1" x14ac:dyDescent="0.2">
      <c r="A9" s="57" t="s">
        <v>41</v>
      </c>
      <c r="B9" s="58"/>
      <c r="C9" s="58"/>
      <c r="D9" s="58"/>
      <c r="E9" s="58"/>
      <c r="F9" s="57" t="s">
        <v>5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61"/>
      <c r="R9" s="57" t="s">
        <v>4</v>
      </c>
      <c r="S9" s="58"/>
      <c r="T9" s="58"/>
      <c r="U9" s="58"/>
      <c r="V9" s="58"/>
      <c r="W9" s="58"/>
      <c r="X9" s="58"/>
      <c r="Y9" s="58"/>
      <c r="Z9" s="58"/>
      <c r="AA9" s="58"/>
      <c r="AB9" s="61"/>
    </row>
    <row r="10" spans="1:28" ht="37.5" customHeight="1" x14ac:dyDescent="0.2">
      <c r="A10" s="59" t="s">
        <v>170</v>
      </c>
      <c r="B10" s="60"/>
      <c r="C10" s="60"/>
      <c r="D10" s="60"/>
      <c r="E10" s="60"/>
      <c r="F10" s="89" t="s">
        <v>223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1"/>
      <c r="R10" s="89" t="s">
        <v>222</v>
      </c>
      <c r="S10" s="90"/>
      <c r="T10" s="90"/>
      <c r="U10" s="90"/>
      <c r="V10" s="90"/>
      <c r="W10" s="90"/>
      <c r="X10" s="90"/>
      <c r="Y10" s="90"/>
      <c r="Z10" s="90"/>
      <c r="AA10" s="90"/>
      <c r="AB10" s="91"/>
    </row>
    <row r="11" spans="1:28" x14ac:dyDescent="0.2">
      <c r="A11" s="57" t="s">
        <v>12</v>
      </c>
      <c r="B11" s="58"/>
      <c r="C11" s="61"/>
      <c r="D11" s="5" t="s">
        <v>11</v>
      </c>
      <c r="E11" s="6" t="s">
        <v>10</v>
      </c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1"/>
      <c r="R11" s="89"/>
      <c r="S11" s="90"/>
      <c r="T11" s="90"/>
      <c r="U11" s="90"/>
      <c r="V11" s="90"/>
      <c r="W11" s="90"/>
      <c r="X11" s="90"/>
      <c r="Y11" s="90"/>
      <c r="Z11" s="90"/>
      <c r="AA11" s="90"/>
      <c r="AB11" s="91"/>
    </row>
    <row r="12" spans="1:28" ht="37.5" customHeight="1" x14ac:dyDescent="0.2">
      <c r="A12" s="95" t="s">
        <v>46</v>
      </c>
      <c r="B12" s="96"/>
      <c r="C12" s="97"/>
      <c r="D12" s="38">
        <v>43130</v>
      </c>
      <c r="E12" s="39">
        <v>2018</v>
      </c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4"/>
      <c r="R12" s="89"/>
      <c r="S12" s="90"/>
      <c r="T12" s="90"/>
      <c r="U12" s="90"/>
      <c r="V12" s="90"/>
      <c r="W12" s="90"/>
      <c r="X12" s="90"/>
      <c r="Y12" s="90"/>
      <c r="Z12" s="90"/>
      <c r="AA12" s="90"/>
      <c r="AB12" s="91"/>
    </row>
    <row r="13" spans="1:28" ht="14.25" customHeight="1" x14ac:dyDescent="0.2">
      <c r="A13" s="85" t="s">
        <v>221</v>
      </c>
      <c r="B13" s="86"/>
      <c r="C13" s="79" t="s">
        <v>214</v>
      </c>
      <c r="D13" s="80"/>
      <c r="E13" s="47" t="s">
        <v>215</v>
      </c>
      <c r="F13" s="47" t="s">
        <v>216</v>
      </c>
      <c r="G13" s="48" t="s">
        <v>217</v>
      </c>
      <c r="H13" s="79" t="s">
        <v>218</v>
      </c>
      <c r="I13" s="80"/>
      <c r="J13" s="79" t="s">
        <v>219</v>
      </c>
      <c r="K13" s="83"/>
      <c r="L13" s="83"/>
      <c r="M13" s="80"/>
      <c r="N13" s="79" t="s">
        <v>220</v>
      </c>
      <c r="O13" s="83"/>
      <c r="P13" s="83"/>
      <c r="Q13" s="80"/>
      <c r="R13" s="89"/>
      <c r="S13" s="90"/>
      <c r="T13" s="90"/>
      <c r="U13" s="90"/>
      <c r="V13" s="90"/>
      <c r="W13" s="90"/>
      <c r="X13" s="90"/>
      <c r="Y13" s="90"/>
      <c r="Z13" s="90"/>
      <c r="AA13" s="90"/>
      <c r="AB13" s="91"/>
    </row>
    <row r="14" spans="1:28" ht="37.5" customHeight="1" x14ac:dyDescent="0.2">
      <c r="A14" s="87"/>
      <c r="B14" s="88"/>
      <c r="C14" s="68"/>
      <c r="D14" s="70"/>
      <c r="E14" s="49">
        <v>7</v>
      </c>
      <c r="F14" s="50">
        <v>1</v>
      </c>
      <c r="G14" s="50">
        <v>0</v>
      </c>
      <c r="H14" s="81">
        <v>2</v>
      </c>
      <c r="I14" s="82"/>
      <c r="J14" s="81">
        <v>3</v>
      </c>
      <c r="K14" s="84"/>
      <c r="L14" s="84"/>
      <c r="M14" s="82"/>
      <c r="N14" s="81">
        <v>1</v>
      </c>
      <c r="O14" s="84"/>
      <c r="P14" s="84"/>
      <c r="Q14" s="82"/>
      <c r="R14" s="92"/>
      <c r="S14" s="93"/>
      <c r="T14" s="93"/>
      <c r="U14" s="93"/>
      <c r="V14" s="93"/>
      <c r="W14" s="93"/>
      <c r="X14" s="93"/>
      <c r="Y14" s="93"/>
      <c r="Z14" s="93"/>
      <c r="AA14" s="93"/>
      <c r="AB14" s="94"/>
    </row>
    <row r="15" spans="1:28" ht="6" customHeight="1" x14ac:dyDescent="0.2">
      <c r="B15" s="2"/>
      <c r="C15" s="2"/>
      <c r="D15" s="2"/>
      <c r="E15" s="2"/>
      <c r="F15" s="2"/>
      <c r="G15" s="2"/>
      <c r="H15" s="2"/>
      <c r="I15" s="2"/>
      <c r="J15" s="12">
        <f>DATE($E$12,1,1)</f>
        <v>43101</v>
      </c>
      <c r="K15" s="12">
        <f>DATE($E$12,2,1)</f>
        <v>43132</v>
      </c>
      <c r="L15" s="12">
        <f>DATE($E$12,3,1)</f>
        <v>43160</v>
      </c>
      <c r="M15" s="12">
        <f>DATE($E$12,4,1)</f>
        <v>43191</v>
      </c>
      <c r="N15" s="12">
        <f>DATE($E$12,5,1)</f>
        <v>43221</v>
      </c>
      <c r="O15" s="12">
        <f>DATE($E$12,6,1)</f>
        <v>43252</v>
      </c>
      <c r="P15" s="12">
        <f>DATE($E$12,7,1)</f>
        <v>43282</v>
      </c>
      <c r="Q15" s="12">
        <f>DATE($E$12,8,1)</f>
        <v>43313</v>
      </c>
      <c r="R15" s="12">
        <f>DATE($E$12,9,1)</f>
        <v>43344</v>
      </c>
      <c r="S15" s="12">
        <f>DATE($E$12,10,1)</f>
        <v>43374</v>
      </c>
      <c r="T15" s="12">
        <f>DATE($E$12,11,1)</f>
        <v>43405</v>
      </c>
      <c r="U15" s="12">
        <f>DATE($E$12,12,1)</f>
        <v>43435</v>
      </c>
    </row>
    <row r="16" spans="1:28" s="3" customFormat="1" ht="12" customHeight="1" x14ac:dyDescent="0.2">
      <c r="A16" s="71" t="s">
        <v>229</v>
      </c>
      <c r="B16" s="71" t="s">
        <v>19</v>
      </c>
      <c r="C16" s="71" t="s">
        <v>94</v>
      </c>
      <c r="D16" s="71" t="s">
        <v>13</v>
      </c>
      <c r="E16" s="71" t="s">
        <v>20</v>
      </c>
      <c r="F16" s="71" t="s">
        <v>21</v>
      </c>
      <c r="G16" s="71" t="s">
        <v>22</v>
      </c>
      <c r="H16" s="76" t="s">
        <v>14</v>
      </c>
      <c r="I16" s="76"/>
      <c r="J16" s="77" t="s">
        <v>15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1" t="s">
        <v>38</v>
      </c>
      <c r="W16" s="71" t="s">
        <v>67</v>
      </c>
      <c r="X16" s="78" t="s">
        <v>16</v>
      </c>
      <c r="Y16" s="78"/>
      <c r="Z16" s="78"/>
      <c r="AA16" s="73" t="s">
        <v>39</v>
      </c>
      <c r="AB16" s="73" t="s">
        <v>66</v>
      </c>
    </row>
    <row r="17" spans="1:28" s="3" customFormat="1" ht="24.75" customHeight="1" x14ac:dyDescent="0.2">
      <c r="A17" s="72"/>
      <c r="B17" s="72"/>
      <c r="C17" s="72"/>
      <c r="D17" s="72"/>
      <c r="E17" s="72"/>
      <c r="F17" s="72"/>
      <c r="G17" s="72"/>
      <c r="H17" s="10" t="s">
        <v>35</v>
      </c>
      <c r="I17" s="10" t="s">
        <v>36</v>
      </c>
      <c r="J17" s="13" t="s">
        <v>23</v>
      </c>
      <c r="K17" s="13" t="s">
        <v>24</v>
      </c>
      <c r="L17" s="13" t="s">
        <v>25</v>
      </c>
      <c r="M17" s="13" t="s">
        <v>26</v>
      </c>
      <c r="N17" s="13" t="s">
        <v>27</v>
      </c>
      <c r="O17" s="13" t="s">
        <v>28</v>
      </c>
      <c r="P17" s="13" t="s">
        <v>29</v>
      </c>
      <c r="Q17" s="13" t="s">
        <v>30</v>
      </c>
      <c r="R17" s="13" t="s">
        <v>31</v>
      </c>
      <c r="S17" s="13" t="s">
        <v>32</v>
      </c>
      <c r="T17" s="13" t="s">
        <v>33</v>
      </c>
      <c r="U17" s="13" t="s">
        <v>34</v>
      </c>
      <c r="V17" s="72"/>
      <c r="W17" s="72"/>
      <c r="X17" s="11" t="s">
        <v>37</v>
      </c>
      <c r="Y17" s="11" t="s">
        <v>17</v>
      </c>
      <c r="Z17" s="11" t="s">
        <v>18</v>
      </c>
      <c r="AA17" s="74"/>
      <c r="AB17" s="74"/>
    </row>
    <row r="18" spans="1:28" s="3" customFormat="1" ht="30.75" customHeight="1" x14ac:dyDescent="0.2">
      <c r="A18" s="37" t="s">
        <v>49</v>
      </c>
      <c r="B18" s="35" t="s">
        <v>152</v>
      </c>
      <c r="C18" s="37" t="s">
        <v>127</v>
      </c>
      <c r="D18" s="37" t="s">
        <v>162</v>
      </c>
      <c r="E18" s="37" t="s">
        <v>64</v>
      </c>
      <c r="F18" s="37" t="s">
        <v>236</v>
      </c>
      <c r="G18" s="32" t="str">
        <f t="shared" ref="G18:G98" si="0">IF(LEN(C18)&gt;0,VLOOKUP(C18,PROCESO2,3,0),"")</f>
        <v>Director de Gestión Corporativa y CID</v>
      </c>
      <c r="H18" s="33">
        <v>43313</v>
      </c>
      <c r="I18" s="33">
        <v>43373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7" t="s">
        <v>224</v>
      </c>
      <c r="W18" s="52">
        <v>0.01</v>
      </c>
      <c r="X18" s="34"/>
      <c r="Y18" s="35"/>
      <c r="Z18" s="35"/>
      <c r="AA18" s="37"/>
      <c r="AB18" s="40">
        <f t="shared" ref="AB18:AB98" ca="1" si="1">IF(ISERROR(VLOOKUP(AA18,INDIRECT(VLOOKUP(A18,ACTA,2,0)&amp;"A"),2,0))=TRUE,0,W18*(VLOOKUP(AA18,INDIRECT(VLOOKUP(A18,ACTA,2,0)&amp;"A"),2,0)))</f>
        <v>0</v>
      </c>
    </row>
    <row r="19" spans="1:28" ht="30.75" customHeight="1" x14ac:dyDescent="0.2">
      <c r="A19" s="37" t="s">
        <v>47</v>
      </c>
      <c r="B19" s="35" t="s">
        <v>158</v>
      </c>
      <c r="C19" s="37" t="s">
        <v>97</v>
      </c>
      <c r="D19" s="37" t="s">
        <v>161</v>
      </c>
      <c r="E19" s="37" t="s">
        <v>64</v>
      </c>
      <c r="F19" s="37" t="s">
        <v>56</v>
      </c>
      <c r="G19" s="32" t="str">
        <f t="shared" si="0"/>
        <v xml:space="preserve">Jefe Oficina Asesora de Planeación </v>
      </c>
      <c r="H19" s="33">
        <v>43132</v>
      </c>
      <c r="I19" s="33">
        <v>43281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7" t="s">
        <v>225</v>
      </c>
      <c r="W19" s="52">
        <v>0.01</v>
      </c>
      <c r="X19" s="34"/>
      <c r="Y19" s="35" t="s">
        <v>246</v>
      </c>
      <c r="Z19" s="35" t="s">
        <v>245</v>
      </c>
      <c r="AA19" s="37" t="s">
        <v>76</v>
      </c>
      <c r="AB19" s="40">
        <f t="shared" ca="1" si="1"/>
        <v>5.0000000000000001E-3</v>
      </c>
    </row>
    <row r="20" spans="1:28" ht="30.75" customHeight="1" x14ac:dyDescent="0.2">
      <c r="A20" s="37" t="s">
        <v>47</v>
      </c>
      <c r="B20" s="35" t="s">
        <v>159</v>
      </c>
      <c r="C20" s="37" t="s">
        <v>97</v>
      </c>
      <c r="D20" s="37" t="s">
        <v>161</v>
      </c>
      <c r="E20" s="37" t="s">
        <v>64</v>
      </c>
      <c r="F20" s="37" t="s">
        <v>56</v>
      </c>
      <c r="G20" s="32" t="str">
        <f t="shared" si="0"/>
        <v xml:space="preserve">Jefe Oficina Asesora de Planeación </v>
      </c>
      <c r="H20" s="33">
        <v>43282</v>
      </c>
      <c r="I20" s="33">
        <v>43343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7" t="s">
        <v>224</v>
      </c>
      <c r="W20" s="52">
        <v>0.01</v>
      </c>
      <c r="X20" s="34"/>
      <c r="Y20" s="35"/>
      <c r="Z20" s="35"/>
      <c r="AA20" s="37"/>
      <c r="AB20" s="40">
        <f t="shared" ca="1" si="1"/>
        <v>0</v>
      </c>
    </row>
    <row r="21" spans="1:28" ht="30.75" customHeight="1" x14ac:dyDescent="0.2">
      <c r="A21" s="37" t="s">
        <v>61</v>
      </c>
      <c r="B21" s="35" t="s">
        <v>156</v>
      </c>
      <c r="C21" s="37" t="s">
        <v>97</v>
      </c>
      <c r="D21" s="37" t="s">
        <v>161</v>
      </c>
      <c r="E21" s="37" t="s">
        <v>64</v>
      </c>
      <c r="F21" s="37" t="s">
        <v>56</v>
      </c>
      <c r="G21" s="32" t="str">
        <f t="shared" si="0"/>
        <v xml:space="preserve">Jefe Oficina Asesora de Planeación </v>
      </c>
      <c r="H21" s="33">
        <v>43221</v>
      </c>
      <c r="I21" s="33">
        <v>43250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7" t="s">
        <v>224</v>
      </c>
      <c r="W21" s="52">
        <v>0.01</v>
      </c>
      <c r="X21" s="34"/>
      <c r="Y21" s="35"/>
      <c r="Z21" s="35"/>
      <c r="AA21" s="37"/>
      <c r="AB21" s="40">
        <f t="shared" ca="1" si="1"/>
        <v>0</v>
      </c>
    </row>
    <row r="22" spans="1:28" ht="30.75" customHeight="1" x14ac:dyDescent="0.2">
      <c r="A22" s="37" t="s">
        <v>61</v>
      </c>
      <c r="B22" s="35" t="s">
        <v>156</v>
      </c>
      <c r="C22" s="37" t="s">
        <v>97</v>
      </c>
      <c r="D22" s="37" t="s">
        <v>161</v>
      </c>
      <c r="E22" s="37" t="s">
        <v>64</v>
      </c>
      <c r="F22" s="37" t="s">
        <v>56</v>
      </c>
      <c r="G22" s="32" t="str">
        <f t="shared" ref="G22:G23" si="2">IF(LEN(C22)&gt;0,VLOOKUP(C22,PROCESO2,3,0),"")</f>
        <v xml:space="preserve">Jefe Oficina Asesora de Planeación </v>
      </c>
      <c r="H22" s="33">
        <v>43344</v>
      </c>
      <c r="I22" s="33">
        <v>43373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7" t="s">
        <v>224</v>
      </c>
      <c r="W22" s="52">
        <v>0.01</v>
      </c>
      <c r="X22" s="34"/>
      <c r="Y22" s="35"/>
      <c r="Z22" s="35"/>
      <c r="AA22" s="37"/>
      <c r="AB22" s="40">
        <f t="shared" ref="AB22:AB23" ca="1" si="3">IF(ISERROR(VLOOKUP(AA22,INDIRECT(VLOOKUP(A22,ACTA,2,0)&amp;"A"),2,0))=TRUE,0,W22*(VLOOKUP(AA22,INDIRECT(VLOOKUP(A22,ACTA,2,0)&amp;"A"),2,0)))</f>
        <v>0</v>
      </c>
    </row>
    <row r="23" spans="1:28" ht="30.75" customHeight="1" x14ac:dyDescent="0.2">
      <c r="A23" s="37" t="s">
        <v>61</v>
      </c>
      <c r="B23" s="35" t="s">
        <v>156</v>
      </c>
      <c r="C23" s="37" t="s">
        <v>97</v>
      </c>
      <c r="D23" s="37" t="s">
        <v>161</v>
      </c>
      <c r="E23" s="37" t="s">
        <v>64</v>
      </c>
      <c r="F23" s="37" t="s">
        <v>56</v>
      </c>
      <c r="G23" s="32" t="str">
        <f t="shared" si="2"/>
        <v xml:space="preserve">Jefe Oficina Asesora de Planeación </v>
      </c>
      <c r="H23" s="33">
        <v>43435</v>
      </c>
      <c r="I23" s="33">
        <v>43465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7" t="s">
        <v>224</v>
      </c>
      <c r="W23" s="52">
        <v>0.01</v>
      </c>
      <c r="X23" s="34"/>
      <c r="Y23" s="35"/>
      <c r="Z23" s="35"/>
      <c r="AA23" s="37"/>
      <c r="AB23" s="40">
        <f t="shared" ca="1" si="3"/>
        <v>0</v>
      </c>
    </row>
    <row r="24" spans="1:28" ht="30.75" customHeight="1" x14ac:dyDescent="0.2">
      <c r="A24" s="37" t="s">
        <v>50</v>
      </c>
      <c r="B24" s="35" t="s">
        <v>231</v>
      </c>
      <c r="C24" s="37" t="s">
        <v>128</v>
      </c>
      <c r="D24" s="37" t="s">
        <v>163</v>
      </c>
      <c r="E24" s="37" t="s">
        <v>64</v>
      </c>
      <c r="F24" s="37" t="s">
        <v>53</v>
      </c>
      <c r="G24" s="32" t="str">
        <f t="shared" si="0"/>
        <v xml:space="preserve">Asesor de Control Interno </v>
      </c>
      <c r="H24" s="33">
        <v>43160</v>
      </c>
      <c r="I24" s="33">
        <v>43250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7" t="s">
        <v>224</v>
      </c>
      <c r="W24" s="52">
        <v>0.01</v>
      </c>
      <c r="X24" s="34"/>
      <c r="Y24" s="35" t="s">
        <v>247</v>
      </c>
      <c r="Z24" s="35" t="s">
        <v>286</v>
      </c>
      <c r="AA24" s="37" t="s">
        <v>82</v>
      </c>
      <c r="AB24" s="40">
        <f t="shared" ca="1" si="1"/>
        <v>5.0000000000000001E-3</v>
      </c>
    </row>
    <row r="25" spans="1:28" ht="30.75" customHeight="1" x14ac:dyDescent="0.2">
      <c r="A25" s="37" t="s">
        <v>50</v>
      </c>
      <c r="B25" s="35" t="s">
        <v>232</v>
      </c>
      <c r="C25" s="37" t="s">
        <v>128</v>
      </c>
      <c r="D25" s="37" t="s">
        <v>163</v>
      </c>
      <c r="E25" s="37" t="s">
        <v>64</v>
      </c>
      <c r="F25" s="37" t="s">
        <v>53</v>
      </c>
      <c r="G25" s="32" t="str">
        <f t="shared" ref="G25:G26" si="4">IF(LEN(C25)&gt;0,VLOOKUP(C25,PROCESO2,3,0),"")</f>
        <v xml:space="preserve">Asesor de Control Interno </v>
      </c>
      <c r="H25" s="33">
        <v>43313</v>
      </c>
      <c r="I25" s="33">
        <v>43373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7" t="s">
        <v>224</v>
      </c>
      <c r="W25" s="52">
        <v>0.01</v>
      </c>
      <c r="X25" s="34"/>
      <c r="Y25" s="35"/>
      <c r="Z25" s="35"/>
      <c r="AA25" s="37"/>
      <c r="AB25" s="40">
        <f t="shared" ref="AB25:AB26" ca="1" si="5">IF(ISERROR(VLOOKUP(AA25,INDIRECT(VLOOKUP(A25,ACTA,2,0)&amp;"A"),2,0))=TRUE,0,W25*(VLOOKUP(AA25,INDIRECT(VLOOKUP(A25,ACTA,2,0)&amp;"A"),2,0)))</f>
        <v>0</v>
      </c>
    </row>
    <row r="26" spans="1:28" ht="30.75" customHeight="1" x14ac:dyDescent="0.2">
      <c r="A26" s="37" t="s">
        <v>50</v>
      </c>
      <c r="B26" s="35" t="s">
        <v>233</v>
      </c>
      <c r="C26" s="37" t="s">
        <v>128</v>
      </c>
      <c r="D26" s="37" t="s">
        <v>163</v>
      </c>
      <c r="E26" s="37" t="s">
        <v>64</v>
      </c>
      <c r="F26" s="37" t="s">
        <v>53</v>
      </c>
      <c r="G26" s="32" t="str">
        <f t="shared" si="4"/>
        <v xml:space="preserve">Asesor de Control Interno </v>
      </c>
      <c r="H26" s="33">
        <v>43405</v>
      </c>
      <c r="I26" s="33">
        <v>43454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7" t="s">
        <v>224</v>
      </c>
      <c r="W26" s="52">
        <v>0.01</v>
      </c>
      <c r="X26" s="34"/>
      <c r="Y26" s="35"/>
      <c r="Z26" s="35"/>
      <c r="AA26" s="37"/>
      <c r="AB26" s="40">
        <f t="shared" ca="1" si="5"/>
        <v>0</v>
      </c>
    </row>
    <row r="27" spans="1:28" ht="30.75" customHeight="1" x14ac:dyDescent="0.2">
      <c r="A27" s="37" t="s">
        <v>51</v>
      </c>
      <c r="B27" s="35" t="s">
        <v>242</v>
      </c>
      <c r="C27" s="37" t="s">
        <v>164</v>
      </c>
      <c r="D27" s="37" t="s">
        <v>164</v>
      </c>
      <c r="E27" s="37" t="s">
        <v>64</v>
      </c>
      <c r="F27" s="37" t="s">
        <v>56</v>
      </c>
      <c r="G27" s="32" t="str">
        <f t="shared" si="0"/>
        <v>Lideres de Cada Proceso</v>
      </c>
      <c r="H27" s="33">
        <v>43221</v>
      </c>
      <c r="I27" s="33">
        <v>43251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7" t="s">
        <v>224</v>
      </c>
      <c r="W27" s="52">
        <v>0.01</v>
      </c>
      <c r="X27" s="34"/>
      <c r="Y27" s="35"/>
      <c r="Z27" s="35"/>
      <c r="AA27" s="37"/>
      <c r="AB27" s="40">
        <f t="shared" ca="1" si="1"/>
        <v>0</v>
      </c>
    </row>
    <row r="28" spans="1:28" ht="30.75" customHeight="1" x14ac:dyDescent="0.2">
      <c r="A28" s="37" t="s">
        <v>51</v>
      </c>
      <c r="B28" s="35" t="s">
        <v>242</v>
      </c>
      <c r="C28" s="37" t="s">
        <v>164</v>
      </c>
      <c r="D28" s="37" t="s">
        <v>164</v>
      </c>
      <c r="E28" s="37" t="s">
        <v>64</v>
      </c>
      <c r="F28" s="37" t="s">
        <v>56</v>
      </c>
      <c r="G28" s="32" t="str">
        <f t="shared" ref="G28:G30" si="6">IF(LEN(C28)&gt;0,VLOOKUP(C28,PROCESO2,3,0),"")</f>
        <v>Lideres de Cada Proceso</v>
      </c>
      <c r="H28" s="33">
        <v>43313</v>
      </c>
      <c r="I28" s="33">
        <v>43343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7" t="s">
        <v>224</v>
      </c>
      <c r="W28" s="52">
        <v>0.01</v>
      </c>
      <c r="X28" s="34"/>
      <c r="Y28" s="35"/>
      <c r="Z28" s="35"/>
      <c r="AA28" s="37"/>
      <c r="AB28" s="40">
        <f t="shared" ref="AB28:AB30" ca="1" si="7">IF(ISERROR(VLOOKUP(AA28,INDIRECT(VLOOKUP(A28,ACTA,2,0)&amp;"A"),2,0))=TRUE,0,W28*(VLOOKUP(AA28,INDIRECT(VLOOKUP(A28,ACTA,2,0)&amp;"A"),2,0)))</f>
        <v>0</v>
      </c>
    </row>
    <row r="29" spans="1:28" ht="30.75" customHeight="1" x14ac:dyDescent="0.2">
      <c r="A29" s="37" t="s">
        <v>51</v>
      </c>
      <c r="B29" s="35" t="s">
        <v>242</v>
      </c>
      <c r="C29" s="37" t="s">
        <v>164</v>
      </c>
      <c r="D29" s="37" t="s">
        <v>164</v>
      </c>
      <c r="E29" s="37" t="s">
        <v>64</v>
      </c>
      <c r="F29" s="37" t="s">
        <v>56</v>
      </c>
      <c r="G29" s="32" t="str">
        <f t="shared" si="6"/>
        <v>Lideres de Cada Proceso</v>
      </c>
      <c r="H29" s="33">
        <v>43405</v>
      </c>
      <c r="I29" s="33">
        <v>43434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7" t="s">
        <v>224</v>
      </c>
      <c r="W29" s="52">
        <v>0.01</v>
      </c>
      <c r="X29" s="34"/>
      <c r="Y29" s="35"/>
      <c r="Z29" s="35"/>
      <c r="AA29" s="37"/>
      <c r="AB29" s="40">
        <f t="shared" ca="1" si="7"/>
        <v>0</v>
      </c>
    </row>
    <row r="30" spans="1:28" ht="30.75" customHeight="1" x14ac:dyDescent="0.2">
      <c r="A30" s="37" t="s">
        <v>51</v>
      </c>
      <c r="B30" s="35" t="s">
        <v>240</v>
      </c>
      <c r="C30" s="37" t="s">
        <v>164</v>
      </c>
      <c r="D30" s="37" t="s">
        <v>164</v>
      </c>
      <c r="E30" s="37" t="s">
        <v>64</v>
      </c>
      <c r="F30" s="37" t="s">
        <v>54</v>
      </c>
      <c r="G30" s="32" t="str">
        <f t="shared" si="6"/>
        <v>Lideres de Cada Proceso</v>
      </c>
      <c r="H30" s="33">
        <v>43221</v>
      </c>
      <c r="I30" s="33">
        <v>43251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7" t="s">
        <v>224</v>
      </c>
      <c r="W30" s="52">
        <v>0.01</v>
      </c>
      <c r="X30" s="34"/>
      <c r="Y30" s="35"/>
      <c r="Z30" s="35"/>
      <c r="AA30" s="37"/>
      <c r="AB30" s="40">
        <f t="shared" ca="1" si="7"/>
        <v>0</v>
      </c>
    </row>
    <row r="31" spans="1:28" ht="30.75" customHeight="1" x14ac:dyDescent="0.2">
      <c r="A31" s="37" t="s">
        <v>51</v>
      </c>
      <c r="B31" s="35" t="s">
        <v>240</v>
      </c>
      <c r="C31" s="37" t="s">
        <v>164</v>
      </c>
      <c r="D31" s="37" t="s">
        <v>164</v>
      </c>
      <c r="E31" s="37" t="s">
        <v>64</v>
      </c>
      <c r="F31" s="37" t="s">
        <v>54</v>
      </c>
      <c r="G31" s="32" t="str">
        <f t="shared" ref="G31" si="8">IF(LEN(C31)&gt;0,VLOOKUP(C31,PROCESO2,3,0),"")</f>
        <v>Lideres de Cada Proceso</v>
      </c>
      <c r="H31" s="33">
        <v>43313</v>
      </c>
      <c r="I31" s="33">
        <v>43343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7" t="s">
        <v>224</v>
      </c>
      <c r="W31" s="52">
        <v>0.01</v>
      </c>
      <c r="X31" s="34"/>
      <c r="Y31" s="35"/>
      <c r="Z31" s="35"/>
      <c r="AA31" s="37"/>
      <c r="AB31" s="40">
        <f t="shared" ref="AB31" ca="1" si="9">IF(ISERROR(VLOOKUP(AA31,INDIRECT(VLOOKUP(A31,ACTA,2,0)&amp;"A"),2,0))=TRUE,0,W31*(VLOOKUP(AA31,INDIRECT(VLOOKUP(A31,ACTA,2,0)&amp;"A"),2,0)))</f>
        <v>0</v>
      </c>
    </row>
    <row r="32" spans="1:28" ht="30.75" customHeight="1" x14ac:dyDescent="0.2">
      <c r="A32" s="37" t="s">
        <v>51</v>
      </c>
      <c r="B32" s="35" t="s">
        <v>240</v>
      </c>
      <c r="C32" s="37" t="s">
        <v>164</v>
      </c>
      <c r="D32" s="37" t="s">
        <v>164</v>
      </c>
      <c r="E32" s="37" t="s">
        <v>64</v>
      </c>
      <c r="F32" s="37" t="s">
        <v>54</v>
      </c>
      <c r="G32" s="32" t="str">
        <f t="shared" ref="G32:G34" si="10">IF(LEN(C32)&gt;0,VLOOKUP(C32,PROCESO2,3,0),"")</f>
        <v>Lideres de Cada Proceso</v>
      </c>
      <c r="H32" s="33">
        <v>43405</v>
      </c>
      <c r="I32" s="33">
        <v>43434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7" t="s">
        <v>224</v>
      </c>
      <c r="W32" s="52">
        <v>0.01</v>
      </c>
      <c r="X32" s="34"/>
      <c r="Y32" s="35"/>
      <c r="Z32" s="35"/>
      <c r="AA32" s="37"/>
      <c r="AB32" s="40">
        <f t="shared" ref="AB32:AB34" ca="1" si="11">IF(ISERROR(VLOOKUP(AA32,INDIRECT(VLOOKUP(A32,ACTA,2,0)&amp;"A"),2,0))=TRUE,0,W32*(VLOOKUP(AA32,INDIRECT(VLOOKUP(A32,ACTA,2,0)&amp;"A"),2,0)))</f>
        <v>0</v>
      </c>
    </row>
    <row r="33" spans="1:28" ht="30.75" customHeight="1" x14ac:dyDescent="0.2">
      <c r="A33" s="37" t="s">
        <v>51</v>
      </c>
      <c r="B33" s="35" t="s">
        <v>240</v>
      </c>
      <c r="C33" s="37" t="s">
        <v>164</v>
      </c>
      <c r="D33" s="37" t="s">
        <v>164</v>
      </c>
      <c r="E33" s="37" t="s">
        <v>64</v>
      </c>
      <c r="F33" s="37" t="s">
        <v>52</v>
      </c>
      <c r="G33" s="32" t="str">
        <f t="shared" si="10"/>
        <v>Lideres de Cada Proceso</v>
      </c>
      <c r="H33" s="33">
        <v>43221</v>
      </c>
      <c r="I33" s="33">
        <v>43251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7" t="s">
        <v>224</v>
      </c>
      <c r="W33" s="52">
        <v>0.01</v>
      </c>
      <c r="X33" s="34"/>
      <c r="Y33" s="35"/>
      <c r="Z33" s="35"/>
      <c r="AA33" s="37"/>
      <c r="AB33" s="40">
        <f t="shared" ca="1" si="11"/>
        <v>0</v>
      </c>
    </row>
    <row r="34" spans="1:28" ht="30.75" customHeight="1" x14ac:dyDescent="0.2">
      <c r="A34" s="37" t="s">
        <v>51</v>
      </c>
      <c r="B34" s="35" t="s">
        <v>240</v>
      </c>
      <c r="C34" s="37" t="s">
        <v>164</v>
      </c>
      <c r="D34" s="37" t="s">
        <v>164</v>
      </c>
      <c r="E34" s="37" t="s">
        <v>64</v>
      </c>
      <c r="F34" s="37" t="s">
        <v>52</v>
      </c>
      <c r="G34" s="32" t="str">
        <f t="shared" si="10"/>
        <v>Lideres de Cada Proceso</v>
      </c>
      <c r="H34" s="33">
        <v>43313</v>
      </c>
      <c r="I34" s="33">
        <v>43343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7" t="s">
        <v>224</v>
      </c>
      <c r="W34" s="52">
        <v>0.01</v>
      </c>
      <c r="X34" s="34"/>
      <c r="Y34" s="35"/>
      <c r="Z34" s="35"/>
      <c r="AA34" s="37"/>
      <c r="AB34" s="40">
        <f t="shared" ca="1" si="11"/>
        <v>0</v>
      </c>
    </row>
    <row r="35" spans="1:28" ht="30.75" customHeight="1" x14ac:dyDescent="0.2">
      <c r="A35" s="37" t="s">
        <v>51</v>
      </c>
      <c r="B35" s="35" t="s">
        <v>240</v>
      </c>
      <c r="C35" s="37" t="s">
        <v>164</v>
      </c>
      <c r="D35" s="37" t="s">
        <v>164</v>
      </c>
      <c r="E35" s="37" t="s">
        <v>64</v>
      </c>
      <c r="F35" s="37" t="s">
        <v>52</v>
      </c>
      <c r="G35" s="32" t="str">
        <f t="shared" ref="G35" si="12">IF(LEN(C35)&gt;0,VLOOKUP(C35,PROCESO2,3,0),"")</f>
        <v>Lideres de Cada Proceso</v>
      </c>
      <c r="H35" s="33">
        <v>43405</v>
      </c>
      <c r="I35" s="33">
        <v>43434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7" t="s">
        <v>224</v>
      </c>
      <c r="W35" s="52">
        <v>0.01</v>
      </c>
      <c r="X35" s="34"/>
      <c r="Y35" s="35"/>
      <c r="Z35" s="35"/>
      <c r="AA35" s="37"/>
      <c r="AB35" s="40">
        <f t="shared" ref="AB35" ca="1" si="13">IF(ISERROR(VLOOKUP(AA35,INDIRECT(VLOOKUP(A35,ACTA,2,0)&amp;"A"),2,0))=TRUE,0,W35*(VLOOKUP(AA35,INDIRECT(VLOOKUP(A35,ACTA,2,0)&amp;"A"),2,0)))</f>
        <v>0</v>
      </c>
    </row>
    <row r="36" spans="1:28" ht="30.75" customHeight="1" x14ac:dyDescent="0.2">
      <c r="A36" s="37" t="s">
        <v>51</v>
      </c>
      <c r="B36" s="35" t="s">
        <v>241</v>
      </c>
      <c r="C36" s="37" t="s">
        <v>164</v>
      </c>
      <c r="D36" s="37" t="s">
        <v>164</v>
      </c>
      <c r="E36" s="37" t="s">
        <v>64</v>
      </c>
      <c r="F36" s="37" t="s">
        <v>53</v>
      </c>
      <c r="G36" s="32" t="str">
        <f t="shared" si="0"/>
        <v>Lideres de Cada Proceso</v>
      </c>
      <c r="H36" s="33">
        <v>43221</v>
      </c>
      <c r="I36" s="33">
        <v>43251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7" t="s">
        <v>224</v>
      </c>
      <c r="W36" s="52">
        <v>0.01</v>
      </c>
      <c r="X36" s="34"/>
      <c r="Y36" s="35"/>
      <c r="Z36" s="35"/>
      <c r="AA36" s="37"/>
      <c r="AB36" s="40">
        <f t="shared" ca="1" si="1"/>
        <v>0</v>
      </c>
    </row>
    <row r="37" spans="1:28" ht="30.75" customHeight="1" x14ac:dyDescent="0.2">
      <c r="A37" s="37" t="s">
        <v>51</v>
      </c>
      <c r="B37" s="35" t="s">
        <v>241</v>
      </c>
      <c r="C37" s="37" t="s">
        <v>164</v>
      </c>
      <c r="D37" s="37" t="s">
        <v>164</v>
      </c>
      <c r="E37" s="37" t="s">
        <v>64</v>
      </c>
      <c r="F37" s="37" t="s">
        <v>53</v>
      </c>
      <c r="G37" s="32" t="str">
        <f t="shared" ref="G37" si="14">IF(LEN(C37)&gt;0,VLOOKUP(C37,PROCESO2,3,0),"")</f>
        <v>Lideres de Cada Proceso</v>
      </c>
      <c r="H37" s="33">
        <v>43313</v>
      </c>
      <c r="I37" s="33">
        <v>43343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7" t="s">
        <v>224</v>
      </c>
      <c r="W37" s="52">
        <v>0.01</v>
      </c>
      <c r="X37" s="34"/>
      <c r="Y37" s="35"/>
      <c r="Z37" s="35"/>
      <c r="AA37" s="37"/>
      <c r="AB37" s="40">
        <f t="shared" ref="AB37" ca="1" si="15">IF(ISERROR(VLOOKUP(AA37,INDIRECT(VLOOKUP(A37,ACTA,2,0)&amp;"A"),2,0))=TRUE,0,W37*(VLOOKUP(AA37,INDIRECT(VLOOKUP(A37,ACTA,2,0)&amp;"A"),2,0)))</f>
        <v>0</v>
      </c>
    </row>
    <row r="38" spans="1:28" ht="30.75" customHeight="1" x14ac:dyDescent="0.2">
      <c r="A38" s="37" t="s">
        <v>51</v>
      </c>
      <c r="B38" s="35" t="s">
        <v>241</v>
      </c>
      <c r="C38" s="37" t="s">
        <v>164</v>
      </c>
      <c r="D38" s="37" t="s">
        <v>164</v>
      </c>
      <c r="E38" s="37" t="s">
        <v>64</v>
      </c>
      <c r="F38" s="37" t="s">
        <v>53</v>
      </c>
      <c r="G38" s="32" t="str">
        <f t="shared" ref="G38" si="16">IF(LEN(C38)&gt;0,VLOOKUP(C38,PROCESO2,3,0),"")</f>
        <v>Lideres de Cada Proceso</v>
      </c>
      <c r="H38" s="33">
        <v>43405</v>
      </c>
      <c r="I38" s="33">
        <v>43434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7" t="s">
        <v>224</v>
      </c>
      <c r="W38" s="52">
        <v>0.01</v>
      </c>
      <c r="X38" s="34"/>
      <c r="Y38" s="35"/>
      <c r="Z38" s="35"/>
      <c r="AA38" s="37"/>
      <c r="AB38" s="40">
        <f t="shared" ref="AB38" ca="1" si="17">IF(ISERROR(VLOOKUP(AA38,INDIRECT(VLOOKUP(A38,ACTA,2,0)&amp;"A"),2,0))=TRUE,0,W38*(VLOOKUP(AA38,INDIRECT(VLOOKUP(A38,ACTA,2,0)&amp;"A"),2,0)))</f>
        <v>0</v>
      </c>
    </row>
    <row r="39" spans="1:28" ht="43.5" customHeight="1" x14ac:dyDescent="0.2">
      <c r="A39" s="37" t="s">
        <v>51</v>
      </c>
      <c r="B39" s="35" t="s">
        <v>237</v>
      </c>
      <c r="C39" s="37" t="s">
        <v>127</v>
      </c>
      <c r="D39" s="37" t="s">
        <v>162</v>
      </c>
      <c r="E39" s="37" t="s">
        <v>64</v>
      </c>
      <c r="F39" s="37" t="s">
        <v>236</v>
      </c>
      <c r="G39" s="32" t="str">
        <f t="shared" si="0"/>
        <v>Director de Gestión Corporativa y CID</v>
      </c>
      <c r="H39" s="33">
        <v>43313</v>
      </c>
      <c r="I39" s="33">
        <v>43373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7" t="s">
        <v>224</v>
      </c>
      <c r="W39" s="52">
        <v>0.01</v>
      </c>
      <c r="X39" s="34"/>
      <c r="Y39" s="35"/>
      <c r="Z39" s="35"/>
      <c r="AA39" s="37"/>
      <c r="AB39" s="40">
        <f t="shared" ca="1" si="1"/>
        <v>0</v>
      </c>
    </row>
    <row r="40" spans="1:28" ht="43.5" customHeight="1" x14ac:dyDescent="0.2">
      <c r="A40" s="37" t="s">
        <v>51</v>
      </c>
      <c r="B40" s="35" t="s">
        <v>238</v>
      </c>
      <c r="C40" s="37" t="s">
        <v>121</v>
      </c>
      <c r="D40" s="37" t="s">
        <v>167</v>
      </c>
      <c r="E40" s="37" t="s">
        <v>64</v>
      </c>
      <c r="F40" s="37" t="s">
        <v>54</v>
      </c>
      <c r="G40" s="32" t="str">
        <f t="shared" si="0"/>
        <v>Director de Gestión Corporativa y CID</v>
      </c>
      <c r="H40" s="33">
        <v>43313</v>
      </c>
      <c r="I40" s="33">
        <v>43373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7" t="s">
        <v>224</v>
      </c>
      <c r="W40" s="52">
        <v>0.01</v>
      </c>
      <c r="X40" s="34"/>
      <c r="Y40" s="35"/>
      <c r="Z40" s="35"/>
      <c r="AA40" s="37"/>
      <c r="AB40" s="40">
        <f t="shared" ca="1" si="1"/>
        <v>0</v>
      </c>
    </row>
    <row r="41" spans="1:28" ht="43.5" customHeight="1" x14ac:dyDescent="0.2">
      <c r="A41" s="37" t="s">
        <v>51</v>
      </c>
      <c r="B41" s="35" t="s">
        <v>239</v>
      </c>
      <c r="C41" s="37" t="s">
        <v>97</v>
      </c>
      <c r="D41" s="37" t="s">
        <v>161</v>
      </c>
      <c r="E41" s="37" t="s">
        <v>64</v>
      </c>
      <c r="F41" s="37" t="s">
        <v>52</v>
      </c>
      <c r="G41" s="32" t="str">
        <f t="shared" si="0"/>
        <v xml:space="preserve">Jefe Oficina Asesora de Planeación </v>
      </c>
      <c r="H41" s="33">
        <v>43313</v>
      </c>
      <c r="I41" s="33">
        <v>43373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7" t="s">
        <v>224</v>
      </c>
      <c r="W41" s="52">
        <v>0.01</v>
      </c>
      <c r="X41" s="34"/>
      <c r="Y41" s="35"/>
      <c r="Z41" s="35"/>
      <c r="AA41" s="37"/>
      <c r="AB41" s="40">
        <f t="shared" ca="1" si="1"/>
        <v>0</v>
      </c>
    </row>
    <row r="42" spans="1:28" ht="36" customHeight="1" x14ac:dyDescent="0.2">
      <c r="A42" s="37" t="s">
        <v>51</v>
      </c>
      <c r="B42" s="35" t="s">
        <v>151</v>
      </c>
      <c r="C42" s="37" t="s">
        <v>100</v>
      </c>
      <c r="D42" s="37" t="s">
        <v>161</v>
      </c>
      <c r="E42" s="37" t="s">
        <v>64</v>
      </c>
      <c r="F42" s="37" t="s">
        <v>53</v>
      </c>
      <c r="G42" s="32" t="str">
        <f t="shared" si="0"/>
        <v>Director Jurídico</v>
      </c>
      <c r="H42" s="33">
        <v>43282</v>
      </c>
      <c r="I42" s="33">
        <v>43343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7" t="s">
        <v>224</v>
      </c>
      <c r="W42" s="52">
        <v>0.01</v>
      </c>
      <c r="X42" s="34"/>
      <c r="Y42" s="35"/>
      <c r="Z42" s="35"/>
      <c r="AA42" s="37"/>
      <c r="AB42" s="40">
        <f t="shared" ca="1" si="1"/>
        <v>0</v>
      </c>
    </row>
    <row r="43" spans="1:28" ht="37.5" customHeight="1" x14ac:dyDescent="0.2">
      <c r="A43" s="37" t="s">
        <v>51</v>
      </c>
      <c r="B43" s="35" t="s">
        <v>160</v>
      </c>
      <c r="C43" s="37" t="s">
        <v>97</v>
      </c>
      <c r="D43" s="37" t="s">
        <v>161</v>
      </c>
      <c r="E43" s="37" t="s">
        <v>64</v>
      </c>
      <c r="F43" s="37" t="s">
        <v>52</v>
      </c>
      <c r="G43" s="32" t="str">
        <f t="shared" si="0"/>
        <v xml:space="preserve">Jefe Oficina Asesora de Planeación </v>
      </c>
      <c r="H43" s="33">
        <v>43282</v>
      </c>
      <c r="I43" s="33">
        <v>43312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7" t="s">
        <v>224</v>
      </c>
      <c r="W43" s="52">
        <v>0.01</v>
      </c>
      <c r="X43" s="34"/>
      <c r="Y43" s="35"/>
      <c r="Z43" s="35"/>
      <c r="AA43" s="37"/>
      <c r="AB43" s="40">
        <f t="shared" ca="1" si="1"/>
        <v>0</v>
      </c>
    </row>
    <row r="44" spans="1:28" ht="44.25" customHeight="1" x14ac:dyDescent="0.2">
      <c r="A44" s="37" t="s">
        <v>48</v>
      </c>
      <c r="B44" s="35" t="s">
        <v>132</v>
      </c>
      <c r="C44" s="37" t="s">
        <v>126</v>
      </c>
      <c r="D44" s="37" t="s">
        <v>162</v>
      </c>
      <c r="E44" s="37" t="s">
        <v>64</v>
      </c>
      <c r="F44" s="37" t="s">
        <v>57</v>
      </c>
      <c r="G44" s="32" t="str">
        <f t="shared" si="0"/>
        <v>Subdirector Financiera</v>
      </c>
      <c r="H44" s="33">
        <v>43101</v>
      </c>
      <c r="I44" s="33">
        <v>43131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7" t="s">
        <v>224</v>
      </c>
      <c r="W44" s="52">
        <v>2E-3</v>
      </c>
      <c r="X44" s="33">
        <v>43130</v>
      </c>
      <c r="Y44" s="35" t="s">
        <v>224</v>
      </c>
      <c r="Z44" s="35" t="s">
        <v>248</v>
      </c>
      <c r="AA44" s="37" t="s">
        <v>72</v>
      </c>
      <c r="AB44" s="40">
        <f t="shared" ca="1" si="1"/>
        <v>2E-3</v>
      </c>
    </row>
    <row r="45" spans="1:28" ht="44.25" customHeight="1" x14ac:dyDescent="0.2">
      <c r="A45" s="37" t="s">
        <v>48</v>
      </c>
      <c r="B45" s="35" t="s">
        <v>132</v>
      </c>
      <c r="C45" s="37" t="s">
        <v>126</v>
      </c>
      <c r="D45" s="37" t="s">
        <v>162</v>
      </c>
      <c r="E45" s="37" t="s">
        <v>64</v>
      </c>
      <c r="F45" s="37" t="s">
        <v>57</v>
      </c>
      <c r="G45" s="32" t="str">
        <f t="shared" ref="G45:G55" si="18">IF(LEN(C45)&gt;0,VLOOKUP(C45,PROCESO2,3,0),"")</f>
        <v>Subdirector Financiera</v>
      </c>
      <c r="H45" s="33">
        <v>43132</v>
      </c>
      <c r="I45" s="33">
        <v>43159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7" t="s">
        <v>224</v>
      </c>
      <c r="W45" s="52">
        <v>2E-3</v>
      </c>
      <c r="X45" s="33">
        <v>43159</v>
      </c>
      <c r="Y45" s="35" t="s">
        <v>224</v>
      </c>
      <c r="Z45" s="35" t="s">
        <v>248</v>
      </c>
      <c r="AA45" s="37" t="s">
        <v>72</v>
      </c>
      <c r="AB45" s="40">
        <f t="shared" ca="1" si="1"/>
        <v>2E-3</v>
      </c>
    </row>
    <row r="46" spans="1:28" ht="44.25" customHeight="1" x14ac:dyDescent="0.2">
      <c r="A46" s="37" t="s">
        <v>48</v>
      </c>
      <c r="B46" s="35" t="s">
        <v>132</v>
      </c>
      <c r="C46" s="37" t="s">
        <v>126</v>
      </c>
      <c r="D46" s="37" t="s">
        <v>162</v>
      </c>
      <c r="E46" s="37" t="s">
        <v>64</v>
      </c>
      <c r="F46" s="37" t="s">
        <v>57</v>
      </c>
      <c r="G46" s="32" t="str">
        <f t="shared" si="18"/>
        <v>Subdirector Financiera</v>
      </c>
      <c r="H46" s="33">
        <v>43160</v>
      </c>
      <c r="I46" s="33">
        <v>43190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7" t="s">
        <v>224</v>
      </c>
      <c r="W46" s="52">
        <v>2E-3</v>
      </c>
      <c r="X46" s="33">
        <v>43190</v>
      </c>
      <c r="Y46" s="35" t="s">
        <v>224</v>
      </c>
      <c r="Z46" s="35" t="s">
        <v>248</v>
      </c>
      <c r="AA46" s="37" t="s">
        <v>72</v>
      </c>
      <c r="AB46" s="40">
        <f t="shared" ca="1" si="1"/>
        <v>2E-3</v>
      </c>
    </row>
    <row r="47" spans="1:28" ht="44.25" customHeight="1" x14ac:dyDescent="0.2">
      <c r="A47" s="37" t="s">
        <v>48</v>
      </c>
      <c r="B47" s="35" t="s">
        <v>132</v>
      </c>
      <c r="C47" s="37" t="s">
        <v>126</v>
      </c>
      <c r="D47" s="37" t="s">
        <v>162</v>
      </c>
      <c r="E47" s="37" t="s">
        <v>64</v>
      </c>
      <c r="F47" s="37" t="s">
        <v>57</v>
      </c>
      <c r="G47" s="32" t="str">
        <f t="shared" si="18"/>
        <v>Subdirector Financiera</v>
      </c>
      <c r="H47" s="33">
        <v>43191</v>
      </c>
      <c r="I47" s="33">
        <v>43220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7" t="s">
        <v>224</v>
      </c>
      <c r="W47" s="52">
        <v>2E-3</v>
      </c>
      <c r="X47" s="33">
        <v>43220</v>
      </c>
      <c r="Y47" s="35" t="s">
        <v>224</v>
      </c>
      <c r="Z47" s="35" t="s">
        <v>248</v>
      </c>
      <c r="AA47" s="37" t="s">
        <v>72</v>
      </c>
      <c r="AB47" s="40">
        <f t="shared" ca="1" si="1"/>
        <v>2E-3</v>
      </c>
    </row>
    <row r="48" spans="1:28" ht="44.25" customHeight="1" x14ac:dyDescent="0.2">
      <c r="A48" s="37" t="s">
        <v>48</v>
      </c>
      <c r="B48" s="35" t="s">
        <v>132</v>
      </c>
      <c r="C48" s="37" t="s">
        <v>126</v>
      </c>
      <c r="D48" s="37" t="s">
        <v>162</v>
      </c>
      <c r="E48" s="37" t="s">
        <v>64</v>
      </c>
      <c r="F48" s="37" t="s">
        <v>57</v>
      </c>
      <c r="G48" s="32" t="str">
        <f t="shared" si="18"/>
        <v>Subdirector Financiera</v>
      </c>
      <c r="H48" s="33">
        <v>43221</v>
      </c>
      <c r="I48" s="33">
        <v>43251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7" t="s">
        <v>224</v>
      </c>
      <c r="W48" s="52">
        <v>2E-3</v>
      </c>
      <c r="X48" s="34"/>
      <c r="Y48" s="35"/>
      <c r="Z48" s="35"/>
      <c r="AA48" s="37"/>
      <c r="AB48" s="40">
        <f t="shared" ca="1" si="1"/>
        <v>0</v>
      </c>
    </row>
    <row r="49" spans="1:28" ht="44.25" customHeight="1" x14ac:dyDescent="0.2">
      <c r="A49" s="37" t="s">
        <v>48</v>
      </c>
      <c r="B49" s="35" t="s">
        <v>132</v>
      </c>
      <c r="C49" s="37" t="s">
        <v>126</v>
      </c>
      <c r="D49" s="37" t="s">
        <v>162</v>
      </c>
      <c r="E49" s="37" t="s">
        <v>64</v>
      </c>
      <c r="F49" s="37" t="s">
        <v>57</v>
      </c>
      <c r="G49" s="32" t="str">
        <f t="shared" si="18"/>
        <v>Subdirector Financiera</v>
      </c>
      <c r="H49" s="33">
        <v>43252</v>
      </c>
      <c r="I49" s="33">
        <v>43281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7" t="s">
        <v>224</v>
      </c>
      <c r="W49" s="52">
        <v>2E-3</v>
      </c>
      <c r="X49" s="34"/>
      <c r="Y49" s="35"/>
      <c r="Z49" s="35"/>
      <c r="AA49" s="37"/>
      <c r="AB49" s="40">
        <f t="shared" ca="1" si="1"/>
        <v>0</v>
      </c>
    </row>
    <row r="50" spans="1:28" ht="44.25" customHeight="1" x14ac:dyDescent="0.2">
      <c r="A50" s="37" t="s">
        <v>48</v>
      </c>
      <c r="B50" s="35" t="s">
        <v>132</v>
      </c>
      <c r="C50" s="37" t="s">
        <v>126</v>
      </c>
      <c r="D50" s="37" t="s">
        <v>162</v>
      </c>
      <c r="E50" s="37" t="s">
        <v>64</v>
      </c>
      <c r="F50" s="37" t="s">
        <v>57</v>
      </c>
      <c r="G50" s="32" t="str">
        <f t="shared" si="18"/>
        <v>Subdirector Financiera</v>
      </c>
      <c r="H50" s="33">
        <v>43282</v>
      </c>
      <c r="I50" s="33">
        <v>43312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7" t="s">
        <v>224</v>
      </c>
      <c r="W50" s="52">
        <v>2E-3</v>
      </c>
      <c r="X50" s="34"/>
      <c r="Y50" s="35"/>
      <c r="Z50" s="35"/>
      <c r="AA50" s="37"/>
      <c r="AB50" s="40">
        <f t="shared" ca="1" si="1"/>
        <v>0</v>
      </c>
    </row>
    <row r="51" spans="1:28" ht="44.25" customHeight="1" x14ac:dyDescent="0.2">
      <c r="A51" s="37" t="s">
        <v>48</v>
      </c>
      <c r="B51" s="35" t="s">
        <v>132</v>
      </c>
      <c r="C51" s="37" t="s">
        <v>126</v>
      </c>
      <c r="D51" s="37" t="s">
        <v>162</v>
      </c>
      <c r="E51" s="37" t="s">
        <v>64</v>
      </c>
      <c r="F51" s="37" t="s">
        <v>57</v>
      </c>
      <c r="G51" s="32" t="str">
        <f t="shared" si="18"/>
        <v>Subdirector Financiera</v>
      </c>
      <c r="H51" s="33">
        <v>43313</v>
      </c>
      <c r="I51" s="33">
        <v>43343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7" t="s">
        <v>224</v>
      </c>
      <c r="W51" s="52">
        <v>2E-3</v>
      </c>
      <c r="X51" s="34"/>
      <c r="Y51" s="35"/>
      <c r="Z51" s="35"/>
      <c r="AA51" s="37"/>
      <c r="AB51" s="40">
        <f t="shared" ca="1" si="1"/>
        <v>0</v>
      </c>
    </row>
    <row r="52" spans="1:28" ht="44.25" customHeight="1" x14ac:dyDescent="0.2">
      <c r="A52" s="37" t="s">
        <v>48</v>
      </c>
      <c r="B52" s="35" t="s">
        <v>132</v>
      </c>
      <c r="C52" s="37" t="s">
        <v>126</v>
      </c>
      <c r="D52" s="37" t="s">
        <v>162</v>
      </c>
      <c r="E52" s="37" t="s">
        <v>64</v>
      </c>
      <c r="F52" s="37" t="s">
        <v>57</v>
      </c>
      <c r="G52" s="32" t="str">
        <f t="shared" si="18"/>
        <v>Subdirector Financiera</v>
      </c>
      <c r="H52" s="33">
        <v>43344</v>
      </c>
      <c r="I52" s="33">
        <v>43373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7" t="s">
        <v>224</v>
      </c>
      <c r="W52" s="52">
        <v>2E-3</v>
      </c>
      <c r="X52" s="34"/>
      <c r="Y52" s="35"/>
      <c r="Z52" s="35"/>
      <c r="AA52" s="37"/>
      <c r="AB52" s="40">
        <f t="shared" ca="1" si="1"/>
        <v>0</v>
      </c>
    </row>
    <row r="53" spans="1:28" ht="44.25" customHeight="1" x14ac:dyDescent="0.2">
      <c r="A53" s="37" t="s">
        <v>48</v>
      </c>
      <c r="B53" s="35" t="s">
        <v>132</v>
      </c>
      <c r="C53" s="37" t="s">
        <v>126</v>
      </c>
      <c r="D53" s="37" t="s">
        <v>162</v>
      </c>
      <c r="E53" s="37" t="s">
        <v>64</v>
      </c>
      <c r="F53" s="37" t="s">
        <v>57</v>
      </c>
      <c r="G53" s="32" t="str">
        <f t="shared" si="18"/>
        <v>Subdirector Financiera</v>
      </c>
      <c r="H53" s="33">
        <v>43374</v>
      </c>
      <c r="I53" s="33">
        <v>43404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7" t="s">
        <v>224</v>
      </c>
      <c r="W53" s="52">
        <v>2E-3</v>
      </c>
      <c r="X53" s="34"/>
      <c r="Y53" s="35"/>
      <c r="Z53" s="35"/>
      <c r="AA53" s="37"/>
      <c r="AB53" s="40">
        <f t="shared" ca="1" si="1"/>
        <v>0</v>
      </c>
    </row>
    <row r="54" spans="1:28" ht="44.25" customHeight="1" x14ac:dyDescent="0.2">
      <c r="A54" s="37" t="s">
        <v>48</v>
      </c>
      <c r="B54" s="35" t="s">
        <v>132</v>
      </c>
      <c r="C54" s="37" t="s">
        <v>126</v>
      </c>
      <c r="D54" s="37" t="s">
        <v>162</v>
      </c>
      <c r="E54" s="37" t="s">
        <v>64</v>
      </c>
      <c r="F54" s="37" t="s">
        <v>57</v>
      </c>
      <c r="G54" s="32" t="str">
        <f t="shared" si="18"/>
        <v>Subdirector Financiera</v>
      </c>
      <c r="H54" s="33">
        <v>43405</v>
      </c>
      <c r="I54" s="33">
        <v>43434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7" t="s">
        <v>224</v>
      </c>
      <c r="W54" s="52">
        <v>2E-3</v>
      </c>
      <c r="X54" s="34"/>
      <c r="Y54" s="35"/>
      <c r="Z54" s="35"/>
      <c r="AA54" s="37"/>
      <c r="AB54" s="40">
        <f t="shared" ca="1" si="1"/>
        <v>0</v>
      </c>
    </row>
    <row r="55" spans="1:28" ht="44.25" customHeight="1" x14ac:dyDescent="0.2">
      <c r="A55" s="37" t="s">
        <v>48</v>
      </c>
      <c r="B55" s="35" t="s">
        <v>132</v>
      </c>
      <c r="C55" s="37" t="s">
        <v>126</v>
      </c>
      <c r="D55" s="37" t="s">
        <v>162</v>
      </c>
      <c r="E55" s="37" t="s">
        <v>64</v>
      </c>
      <c r="F55" s="37" t="s">
        <v>57</v>
      </c>
      <c r="G55" s="32" t="str">
        <f t="shared" si="18"/>
        <v>Subdirector Financiera</v>
      </c>
      <c r="H55" s="33">
        <v>43435</v>
      </c>
      <c r="I55" s="33">
        <v>43465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7" t="s">
        <v>224</v>
      </c>
      <c r="W55" s="52">
        <v>2E-3</v>
      </c>
      <c r="X55" s="34"/>
      <c r="Y55" s="35"/>
      <c r="Z55" s="35"/>
      <c r="AA55" s="37"/>
      <c r="AB55" s="40">
        <f t="shared" ca="1" si="1"/>
        <v>0</v>
      </c>
    </row>
    <row r="56" spans="1:28" ht="33" customHeight="1" x14ac:dyDescent="0.2">
      <c r="A56" s="37" t="s">
        <v>48</v>
      </c>
      <c r="B56" s="35" t="s">
        <v>133</v>
      </c>
      <c r="C56" s="37" t="s">
        <v>128</v>
      </c>
      <c r="D56" s="37" t="s">
        <v>163</v>
      </c>
      <c r="E56" s="37" t="s">
        <v>64</v>
      </c>
      <c r="F56" s="37" t="s">
        <v>53</v>
      </c>
      <c r="G56" s="32" t="str">
        <f t="shared" si="0"/>
        <v xml:space="preserve">Asesor de Control Interno </v>
      </c>
      <c r="H56" s="33">
        <v>43101</v>
      </c>
      <c r="I56" s="33">
        <v>43131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7" t="s">
        <v>224</v>
      </c>
      <c r="W56" s="52">
        <v>2E-3</v>
      </c>
      <c r="X56" s="33">
        <v>43130</v>
      </c>
      <c r="Y56" s="35" t="s">
        <v>224</v>
      </c>
      <c r="Z56" s="35" t="s">
        <v>248</v>
      </c>
      <c r="AA56" s="37" t="s">
        <v>72</v>
      </c>
      <c r="AB56" s="40">
        <f t="shared" ca="1" si="1"/>
        <v>2E-3</v>
      </c>
    </row>
    <row r="57" spans="1:28" ht="33" customHeight="1" x14ac:dyDescent="0.2">
      <c r="A57" s="37" t="s">
        <v>48</v>
      </c>
      <c r="B57" s="35" t="s">
        <v>133</v>
      </c>
      <c r="C57" s="37" t="s">
        <v>128</v>
      </c>
      <c r="D57" s="37" t="s">
        <v>163</v>
      </c>
      <c r="E57" s="37" t="s">
        <v>64</v>
      </c>
      <c r="F57" s="37" t="s">
        <v>53</v>
      </c>
      <c r="G57" s="32" t="str">
        <f t="shared" ref="G57:G67" si="19">IF(LEN(C57)&gt;0,VLOOKUP(C57,PROCESO2,3,0),"")</f>
        <v xml:space="preserve">Asesor de Control Interno </v>
      </c>
      <c r="H57" s="33">
        <v>43132</v>
      </c>
      <c r="I57" s="33">
        <v>43159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7" t="s">
        <v>224</v>
      </c>
      <c r="W57" s="52">
        <v>2E-3</v>
      </c>
      <c r="X57" s="33">
        <v>43159</v>
      </c>
      <c r="Y57" s="35" t="s">
        <v>224</v>
      </c>
      <c r="Z57" s="35" t="s">
        <v>248</v>
      </c>
      <c r="AA57" s="37" t="s">
        <v>72</v>
      </c>
      <c r="AB57" s="40">
        <f t="shared" ca="1" si="1"/>
        <v>2E-3</v>
      </c>
    </row>
    <row r="58" spans="1:28" ht="33" customHeight="1" x14ac:dyDescent="0.2">
      <c r="A58" s="37" t="s">
        <v>48</v>
      </c>
      <c r="B58" s="35" t="s">
        <v>133</v>
      </c>
      <c r="C58" s="37" t="s">
        <v>128</v>
      </c>
      <c r="D58" s="37" t="s">
        <v>163</v>
      </c>
      <c r="E58" s="37" t="s">
        <v>64</v>
      </c>
      <c r="F58" s="37" t="s">
        <v>53</v>
      </c>
      <c r="G58" s="32" t="str">
        <f t="shared" si="19"/>
        <v xml:space="preserve">Asesor de Control Interno </v>
      </c>
      <c r="H58" s="33">
        <v>43160</v>
      </c>
      <c r="I58" s="33">
        <v>43190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7" t="s">
        <v>224</v>
      </c>
      <c r="W58" s="52">
        <v>2E-3</v>
      </c>
      <c r="X58" s="33">
        <v>43190</v>
      </c>
      <c r="Y58" s="35" t="s">
        <v>224</v>
      </c>
      <c r="Z58" s="35" t="s">
        <v>248</v>
      </c>
      <c r="AA58" s="37" t="s">
        <v>72</v>
      </c>
      <c r="AB58" s="40">
        <f t="shared" ca="1" si="1"/>
        <v>2E-3</v>
      </c>
    </row>
    <row r="59" spans="1:28" ht="33" customHeight="1" x14ac:dyDescent="0.2">
      <c r="A59" s="37" t="s">
        <v>48</v>
      </c>
      <c r="B59" s="35" t="s">
        <v>133</v>
      </c>
      <c r="C59" s="37" t="s">
        <v>128</v>
      </c>
      <c r="D59" s="37" t="s">
        <v>163</v>
      </c>
      <c r="E59" s="37" t="s">
        <v>64</v>
      </c>
      <c r="F59" s="37" t="s">
        <v>53</v>
      </c>
      <c r="G59" s="32" t="str">
        <f t="shared" si="19"/>
        <v xml:space="preserve">Asesor de Control Interno </v>
      </c>
      <c r="H59" s="33">
        <v>43191</v>
      </c>
      <c r="I59" s="33">
        <v>43220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7" t="s">
        <v>224</v>
      </c>
      <c r="W59" s="52">
        <v>2E-3</v>
      </c>
      <c r="X59" s="33">
        <v>43220</v>
      </c>
      <c r="Y59" s="35" t="s">
        <v>224</v>
      </c>
      <c r="Z59" s="35" t="s">
        <v>248</v>
      </c>
      <c r="AA59" s="37" t="s">
        <v>72</v>
      </c>
      <c r="AB59" s="40">
        <f t="shared" ca="1" si="1"/>
        <v>2E-3</v>
      </c>
    </row>
    <row r="60" spans="1:28" ht="33" customHeight="1" x14ac:dyDescent="0.2">
      <c r="A60" s="37" t="s">
        <v>48</v>
      </c>
      <c r="B60" s="35" t="s">
        <v>133</v>
      </c>
      <c r="C60" s="37" t="s">
        <v>128</v>
      </c>
      <c r="D60" s="37" t="s">
        <v>163</v>
      </c>
      <c r="E60" s="37" t="s">
        <v>64</v>
      </c>
      <c r="F60" s="37" t="s">
        <v>53</v>
      </c>
      <c r="G60" s="32" t="str">
        <f t="shared" si="19"/>
        <v xml:space="preserve">Asesor de Control Interno </v>
      </c>
      <c r="H60" s="33">
        <v>43221</v>
      </c>
      <c r="I60" s="33">
        <v>43251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7" t="s">
        <v>224</v>
      </c>
      <c r="W60" s="52">
        <v>2E-3</v>
      </c>
      <c r="X60" s="33">
        <v>43251</v>
      </c>
      <c r="Y60" s="35" t="s">
        <v>224</v>
      </c>
      <c r="Z60" s="35" t="s">
        <v>248</v>
      </c>
      <c r="AA60" s="37" t="s">
        <v>72</v>
      </c>
      <c r="AB60" s="40">
        <f t="shared" ca="1" si="1"/>
        <v>2E-3</v>
      </c>
    </row>
    <row r="61" spans="1:28" ht="33" customHeight="1" x14ac:dyDescent="0.2">
      <c r="A61" s="37" t="s">
        <v>48</v>
      </c>
      <c r="B61" s="35" t="s">
        <v>133</v>
      </c>
      <c r="C61" s="37" t="s">
        <v>128</v>
      </c>
      <c r="D61" s="37" t="s">
        <v>163</v>
      </c>
      <c r="E61" s="37" t="s">
        <v>64</v>
      </c>
      <c r="F61" s="37" t="s">
        <v>53</v>
      </c>
      <c r="G61" s="32" t="str">
        <f t="shared" si="19"/>
        <v xml:space="preserve">Asesor de Control Interno </v>
      </c>
      <c r="H61" s="33">
        <v>43252</v>
      </c>
      <c r="I61" s="33">
        <v>43281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7" t="s">
        <v>224</v>
      </c>
      <c r="W61" s="52">
        <v>2E-3</v>
      </c>
      <c r="X61" s="34"/>
      <c r="Y61" s="35"/>
      <c r="Z61" s="35"/>
      <c r="AA61" s="37"/>
      <c r="AB61" s="40">
        <f t="shared" ca="1" si="1"/>
        <v>0</v>
      </c>
    </row>
    <row r="62" spans="1:28" ht="33" customHeight="1" x14ac:dyDescent="0.2">
      <c r="A62" s="37" t="s">
        <v>48</v>
      </c>
      <c r="B62" s="35" t="s">
        <v>133</v>
      </c>
      <c r="C62" s="37" t="s">
        <v>128</v>
      </c>
      <c r="D62" s="37" t="s">
        <v>163</v>
      </c>
      <c r="E62" s="37" t="s">
        <v>64</v>
      </c>
      <c r="F62" s="37" t="s">
        <v>53</v>
      </c>
      <c r="G62" s="32" t="str">
        <f t="shared" si="19"/>
        <v xml:space="preserve">Asesor de Control Interno </v>
      </c>
      <c r="H62" s="33">
        <v>43282</v>
      </c>
      <c r="I62" s="33">
        <v>43312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7" t="s">
        <v>224</v>
      </c>
      <c r="W62" s="52">
        <v>2E-3</v>
      </c>
      <c r="X62" s="34"/>
      <c r="Y62" s="35"/>
      <c r="Z62" s="35"/>
      <c r="AA62" s="37"/>
      <c r="AB62" s="40">
        <f t="shared" ca="1" si="1"/>
        <v>0</v>
      </c>
    </row>
    <row r="63" spans="1:28" ht="33" customHeight="1" x14ac:dyDescent="0.2">
      <c r="A63" s="37" t="s">
        <v>48</v>
      </c>
      <c r="B63" s="35" t="s">
        <v>133</v>
      </c>
      <c r="C63" s="37" t="s">
        <v>128</v>
      </c>
      <c r="D63" s="37" t="s">
        <v>163</v>
      </c>
      <c r="E63" s="37" t="s">
        <v>64</v>
      </c>
      <c r="F63" s="37" t="s">
        <v>53</v>
      </c>
      <c r="G63" s="32" t="str">
        <f t="shared" si="19"/>
        <v xml:space="preserve">Asesor de Control Interno </v>
      </c>
      <c r="H63" s="33">
        <v>43313</v>
      </c>
      <c r="I63" s="33">
        <v>43343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7" t="s">
        <v>224</v>
      </c>
      <c r="W63" s="52">
        <v>2E-3</v>
      </c>
      <c r="X63" s="34"/>
      <c r="Y63" s="35"/>
      <c r="Z63" s="35"/>
      <c r="AA63" s="37"/>
      <c r="AB63" s="40">
        <f t="shared" ca="1" si="1"/>
        <v>0</v>
      </c>
    </row>
    <row r="64" spans="1:28" ht="33" customHeight="1" x14ac:dyDescent="0.2">
      <c r="A64" s="37" t="s">
        <v>48</v>
      </c>
      <c r="B64" s="35" t="s">
        <v>133</v>
      </c>
      <c r="C64" s="37" t="s">
        <v>128</v>
      </c>
      <c r="D64" s="37" t="s">
        <v>163</v>
      </c>
      <c r="E64" s="37" t="s">
        <v>64</v>
      </c>
      <c r="F64" s="37" t="s">
        <v>53</v>
      </c>
      <c r="G64" s="32" t="str">
        <f t="shared" si="19"/>
        <v xml:space="preserve">Asesor de Control Interno </v>
      </c>
      <c r="H64" s="33">
        <v>43344</v>
      </c>
      <c r="I64" s="33">
        <v>43373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7" t="s">
        <v>224</v>
      </c>
      <c r="W64" s="52">
        <v>2E-3</v>
      </c>
      <c r="X64" s="34"/>
      <c r="Y64" s="35"/>
      <c r="Z64" s="35"/>
      <c r="AA64" s="37"/>
      <c r="AB64" s="40">
        <f t="shared" ca="1" si="1"/>
        <v>0</v>
      </c>
    </row>
    <row r="65" spans="1:28" ht="33" customHeight="1" x14ac:dyDescent="0.2">
      <c r="A65" s="37" t="s">
        <v>48</v>
      </c>
      <c r="B65" s="35" t="s">
        <v>133</v>
      </c>
      <c r="C65" s="37" t="s">
        <v>128</v>
      </c>
      <c r="D65" s="37" t="s">
        <v>163</v>
      </c>
      <c r="E65" s="37" t="s">
        <v>64</v>
      </c>
      <c r="F65" s="37" t="s">
        <v>53</v>
      </c>
      <c r="G65" s="32" t="str">
        <f t="shared" si="19"/>
        <v xml:space="preserve">Asesor de Control Interno </v>
      </c>
      <c r="H65" s="33">
        <v>43374</v>
      </c>
      <c r="I65" s="33">
        <v>43404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7" t="s">
        <v>224</v>
      </c>
      <c r="W65" s="52">
        <v>2E-3</v>
      </c>
      <c r="X65" s="34"/>
      <c r="Y65" s="35"/>
      <c r="Z65" s="35"/>
      <c r="AA65" s="37"/>
      <c r="AB65" s="40">
        <f t="shared" ca="1" si="1"/>
        <v>0</v>
      </c>
    </row>
    <row r="66" spans="1:28" ht="33" customHeight="1" x14ac:dyDescent="0.2">
      <c r="A66" s="37" t="s">
        <v>48</v>
      </c>
      <c r="B66" s="35" t="s">
        <v>133</v>
      </c>
      <c r="C66" s="37" t="s">
        <v>128</v>
      </c>
      <c r="D66" s="37" t="s">
        <v>163</v>
      </c>
      <c r="E66" s="37" t="s">
        <v>64</v>
      </c>
      <c r="F66" s="37" t="s">
        <v>53</v>
      </c>
      <c r="G66" s="32" t="str">
        <f t="shared" si="19"/>
        <v xml:space="preserve">Asesor de Control Interno </v>
      </c>
      <c r="H66" s="33">
        <v>43405</v>
      </c>
      <c r="I66" s="33">
        <v>43434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7" t="s">
        <v>224</v>
      </c>
      <c r="W66" s="52">
        <v>2E-3</v>
      </c>
      <c r="X66" s="34"/>
      <c r="Y66" s="35"/>
      <c r="Z66" s="35"/>
      <c r="AA66" s="37"/>
      <c r="AB66" s="40">
        <f t="shared" ca="1" si="1"/>
        <v>0</v>
      </c>
    </row>
    <row r="67" spans="1:28" ht="33" customHeight="1" x14ac:dyDescent="0.2">
      <c r="A67" s="37" t="s">
        <v>48</v>
      </c>
      <c r="B67" s="35" t="s">
        <v>133</v>
      </c>
      <c r="C67" s="37" t="s">
        <v>128</v>
      </c>
      <c r="D67" s="37" t="s">
        <v>163</v>
      </c>
      <c r="E67" s="37" t="s">
        <v>64</v>
      </c>
      <c r="F67" s="37" t="s">
        <v>53</v>
      </c>
      <c r="G67" s="32" t="str">
        <f t="shared" si="19"/>
        <v xml:space="preserve">Asesor de Control Interno </v>
      </c>
      <c r="H67" s="33">
        <v>43435</v>
      </c>
      <c r="I67" s="33">
        <v>43465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7" t="s">
        <v>224</v>
      </c>
      <c r="W67" s="52">
        <v>2E-3</v>
      </c>
      <c r="X67" s="34"/>
      <c r="Y67" s="35"/>
      <c r="Z67" s="35"/>
      <c r="AA67" s="37"/>
      <c r="AB67" s="40">
        <f t="shared" ca="1" si="1"/>
        <v>0</v>
      </c>
    </row>
    <row r="68" spans="1:28" ht="30.75" customHeight="1" x14ac:dyDescent="0.2">
      <c r="A68" s="37" t="s">
        <v>48</v>
      </c>
      <c r="B68" s="35" t="s">
        <v>134</v>
      </c>
      <c r="C68" s="37" t="s">
        <v>128</v>
      </c>
      <c r="D68" s="37" t="s">
        <v>163</v>
      </c>
      <c r="E68" s="37" t="s">
        <v>64</v>
      </c>
      <c r="F68" s="37" t="s">
        <v>53</v>
      </c>
      <c r="G68" s="32" t="str">
        <f t="shared" ref="G68" si="20">IF(LEN(C68)&gt;0,VLOOKUP(C68,PROCESO2,3,0),"")</f>
        <v xml:space="preserve">Asesor de Control Interno </v>
      </c>
      <c r="H68" s="33">
        <v>43132</v>
      </c>
      <c r="I68" s="33">
        <v>43146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7" t="s">
        <v>224</v>
      </c>
      <c r="W68" s="52">
        <v>0.02</v>
      </c>
      <c r="X68" s="33">
        <v>43130</v>
      </c>
      <c r="Y68" s="35" t="s">
        <v>224</v>
      </c>
      <c r="Z68" s="35" t="s">
        <v>248</v>
      </c>
      <c r="AA68" s="37" t="s">
        <v>72</v>
      </c>
      <c r="AB68" s="40">
        <f t="shared" ca="1" si="1"/>
        <v>0.02</v>
      </c>
    </row>
    <row r="69" spans="1:28" ht="54.75" customHeight="1" x14ac:dyDescent="0.2">
      <c r="A69" s="37" t="s">
        <v>48</v>
      </c>
      <c r="B69" s="35" t="s">
        <v>135</v>
      </c>
      <c r="C69" s="37" t="s">
        <v>128</v>
      </c>
      <c r="D69" s="37" t="s">
        <v>163</v>
      </c>
      <c r="E69" s="37" t="s">
        <v>64</v>
      </c>
      <c r="F69" s="37" t="s">
        <v>55</v>
      </c>
      <c r="G69" s="32" t="str">
        <f t="shared" si="0"/>
        <v xml:space="preserve">Asesor de Control Interno </v>
      </c>
      <c r="H69" s="33">
        <v>43101</v>
      </c>
      <c r="I69" s="33">
        <v>43220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7" t="s">
        <v>224</v>
      </c>
      <c r="W69" s="52">
        <v>0.03</v>
      </c>
      <c r="X69" s="33">
        <v>43220</v>
      </c>
      <c r="Y69" s="35" t="s">
        <v>249</v>
      </c>
      <c r="Z69" s="35" t="s">
        <v>250</v>
      </c>
      <c r="AA69" s="37" t="s">
        <v>72</v>
      </c>
      <c r="AB69" s="40">
        <f t="shared" ca="1" si="1"/>
        <v>0.03</v>
      </c>
    </row>
    <row r="70" spans="1:28" ht="54.75" customHeight="1" x14ac:dyDescent="0.2">
      <c r="A70" s="37" t="s">
        <v>48</v>
      </c>
      <c r="B70" s="35" t="s">
        <v>136</v>
      </c>
      <c r="C70" s="37" t="s">
        <v>128</v>
      </c>
      <c r="D70" s="37" t="s">
        <v>163</v>
      </c>
      <c r="E70" s="37" t="s">
        <v>64</v>
      </c>
      <c r="F70" s="37" t="s">
        <v>54</v>
      </c>
      <c r="G70" s="32" t="s">
        <v>130</v>
      </c>
      <c r="H70" s="33">
        <v>43132</v>
      </c>
      <c r="I70" s="33">
        <v>43159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7" t="s">
        <v>224</v>
      </c>
      <c r="W70" s="52">
        <v>5.0000000000000001E-3</v>
      </c>
      <c r="X70" s="33">
        <v>43174</v>
      </c>
      <c r="Y70" s="35" t="s">
        <v>251</v>
      </c>
      <c r="Z70" s="35" t="s">
        <v>252</v>
      </c>
      <c r="AA70" s="37" t="s">
        <v>72</v>
      </c>
      <c r="AB70" s="40">
        <f t="shared" ca="1" si="1"/>
        <v>5.0000000000000001E-3</v>
      </c>
    </row>
    <row r="71" spans="1:28" ht="54.75" customHeight="1" x14ac:dyDescent="0.2">
      <c r="A71" s="37" t="s">
        <v>48</v>
      </c>
      <c r="B71" s="35" t="s">
        <v>136</v>
      </c>
      <c r="C71" s="37" t="s">
        <v>128</v>
      </c>
      <c r="D71" s="37" t="s">
        <v>163</v>
      </c>
      <c r="E71" s="37" t="s">
        <v>64</v>
      </c>
      <c r="F71" s="37" t="s">
        <v>53</v>
      </c>
      <c r="G71" s="32" t="s">
        <v>130</v>
      </c>
      <c r="H71" s="33">
        <v>43132</v>
      </c>
      <c r="I71" s="33">
        <v>43159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7" t="s">
        <v>224</v>
      </c>
      <c r="W71" s="52">
        <v>5.0000000000000001E-3</v>
      </c>
      <c r="X71" s="33">
        <v>43174</v>
      </c>
      <c r="Y71" s="35" t="s">
        <v>251</v>
      </c>
      <c r="Z71" s="35" t="s">
        <v>252</v>
      </c>
      <c r="AA71" s="37" t="s">
        <v>72</v>
      </c>
      <c r="AB71" s="40">
        <f t="shared" ref="AB71" ca="1" si="21">IF(ISERROR(VLOOKUP(AA71,INDIRECT(VLOOKUP(A71,ACTA,2,0)&amp;"A"),2,0))=TRUE,0,W71*(VLOOKUP(AA71,INDIRECT(VLOOKUP(A71,ACTA,2,0)&amp;"A"),2,0)))</f>
        <v>5.0000000000000001E-3</v>
      </c>
    </row>
    <row r="72" spans="1:28" ht="40.5" customHeight="1" x14ac:dyDescent="0.2">
      <c r="A72" s="37" t="s">
        <v>48</v>
      </c>
      <c r="B72" s="35" t="s">
        <v>137</v>
      </c>
      <c r="C72" s="37" t="s">
        <v>126</v>
      </c>
      <c r="D72" s="37" t="s">
        <v>162</v>
      </c>
      <c r="E72" s="37" t="s">
        <v>64</v>
      </c>
      <c r="F72" s="37" t="s">
        <v>55</v>
      </c>
      <c r="G72" s="32" t="str">
        <f t="shared" si="0"/>
        <v>Subdirector Financiera</v>
      </c>
      <c r="H72" s="33">
        <v>43101</v>
      </c>
      <c r="I72" s="33">
        <v>43127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7" t="s">
        <v>224</v>
      </c>
      <c r="W72" s="52">
        <v>5.0000000000000001E-3</v>
      </c>
      <c r="X72" s="33">
        <v>43130</v>
      </c>
      <c r="Y72" s="35" t="s">
        <v>224</v>
      </c>
      <c r="Z72" s="35" t="s">
        <v>248</v>
      </c>
      <c r="AA72" s="37" t="s">
        <v>72</v>
      </c>
      <c r="AB72" s="40">
        <f t="shared" ca="1" si="1"/>
        <v>5.0000000000000001E-3</v>
      </c>
    </row>
    <row r="73" spans="1:28" ht="30.75" customHeight="1" x14ac:dyDescent="0.2">
      <c r="A73" s="37" t="s">
        <v>48</v>
      </c>
      <c r="B73" s="35" t="s">
        <v>137</v>
      </c>
      <c r="C73" s="37" t="s">
        <v>126</v>
      </c>
      <c r="D73" s="37" t="s">
        <v>162</v>
      </c>
      <c r="E73" s="37" t="s">
        <v>64</v>
      </c>
      <c r="F73" s="37" t="s">
        <v>55</v>
      </c>
      <c r="G73" s="32" t="str">
        <f t="shared" si="0"/>
        <v>Subdirector Financiera</v>
      </c>
      <c r="H73" s="33">
        <v>43191</v>
      </c>
      <c r="I73" s="33">
        <v>43214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7" t="s">
        <v>224</v>
      </c>
      <c r="W73" s="52">
        <v>5.0000000000000001E-3</v>
      </c>
      <c r="X73" s="33">
        <v>43217</v>
      </c>
      <c r="Y73" s="35" t="s">
        <v>224</v>
      </c>
      <c r="Z73" s="35" t="s">
        <v>248</v>
      </c>
      <c r="AA73" s="37" t="s">
        <v>72</v>
      </c>
      <c r="AB73" s="40">
        <f t="shared" ca="1" si="1"/>
        <v>5.0000000000000001E-3</v>
      </c>
    </row>
    <row r="74" spans="1:28" ht="30.75" customHeight="1" x14ac:dyDescent="0.2">
      <c r="A74" s="37" t="s">
        <v>48</v>
      </c>
      <c r="B74" s="35" t="s">
        <v>137</v>
      </c>
      <c r="C74" s="37" t="s">
        <v>126</v>
      </c>
      <c r="D74" s="37" t="s">
        <v>162</v>
      </c>
      <c r="E74" s="37" t="s">
        <v>64</v>
      </c>
      <c r="F74" s="37" t="s">
        <v>55</v>
      </c>
      <c r="G74" s="32" t="str">
        <f t="shared" si="0"/>
        <v>Subdirector Financiera</v>
      </c>
      <c r="H74" s="33">
        <v>43282</v>
      </c>
      <c r="I74" s="33">
        <v>43305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7" t="s">
        <v>224</v>
      </c>
      <c r="W74" s="52">
        <v>5.0000000000000001E-3</v>
      </c>
      <c r="X74" s="34"/>
      <c r="Y74" s="35"/>
      <c r="Z74" s="35"/>
      <c r="AA74" s="37"/>
      <c r="AB74" s="40">
        <f t="shared" ca="1" si="1"/>
        <v>0</v>
      </c>
    </row>
    <row r="75" spans="1:28" ht="30.75" customHeight="1" x14ac:dyDescent="0.2">
      <c r="A75" s="37" t="s">
        <v>48</v>
      </c>
      <c r="B75" s="35" t="s">
        <v>137</v>
      </c>
      <c r="C75" s="37" t="s">
        <v>126</v>
      </c>
      <c r="D75" s="37" t="s">
        <v>162</v>
      </c>
      <c r="E75" s="37" t="s">
        <v>64</v>
      </c>
      <c r="F75" s="37" t="s">
        <v>55</v>
      </c>
      <c r="G75" s="32" t="str">
        <f t="shared" si="0"/>
        <v>Subdirector Financiera</v>
      </c>
      <c r="H75" s="33">
        <v>43374</v>
      </c>
      <c r="I75" s="33">
        <v>43397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7" t="s">
        <v>224</v>
      </c>
      <c r="W75" s="52">
        <v>5.0000000000000001E-3</v>
      </c>
      <c r="X75" s="34"/>
      <c r="Y75" s="35"/>
      <c r="Z75" s="35"/>
      <c r="AA75" s="37"/>
      <c r="AB75" s="40">
        <f t="shared" ca="1" si="1"/>
        <v>0</v>
      </c>
    </row>
    <row r="76" spans="1:28" ht="30.75" customHeight="1" x14ac:dyDescent="0.2">
      <c r="A76" s="37" t="s">
        <v>48</v>
      </c>
      <c r="B76" s="35" t="s">
        <v>168</v>
      </c>
      <c r="C76" s="37" t="s">
        <v>128</v>
      </c>
      <c r="D76" s="37" t="s">
        <v>163</v>
      </c>
      <c r="E76" s="37" t="s">
        <v>64</v>
      </c>
      <c r="F76" s="37" t="s">
        <v>55</v>
      </c>
      <c r="G76" s="32" t="str">
        <f t="shared" si="0"/>
        <v xml:space="preserve">Asesor de Control Interno </v>
      </c>
      <c r="H76" s="33">
        <v>43101</v>
      </c>
      <c r="I76" s="33">
        <v>43131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7" t="s">
        <v>224</v>
      </c>
      <c r="W76" s="52">
        <v>0.01</v>
      </c>
      <c r="X76" s="33">
        <v>43154</v>
      </c>
      <c r="Y76" s="35" t="s">
        <v>235</v>
      </c>
      <c r="Z76" s="35" t="s">
        <v>234</v>
      </c>
      <c r="AA76" s="37" t="s">
        <v>72</v>
      </c>
      <c r="AB76" s="40">
        <f t="shared" ca="1" si="1"/>
        <v>0.01</v>
      </c>
    </row>
    <row r="77" spans="1:28" ht="30.75" customHeight="1" x14ac:dyDescent="0.2">
      <c r="A77" s="37" t="s">
        <v>48</v>
      </c>
      <c r="B77" s="35" t="s">
        <v>138</v>
      </c>
      <c r="C77" s="37" t="s">
        <v>164</v>
      </c>
      <c r="D77" s="37" t="s">
        <v>164</v>
      </c>
      <c r="E77" s="37" t="s">
        <v>64</v>
      </c>
      <c r="F77" s="37" t="s">
        <v>52</v>
      </c>
      <c r="G77" s="32" t="str">
        <f t="shared" si="0"/>
        <v>Lideres de Cada Proceso</v>
      </c>
      <c r="H77" s="33">
        <v>43374</v>
      </c>
      <c r="I77" s="33">
        <v>43434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7" t="s">
        <v>224</v>
      </c>
      <c r="W77" s="52">
        <v>5.0000000000000001E-3</v>
      </c>
      <c r="X77" s="34"/>
      <c r="Y77" s="35"/>
      <c r="Z77" s="35"/>
      <c r="AA77" s="37"/>
      <c r="AB77" s="40">
        <f t="shared" ca="1" si="1"/>
        <v>0</v>
      </c>
    </row>
    <row r="78" spans="1:28" ht="30.75" customHeight="1" x14ac:dyDescent="0.2">
      <c r="A78" s="37" t="s">
        <v>48</v>
      </c>
      <c r="B78" s="35" t="s">
        <v>138</v>
      </c>
      <c r="C78" s="37" t="s">
        <v>164</v>
      </c>
      <c r="D78" s="37" t="s">
        <v>164</v>
      </c>
      <c r="E78" s="37" t="s">
        <v>64</v>
      </c>
      <c r="F78" s="37" t="s">
        <v>54</v>
      </c>
      <c r="G78" s="32" t="str">
        <f t="shared" ref="G78:G79" si="22">IF(LEN(C78)&gt;0,VLOOKUP(C78,PROCESO2,3,0),"")</f>
        <v>Lideres de Cada Proceso</v>
      </c>
      <c r="H78" s="33">
        <v>43374</v>
      </c>
      <c r="I78" s="33">
        <v>43434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7" t="s">
        <v>224</v>
      </c>
      <c r="W78" s="52">
        <v>5.0000000000000001E-3</v>
      </c>
      <c r="X78" s="34"/>
      <c r="Y78" s="35"/>
      <c r="Z78" s="35"/>
      <c r="AA78" s="37"/>
      <c r="AB78" s="40">
        <f t="shared" ref="AB78:AB79" ca="1" si="23">IF(ISERROR(VLOOKUP(AA78,INDIRECT(VLOOKUP(A78,ACTA,2,0)&amp;"A"),2,0))=TRUE,0,W78*(VLOOKUP(AA78,INDIRECT(VLOOKUP(A78,ACTA,2,0)&amp;"A"),2,0)))</f>
        <v>0</v>
      </c>
    </row>
    <row r="79" spans="1:28" ht="30.75" customHeight="1" x14ac:dyDescent="0.2">
      <c r="A79" s="37" t="s">
        <v>48</v>
      </c>
      <c r="B79" s="35" t="s">
        <v>138</v>
      </c>
      <c r="C79" s="37" t="s">
        <v>164</v>
      </c>
      <c r="D79" s="37" t="s">
        <v>164</v>
      </c>
      <c r="E79" s="37" t="s">
        <v>64</v>
      </c>
      <c r="F79" s="37" t="s">
        <v>56</v>
      </c>
      <c r="G79" s="32" t="str">
        <f t="shared" si="22"/>
        <v>Lideres de Cada Proceso</v>
      </c>
      <c r="H79" s="33">
        <v>43374</v>
      </c>
      <c r="I79" s="33">
        <v>43434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7" t="s">
        <v>224</v>
      </c>
      <c r="W79" s="52">
        <v>5.0000000000000001E-3</v>
      </c>
      <c r="X79" s="34"/>
      <c r="Y79" s="35"/>
      <c r="Z79" s="35"/>
      <c r="AA79" s="37"/>
      <c r="AB79" s="40">
        <f t="shared" ca="1" si="23"/>
        <v>0</v>
      </c>
    </row>
    <row r="80" spans="1:28" ht="30.75" customHeight="1" x14ac:dyDescent="0.2">
      <c r="A80" s="37" t="s">
        <v>48</v>
      </c>
      <c r="B80" s="35" t="s">
        <v>139</v>
      </c>
      <c r="C80" s="37" t="s">
        <v>128</v>
      </c>
      <c r="D80" s="37" t="s">
        <v>163</v>
      </c>
      <c r="E80" s="37" t="s">
        <v>64</v>
      </c>
      <c r="F80" s="37" t="s">
        <v>56</v>
      </c>
      <c r="G80" s="32" t="str">
        <f t="shared" si="0"/>
        <v xml:space="preserve">Asesor de Control Interno </v>
      </c>
      <c r="H80" s="33">
        <v>43132</v>
      </c>
      <c r="I80" s="33">
        <v>43169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7" t="s">
        <v>224</v>
      </c>
      <c r="W80" s="52">
        <v>0.02</v>
      </c>
      <c r="X80" s="33">
        <v>43205</v>
      </c>
      <c r="Y80" s="35" t="s">
        <v>254</v>
      </c>
      <c r="Z80" s="35" t="s">
        <v>253</v>
      </c>
      <c r="AA80" s="37" t="s">
        <v>72</v>
      </c>
      <c r="AB80" s="40">
        <f t="shared" ca="1" si="1"/>
        <v>0.02</v>
      </c>
    </row>
    <row r="81" spans="1:28" ht="30.75" customHeight="1" x14ac:dyDescent="0.2">
      <c r="A81" s="37" t="s">
        <v>48</v>
      </c>
      <c r="B81" s="35" t="s">
        <v>140</v>
      </c>
      <c r="C81" s="37" t="s">
        <v>128</v>
      </c>
      <c r="D81" s="37" t="s">
        <v>163</v>
      </c>
      <c r="E81" s="37" t="s">
        <v>64</v>
      </c>
      <c r="F81" s="37" t="s">
        <v>56</v>
      </c>
      <c r="G81" s="32" t="str">
        <f t="shared" si="0"/>
        <v xml:space="preserve">Asesor de Control Interno </v>
      </c>
      <c r="H81" s="33">
        <v>43101</v>
      </c>
      <c r="I81" s="33">
        <v>43131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7" t="s">
        <v>224</v>
      </c>
      <c r="W81" s="52">
        <v>0.01</v>
      </c>
      <c r="X81" s="33">
        <v>43146</v>
      </c>
      <c r="Y81" s="35" t="s">
        <v>256</v>
      </c>
      <c r="Z81" s="35" t="s">
        <v>255</v>
      </c>
      <c r="AA81" s="37" t="s">
        <v>72</v>
      </c>
      <c r="AB81" s="40">
        <f t="shared" ca="1" si="1"/>
        <v>0.01</v>
      </c>
    </row>
    <row r="82" spans="1:28" ht="30.75" customHeight="1" x14ac:dyDescent="0.2">
      <c r="A82" s="37" t="s">
        <v>48</v>
      </c>
      <c r="B82" s="35" t="s">
        <v>141</v>
      </c>
      <c r="C82" s="37" t="s">
        <v>128</v>
      </c>
      <c r="D82" s="37" t="s">
        <v>163</v>
      </c>
      <c r="E82" s="37" t="s">
        <v>64</v>
      </c>
      <c r="F82" s="37" t="s">
        <v>56</v>
      </c>
      <c r="G82" s="32" t="str">
        <f t="shared" si="0"/>
        <v xml:space="preserve">Asesor de Control Interno </v>
      </c>
      <c r="H82" s="33">
        <v>43191</v>
      </c>
      <c r="I82" s="33">
        <v>43220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7" t="s">
        <v>224</v>
      </c>
      <c r="W82" s="52">
        <v>0.01</v>
      </c>
      <c r="X82" s="33">
        <v>43210</v>
      </c>
      <c r="Y82" s="35" t="s">
        <v>258</v>
      </c>
      <c r="Z82" s="35" t="s">
        <v>257</v>
      </c>
      <c r="AA82" s="37" t="s">
        <v>72</v>
      </c>
      <c r="AB82" s="40">
        <f t="shared" ca="1" si="1"/>
        <v>0.01</v>
      </c>
    </row>
    <row r="83" spans="1:28" ht="30.75" customHeight="1" x14ac:dyDescent="0.2">
      <c r="A83" s="37" t="s">
        <v>48</v>
      </c>
      <c r="B83" s="35" t="s">
        <v>141</v>
      </c>
      <c r="C83" s="37" t="s">
        <v>128</v>
      </c>
      <c r="D83" s="37" t="s">
        <v>163</v>
      </c>
      <c r="E83" s="37" t="s">
        <v>64</v>
      </c>
      <c r="F83" s="37" t="s">
        <v>56</v>
      </c>
      <c r="G83" s="32" t="str">
        <f t="shared" si="0"/>
        <v xml:space="preserve">Asesor de Control Interno </v>
      </c>
      <c r="H83" s="33">
        <v>43282</v>
      </c>
      <c r="I83" s="33">
        <v>43312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7" t="s">
        <v>224</v>
      </c>
      <c r="W83" s="52">
        <v>0.01</v>
      </c>
      <c r="X83" s="34"/>
      <c r="Y83" s="35"/>
      <c r="Z83" s="35"/>
      <c r="AA83" s="37"/>
      <c r="AB83" s="40">
        <f t="shared" ca="1" si="1"/>
        <v>0</v>
      </c>
    </row>
    <row r="84" spans="1:28" ht="30.75" customHeight="1" x14ac:dyDescent="0.2">
      <c r="A84" s="37" t="s">
        <v>48</v>
      </c>
      <c r="B84" s="35" t="s">
        <v>141</v>
      </c>
      <c r="C84" s="37" t="s">
        <v>128</v>
      </c>
      <c r="D84" s="37" t="s">
        <v>163</v>
      </c>
      <c r="E84" s="37" t="s">
        <v>64</v>
      </c>
      <c r="F84" s="37" t="s">
        <v>56</v>
      </c>
      <c r="G84" s="32" t="str">
        <f t="shared" si="0"/>
        <v xml:space="preserve">Asesor de Control Interno </v>
      </c>
      <c r="H84" s="33">
        <v>43374</v>
      </c>
      <c r="I84" s="33">
        <v>43404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7" t="s">
        <v>224</v>
      </c>
      <c r="W84" s="52">
        <v>0.01</v>
      </c>
      <c r="X84" s="34"/>
      <c r="Y84" s="35"/>
      <c r="Z84" s="35"/>
      <c r="AA84" s="37"/>
      <c r="AB84" s="40">
        <f t="shared" ca="1" si="1"/>
        <v>0</v>
      </c>
    </row>
    <row r="85" spans="1:28" ht="30.75" customHeight="1" x14ac:dyDescent="0.2">
      <c r="A85" s="37" t="s">
        <v>48</v>
      </c>
      <c r="B85" s="35" t="s">
        <v>142</v>
      </c>
      <c r="C85" s="37" t="s">
        <v>128</v>
      </c>
      <c r="D85" s="37" t="s">
        <v>163</v>
      </c>
      <c r="E85" s="37" t="s">
        <v>64</v>
      </c>
      <c r="F85" s="37" t="s">
        <v>56</v>
      </c>
      <c r="G85" s="32" t="str">
        <f t="shared" si="0"/>
        <v xml:space="preserve">Asesor de Control Interno </v>
      </c>
      <c r="H85" s="33">
        <v>43282</v>
      </c>
      <c r="I85" s="33">
        <v>43312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7" t="s">
        <v>224</v>
      </c>
      <c r="W85" s="52">
        <v>0.01</v>
      </c>
      <c r="X85" s="34"/>
      <c r="Y85" s="35"/>
      <c r="Z85" s="35"/>
      <c r="AA85" s="37"/>
      <c r="AB85" s="40">
        <f t="shared" ca="1" si="1"/>
        <v>0</v>
      </c>
    </row>
    <row r="86" spans="1:28" ht="30.75" customHeight="1" x14ac:dyDescent="0.2">
      <c r="A86" s="37" t="s">
        <v>48</v>
      </c>
      <c r="B86" s="35" t="s">
        <v>143</v>
      </c>
      <c r="C86" s="37" t="s">
        <v>97</v>
      </c>
      <c r="D86" s="37" t="s">
        <v>161</v>
      </c>
      <c r="E86" s="37" t="s">
        <v>64</v>
      </c>
      <c r="F86" s="37" t="s">
        <v>55</v>
      </c>
      <c r="G86" s="32" t="str">
        <f t="shared" si="0"/>
        <v xml:space="preserve">Jefe Oficina Asesora de Planeación </v>
      </c>
      <c r="H86" s="33">
        <v>43191</v>
      </c>
      <c r="I86" s="33">
        <v>43220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7" t="s">
        <v>224</v>
      </c>
      <c r="W86" s="52">
        <v>0.01</v>
      </c>
      <c r="X86" s="33">
        <v>43217</v>
      </c>
      <c r="Y86" s="35" t="s">
        <v>280</v>
      </c>
      <c r="Z86" s="35" t="s">
        <v>281</v>
      </c>
      <c r="AA86" s="37" t="s">
        <v>72</v>
      </c>
      <c r="AB86" s="40">
        <f t="shared" ca="1" si="1"/>
        <v>0.01</v>
      </c>
    </row>
    <row r="87" spans="1:28" ht="30.75" customHeight="1" x14ac:dyDescent="0.2">
      <c r="A87" s="37" t="s">
        <v>48</v>
      </c>
      <c r="B87" s="35" t="s">
        <v>143</v>
      </c>
      <c r="C87" s="37" t="s">
        <v>97</v>
      </c>
      <c r="D87" s="37" t="s">
        <v>161</v>
      </c>
      <c r="E87" s="37" t="s">
        <v>64</v>
      </c>
      <c r="F87" s="37" t="s">
        <v>55</v>
      </c>
      <c r="G87" s="32" t="str">
        <f t="shared" si="0"/>
        <v xml:space="preserve">Jefe Oficina Asesora de Planeación </v>
      </c>
      <c r="H87" s="33">
        <v>43282</v>
      </c>
      <c r="I87" s="33">
        <v>43312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7" t="s">
        <v>224</v>
      </c>
      <c r="W87" s="52">
        <v>0.01</v>
      </c>
      <c r="X87" s="34"/>
      <c r="Y87" s="35"/>
      <c r="Z87" s="35"/>
      <c r="AA87" s="37"/>
      <c r="AB87" s="40">
        <f t="shared" ca="1" si="1"/>
        <v>0</v>
      </c>
    </row>
    <row r="88" spans="1:28" ht="30.75" customHeight="1" x14ac:dyDescent="0.2">
      <c r="A88" s="37" t="s">
        <v>48</v>
      </c>
      <c r="B88" s="35" t="s">
        <v>143</v>
      </c>
      <c r="C88" s="37" t="s">
        <v>97</v>
      </c>
      <c r="D88" s="37" t="s">
        <v>161</v>
      </c>
      <c r="E88" s="37" t="s">
        <v>64</v>
      </c>
      <c r="F88" s="37" t="s">
        <v>55</v>
      </c>
      <c r="G88" s="32" t="str">
        <f t="shared" si="0"/>
        <v xml:space="preserve">Jefe Oficina Asesora de Planeación </v>
      </c>
      <c r="H88" s="33">
        <v>43374</v>
      </c>
      <c r="I88" s="33">
        <v>43404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7" t="s">
        <v>224</v>
      </c>
      <c r="W88" s="52">
        <v>0.01</v>
      </c>
      <c r="X88" s="34"/>
      <c r="Y88" s="35"/>
      <c r="Z88" s="35"/>
      <c r="AA88" s="37"/>
      <c r="AB88" s="40">
        <f t="shared" ca="1" si="1"/>
        <v>0</v>
      </c>
    </row>
    <row r="89" spans="1:28" ht="30.75" customHeight="1" x14ac:dyDescent="0.2">
      <c r="A89" s="37" t="s">
        <v>48</v>
      </c>
      <c r="B89" s="35" t="s">
        <v>144</v>
      </c>
      <c r="C89" s="37" t="s">
        <v>97</v>
      </c>
      <c r="D89" s="37" t="s">
        <v>161</v>
      </c>
      <c r="E89" s="37" t="s">
        <v>64</v>
      </c>
      <c r="F89" s="37" t="s">
        <v>56</v>
      </c>
      <c r="G89" s="32" t="str">
        <f t="shared" si="0"/>
        <v xml:space="preserve">Jefe Oficina Asesora de Planeación </v>
      </c>
      <c r="H89" s="33">
        <v>43252</v>
      </c>
      <c r="I89" s="33">
        <v>43281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7" t="s">
        <v>224</v>
      </c>
      <c r="W89" s="52">
        <v>0.01</v>
      </c>
      <c r="X89" s="34"/>
      <c r="Y89" s="35"/>
      <c r="Z89" s="35"/>
      <c r="AA89" s="37"/>
      <c r="AB89" s="40">
        <f t="shared" ca="1" si="1"/>
        <v>0</v>
      </c>
    </row>
    <row r="90" spans="1:28" ht="30.75" customHeight="1" x14ac:dyDescent="0.2">
      <c r="A90" s="37" t="s">
        <v>48</v>
      </c>
      <c r="B90" s="35" t="s">
        <v>144</v>
      </c>
      <c r="C90" s="37" t="s">
        <v>97</v>
      </c>
      <c r="D90" s="37" t="s">
        <v>161</v>
      </c>
      <c r="E90" s="37" t="s">
        <v>64</v>
      </c>
      <c r="F90" s="37" t="s">
        <v>56</v>
      </c>
      <c r="G90" s="32" t="str">
        <f t="shared" si="0"/>
        <v xml:space="preserve">Jefe Oficina Asesora de Planeación </v>
      </c>
      <c r="H90" s="33">
        <v>43435</v>
      </c>
      <c r="I90" s="33">
        <v>43465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7" t="s">
        <v>224</v>
      </c>
      <c r="W90" s="52">
        <v>0.01</v>
      </c>
      <c r="X90" s="34"/>
      <c r="Y90" s="35"/>
      <c r="Z90" s="35"/>
      <c r="AA90" s="37"/>
      <c r="AB90" s="40">
        <f t="shared" ca="1" si="1"/>
        <v>0</v>
      </c>
    </row>
    <row r="91" spans="1:28" ht="30.75" customHeight="1" x14ac:dyDescent="0.2">
      <c r="A91" s="37" t="s">
        <v>48</v>
      </c>
      <c r="B91" s="35" t="s">
        <v>145</v>
      </c>
      <c r="C91" s="37" t="s">
        <v>97</v>
      </c>
      <c r="D91" s="37" t="s">
        <v>161</v>
      </c>
      <c r="E91" s="37" t="s">
        <v>64</v>
      </c>
      <c r="F91" s="37" t="s">
        <v>54</v>
      </c>
      <c r="G91" s="32" t="str">
        <f t="shared" si="0"/>
        <v xml:space="preserve">Jefe Oficina Asesora de Planeación </v>
      </c>
      <c r="H91" s="33">
        <v>43101</v>
      </c>
      <c r="I91" s="33">
        <v>43110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7" t="s">
        <v>224</v>
      </c>
      <c r="W91" s="52">
        <v>5.0000000000000001E-3</v>
      </c>
      <c r="X91" s="33">
        <v>43115</v>
      </c>
      <c r="Y91" s="35" t="s">
        <v>254</v>
      </c>
      <c r="Z91" s="35" t="s">
        <v>259</v>
      </c>
      <c r="AA91" s="37" t="s">
        <v>72</v>
      </c>
      <c r="AB91" s="40">
        <f t="shared" ca="1" si="1"/>
        <v>5.0000000000000001E-3</v>
      </c>
    </row>
    <row r="92" spans="1:28" ht="30.75" customHeight="1" x14ac:dyDescent="0.2">
      <c r="A92" s="37" t="s">
        <v>48</v>
      </c>
      <c r="B92" s="35" t="s">
        <v>145</v>
      </c>
      <c r="C92" s="37" t="s">
        <v>97</v>
      </c>
      <c r="D92" s="37" t="s">
        <v>161</v>
      </c>
      <c r="E92" s="37" t="s">
        <v>64</v>
      </c>
      <c r="F92" s="37" t="s">
        <v>54</v>
      </c>
      <c r="G92" s="32" t="str">
        <f t="shared" ref="G92:G93" si="24">IF(LEN(C92)&gt;0,VLOOKUP(C92,PROCESO2,3,0),"")</f>
        <v xml:space="preserve">Jefe Oficina Asesora de Planeación </v>
      </c>
      <c r="H92" s="33">
        <v>43221</v>
      </c>
      <c r="I92" s="33">
        <v>43230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7" t="s">
        <v>224</v>
      </c>
      <c r="W92" s="52">
        <v>5.0000000000000001E-3</v>
      </c>
      <c r="X92" s="34"/>
      <c r="Y92" s="35"/>
      <c r="Z92" s="35"/>
      <c r="AA92" s="37"/>
      <c r="AB92" s="40">
        <f t="shared" ca="1" si="1"/>
        <v>0</v>
      </c>
    </row>
    <row r="93" spans="1:28" ht="30.75" customHeight="1" x14ac:dyDescent="0.2">
      <c r="A93" s="37" t="s">
        <v>48</v>
      </c>
      <c r="B93" s="35" t="s">
        <v>145</v>
      </c>
      <c r="C93" s="37" t="s">
        <v>97</v>
      </c>
      <c r="D93" s="37" t="s">
        <v>161</v>
      </c>
      <c r="E93" s="37" t="s">
        <v>64</v>
      </c>
      <c r="F93" s="37" t="s">
        <v>54</v>
      </c>
      <c r="G93" s="32" t="str">
        <f t="shared" si="24"/>
        <v xml:space="preserve">Jefe Oficina Asesora de Planeación </v>
      </c>
      <c r="H93" s="33">
        <v>43344</v>
      </c>
      <c r="I93" s="33">
        <v>43353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7" t="s">
        <v>224</v>
      </c>
      <c r="W93" s="52">
        <v>5.0000000000000001E-3</v>
      </c>
      <c r="X93" s="34"/>
      <c r="Y93" s="35"/>
      <c r="Z93" s="35"/>
      <c r="AA93" s="37"/>
      <c r="AB93" s="40">
        <f t="shared" ca="1" si="1"/>
        <v>0</v>
      </c>
    </row>
    <row r="94" spans="1:28" ht="30.75" customHeight="1" x14ac:dyDescent="0.2">
      <c r="A94" s="37" t="s">
        <v>48</v>
      </c>
      <c r="B94" s="35" t="s">
        <v>146</v>
      </c>
      <c r="C94" s="37" t="s">
        <v>97</v>
      </c>
      <c r="D94" s="37" t="s">
        <v>161</v>
      </c>
      <c r="E94" s="37" t="s">
        <v>64</v>
      </c>
      <c r="F94" s="37" t="s">
        <v>54</v>
      </c>
      <c r="G94" s="32" t="str">
        <f t="shared" si="0"/>
        <v xml:space="preserve">Jefe Oficina Asesora de Planeación </v>
      </c>
      <c r="H94" s="33">
        <v>43101</v>
      </c>
      <c r="I94" s="33">
        <v>43110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7" t="s">
        <v>224</v>
      </c>
      <c r="W94" s="52">
        <v>5.0000000000000001E-3</v>
      </c>
      <c r="X94" s="33">
        <v>43115</v>
      </c>
      <c r="Y94" s="35" t="s">
        <v>254</v>
      </c>
      <c r="Z94" s="35" t="s">
        <v>260</v>
      </c>
      <c r="AA94" s="37" t="s">
        <v>72</v>
      </c>
      <c r="AB94" s="40">
        <f t="shared" ca="1" si="1"/>
        <v>5.0000000000000001E-3</v>
      </c>
    </row>
    <row r="95" spans="1:28" ht="30.75" customHeight="1" x14ac:dyDescent="0.2">
      <c r="A95" s="37" t="s">
        <v>48</v>
      </c>
      <c r="B95" s="35" t="s">
        <v>146</v>
      </c>
      <c r="C95" s="37" t="s">
        <v>97</v>
      </c>
      <c r="D95" s="37" t="s">
        <v>161</v>
      </c>
      <c r="E95" s="37" t="s">
        <v>64</v>
      </c>
      <c r="F95" s="37" t="s">
        <v>54</v>
      </c>
      <c r="G95" s="32" t="str">
        <f t="shared" si="0"/>
        <v xml:space="preserve">Jefe Oficina Asesora de Planeación </v>
      </c>
      <c r="H95" s="33">
        <v>43221</v>
      </c>
      <c r="I95" s="33">
        <v>43230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7" t="s">
        <v>224</v>
      </c>
      <c r="W95" s="52">
        <v>5.0000000000000001E-3</v>
      </c>
      <c r="X95" s="34"/>
      <c r="Y95" s="35"/>
      <c r="Z95" s="35"/>
      <c r="AA95" s="37"/>
      <c r="AB95" s="40">
        <f t="shared" ca="1" si="1"/>
        <v>0</v>
      </c>
    </row>
    <row r="96" spans="1:28" ht="30.75" customHeight="1" x14ac:dyDescent="0.2">
      <c r="A96" s="37" t="s">
        <v>48</v>
      </c>
      <c r="B96" s="35" t="s">
        <v>146</v>
      </c>
      <c r="C96" s="37" t="s">
        <v>97</v>
      </c>
      <c r="D96" s="37" t="s">
        <v>161</v>
      </c>
      <c r="E96" s="37" t="s">
        <v>64</v>
      </c>
      <c r="F96" s="37" t="s">
        <v>54</v>
      </c>
      <c r="G96" s="32" t="str">
        <f t="shared" si="0"/>
        <v xml:space="preserve">Jefe Oficina Asesora de Planeación </v>
      </c>
      <c r="H96" s="33">
        <v>43344</v>
      </c>
      <c r="I96" s="33">
        <v>43353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7" t="s">
        <v>224</v>
      </c>
      <c r="W96" s="52">
        <v>5.0000000000000001E-3</v>
      </c>
      <c r="X96" s="34"/>
      <c r="Y96" s="35"/>
      <c r="Z96" s="35"/>
      <c r="AA96" s="37"/>
      <c r="AB96" s="40">
        <f t="shared" ca="1" si="1"/>
        <v>0</v>
      </c>
    </row>
    <row r="97" spans="1:28" ht="30.75" customHeight="1" x14ac:dyDescent="0.2">
      <c r="A97" s="37" t="s">
        <v>48</v>
      </c>
      <c r="B97" s="35" t="s">
        <v>147</v>
      </c>
      <c r="C97" s="37" t="s">
        <v>97</v>
      </c>
      <c r="D97" s="37" t="s">
        <v>161</v>
      </c>
      <c r="E97" s="37" t="s">
        <v>64</v>
      </c>
      <c r="F97" s="37" t="s">
        <v>52</v>
      </c>
      <c r="G97" s="32" t="str">
        <f t="shared" si="0"/>
        <v xml:space="preserve">Jefe Oficina Asesora de Planeación </v>
      </c>
      <c r="H97" s="33">
        <v>43191</v>
      </c>
      <c r="I97" s="33">
        <v>43220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7" t="s">
        <v>224</v>
      </c>
      <c r="W97" s="52">
        <v>0.01</v>
      </c>
      <c r="X97" s="33">
        <v>43220</v>
      </c>
      <c r="Y97" s="35" t="s">
        <v>261</v>
      </c>
      <c r="Z97" s="35" t="s">
        <v>262</v>
      </c>
      <c r="AA97" s="37" t="s">
        <v>72</v>
      </c>
      <c r="AB97" s="40">
        <f t="shared" ca="1" si="1"/>
        <v>0.01</v>
      </c>
    </row>
    <row r="98" spans="1:28" ht="30.75" customHeight="1" x14ac:dyDescent="0.2">
      <c r="A98" s="37" t="s">
        <v>48</v>
      </c>
      <c r="B98" s="35" t="s">
        <v>148</v>
      </c>
      <c r="C98" s="37" t="s">
        <v>131</v>
      </c>
      <c r="D98" s="37" t="s">
        <v>163</v>
      </c>
      <c r="E98" s="37" t="s">
        <v>64</v>
      </c>
      <c r="F98" s="37" t="s">
        <v>53</v>
      </c>
      <c r="G98" s="32" t="str">
        <f t="shared" si="0"/>
        <v>Director de Gestión Corporativa y CID</v>
      </c>
      <c r="H98" s="33">
        <v>43221</v>
      </c>
      <c r="I98" s="33">
        <v>43233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7" t="s">
        <v>224</v>
      </c>
      <c r="W98" s="52">
        <v>5.0000000000000001E-3</v>
      </c>
      <c r="X98" s="34"/>
      <c r="Y98" s="35"/>
      <c r="Z98" s="35"/>
      <c r="AA98" s="37"/>
      <c r="AB98" s="40">
        <f t="shared" ca="1" si="1"/>
        <v>0</v>
      </c>
    </row>
    <row r="99" spans="1:28" ht="30.75" customHeight="1" x14ac:dyDescent="0.2">
      <c r="A99" s="37" t="s">
        <v>48</v>
      </c>
      <c r="B99" s="35" t="s">
        <v>148</v>
      </c>
      <c r="C99" s="37" t="s">
        <v>131</v>
      </c>
      <c r="D99" s="37" t="s">
        <v>163</v>
      </c>
      <c r="E99" s="37" t="s">
        <v>64</v>
      </c>
      <c r="F99" s="37" t="s">
        <v>53</v>
      </c>
      <c r="G99" s="32" t="str">
        <f t="shared" ref="G99:G179" si="25">IF(LEN(C99)&gt;0,VLOOKUP(C99,PROCESO2,3,0),"")</f>
        <v>Director de Gestión Corporativa y CID</v>
      </c>
      <c r="H99" s="33">
        <v>43405</v>
      </c>
      <c r="I99" s="33">
        <v>43417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7" t="s">
        <v>224</v>
      </c>
      <c r="W99" s="52">
        <v>5.0000000000000001E-3</v>
      </c>
      <c r="X99" s="34"/>
      <c r="Y99" s="35"/>
      <c r="Z99" s="35"/>
      <c r="AA99" s="37"/>
      <c r="AB99" s="40">
        <f t="shared" ref="AB99:AB179" ca="1" si="26">IF(ISERROR(VLOOKUP(AA99,INDIRECT(VLOOKUP(A99,ACTA,2,0)&amp;"A"),2,0))=TRUE,0,W99*(VLOOKUP(AA99,INDIRECT(VLOOKUP(A99,ACTA,2,0)&amp;"A"),2,0)))</f>
        <v>0</v>
      </c>
    </row>
    <row r="100" spans="1:28" ht="30.75" customHeight="1" x14ac:dyDescent="0.2">
      <c r="A100" s="37" t="s">
        <v>48</v>
      </c>
      <c r="B100" s="35" t="s">
        <v>149</v>
      </c>
      <c r="C100" s="37" t="s">
        <v>108</v>
      </c>
      <c r="D100" s="37" t="s">
        <v>161</v>
      </c>
      <c r="E100" s="37" t="s">
        <v>64</v>
      </c>
      <c r="F100" s="37" t="s">
        <v>55</v>
      </c>
      <c r="G100" s="32" t="str">
        <f t="shared" si="25"/>
        <v>Jefe de Oficina TIC</v>
      </c>
      <c r="H100" s="33">
        <v>43160</v>
      </c>
      <c r="I100" s="33">
        <v>43176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7" t="s">
        <v>224</v>
      </c>
      <c r="W100" s="52">
        <v>0.01</v>
      </c>
      <c r="X100" s="33">
        <v>43174</v>
      </c>
      <c r="Y100" s="35" t="s">
        <v>282</v>
      </c>
      <c r="Z100" s="35" t="s">
        <v>283</v>
      </c>
      <c r="AA100" s="37" t="s">
        <v>72</v>
      </c>
      <c r="AB100" s="40">
        <f t="shared" ca="1" si="26"/>
        <v>0.01</v>
      </c>
    </row>
    <row r="101" spans="1:28" ht="30.75" customHeight="1" x14ac:dyDescent="0.2">
      <c r="A101" s="37" t="s">
        <v>48</v>
      </c>
      <c r="B101" s="35" t="s">
        <v>150</v>
      </c>
      <c r="C101" s="37" t="s">
        <v>126</v>
      </c>
      <c r="D101" s="37" t="s">
        <v>162</v>
      </c>
      <c r="E101" s="37" t="s">
        <v>64</v>
      </c>
      <c r="F101" s="37" t="s">
        <v>53</v>
      </c>
      <c r="G101" s="32" t="str">
        <f t="shared" si="25"/>
        <v>Subdirector Financiera</v>
      </c>
      <c r="H101" s="33">
        <v>43160</v>
      </c>
      <c r="I101" s="33">
        <v>43190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7" t="s">
        <v>224</v>
      </c>
      <c r="W101" s="52">
        <v>0.01</v>
      </c>
      <c r="X101" s="33">
        <v>43220</v>
      </c>
      <c r="Y101" s="35" t="s">
        <v>264</v>
      </c>
      <c r="Z101" s="35" t="s">
        <v>263</v>
      </c>
      <c r="AA101" s="37" t="s">
        <v>72</v>
      </c>
      <c r="AB101" s="40">
        <f t="shared" ca="1" si="26"/>
        <v>0.01</v>
      </c>
    </row>
    <row r="102" spans="1:28" ht="30.75" customHeight="1" x14ac:dyDescent="0.2">
      <c r="A102" s="37" t="s">
        <v>48</v>
      </c>
      <c r="B102" s="35" t="s">
        <v>150</v>
      </c>
      <c r="C102" s="37" t="s">
        <v>126</v>
      </c>
      <c r="D102" s="37" t="s">
        <v>162</v>
      </c>
      <c r="E102" s="37" t="s">
        <v>64</v>
      </c>
      <c r="F102" s="37" t="s">
        <v>53</v>
      </c>
      <c r="G102" s="32" t="str">
        <f t="shared" ref="G102:G103" si="27">IF(LEN(C102)&gt;0,VLOOKUP(C102,PROCESO2,3,0),"")</f>
        <v>Subdirector Financiera</v>
      </c>
      <c r="H102" s="33">
        <v>43252</v>
      </c>
      <c r="I102" s="33">
        <v>43281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7" t="s">
        <v>224</v>
      </c>
      <c r="W102" s="52">
        <v>0.01</v>
      </c>
      <c r="X102" s="34"/>
      <c r="Y102" s="35"/>
      <c r="Z102" s="35"/>
      <c r="AA102" s="37"/>
      <c r="AB102" s="40">
        <f t="shared" ref="AB102:AB103" ca="1" si="28">IF(ISERROR(VLOOKUP(AA102,INDIRECT(VLOOKUP(A102,ACTA,2,0)&amp;"A"),2,0))=TRUE,0,W102*(VLOOKUP(AA102,INDIRECT(VLOOKUP(A102,ACTA,2,0)&amp;"A"),2,0)))</f>
        <v>0</v>
      </c>
    </row>
    <row r="103" spans="1:28" ht="30.75" customHeight="1" x14ac:dyDescent="0.2">
      <c r="A103" s="37" t="s">
        <v>48</v>
      </c>
      <c r="B103" s="35" t="s">
        <v>150</v>
      </c>
      <c r="C103" s="37" t="s">
        <v>126</v>
      </c>
      <c r="D103" s="37" t="s">
        <v>162</v>
      </c>
      <c r="E103" s="37" t="s">
        <v>64</v>
      </c>
      <c r="F103" s="37" t="s">
        <v>53</v>
      </c>
      <c r="G103" s="32" t="str">
        <f t="shared" si="27"/>
        <v>Subdirector Financiera</v>
      </c>
      <c r="H103" s="33">
        <v>43344</v>
      </c>
      <c r="I103" s="33">
        <v>43373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7" t="s">
        <v>224</v>
      </c>
      <c r="W103" s="52">
        <v>0.01</v>
      </c>
      <c r="X103" s="34"/>
      <c r="Y103" s="35"/>
      <c r="Z103" s="35"/>
      <c r="AA103" s="37"/>
      <c r="AB103" s="40">
        <f t="shared" ca="1" si="28"/>
        <v>0</v>
      </c>
    </row>
    <row r="104" spans="1:28" ht="30.75" customHeight="1" x14ac:dyDescent="0.2">
      <c r="A104" s="37" t="s">
        <v>48</v>
      </c>
      <c r="B104" s="35" t="s">
        <v>150</v>
      </c>
      <c r="C104" s="37" t="s">
        <v>126</v>
      </c>
      <c r="D104" s="37" t="s">
        <v>162</v>
      </c>
      <c r="E104" s="37" t="s">
        <v>64</v>
      </c>
      <c r="F104" s="37" t="s">
        <v>53</v>
      </c>
      <c r="G104" s="32" t="str">
        <f t="shared" ref="G104" si="29">IF(LEN(C104)&gt;0,VLOOKUP(C104,PROCESO2,3,0),"")</f>
        <v>Subdirector Financiera</v>
      </c>
      <c r="H104" s="33">
        <v>43435</v>
      </c>
      <c r="I104" s="33">
        <v>43465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7" t="s">
        <v>224</v>
      </c>
      <c r="W104" s="52">
        <v>0.01</v>
      </c>
      <c r="X104" s="34"/>
      <c r="Y104" s="35"/>
      <c r="Z104" s="35"/>
      <c r="AA104" s="37"/>
      <c r="AB104" s="40">
        <f t="shared" ref="AB104" ca="1" si="30">IF(ISERROR(VLOOKUP(AA104,INDIRECT(VLOOKUP(A104,ACTA,2,0)&amp;"A"),2,0))=TRUE,0,W104*(VLOOKUP(AA104,INDIRECT(VLOOKUP(A104,ACTA,2,0)&amp;"A"),2,0)))</f>
        <v>0</v>
      </c>
    </row>
    <row r="105" spans="1:28" ht="30.75" customHeight="1" x14ac:dyDescent="0.2">
      <c r="A105" s="37" t="s">
        <v>49</v>
      </c>
      <c r="B105" s="35" t="s">
        <v>153</v>
      </c>
      <c r="C105" s="37" t="s">
        <v>128</v>
      </c>
      <c r="D105" s="37" t="s">
        <v>163</v>
      </c>
      <c r="E105" s="37" t="s">
        <v>64</v>
      </c>
      <c r="F105" s="37" t="s">
        <v>56</v>
      </c>
      <c r="G105" s="32" t="str">
        <f t="shared" si="25"/>
        <v xml:space="preserve">Asesor de Control Interno </v>
      </c>
      <c r="H105" s="33">
        <v>43101</v>
      </c>
      <c r="I105" s="33">
        <v>43103</v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7" t="s">
        <v>224</v>
      </c>
      <c r="W105" s="52">
        <v>2E-3</v>
      </c>
      <c r="X105" s="33">
        <v>43130</v>
      </c>
      <c r="Y105" s="35" t="s">
        <v>265</v>
      </c>
      <c r="Z105" s="35" t="s">
        <v>266</v>
      </c>
      <c r="AA105" s="37" t="s">
        <v>74</v>
      </c>
      <c r="AB105" s="40">
        <f t="shared" ca="1" si="26"/>
        <v>2E-3</v>
      </c>
    </row>
    <row r="106" spans="1:28" ht="30.75" customHeight="1" x14ac:dyDescent="0.2">
      <c r="A106" s="37" t="s">
        <v>49</v>
      </c>
      <c r="B106" s="35" t="s">
        <v>153</v>
      </c>
      <c r="C106" s="37" t="s">
        <v>128</v>
      </c>
      <c r="D106" s="37" t="s">
        <v>163</v>
      </c>
      <c r="E106" s="37" t="s">
        <v>64</v>
      </c>
      <c r="F106" s="37" t="s">
        <v>56</v>
      </c>
      <c r="G106" s="32" t="str">
        <f t="shared" ref="G106:G116" si="31">IF(LEN(C106)&gt;0,VLOOKUP(C106,PROCESO2,3,0),"")</f>
        <v xml:space="preserve">Asesor de Control Interno </v>
      </c>
      <c r="H106" s="33">
        <v>43132</v>
      </c>
      <c r="I106" s="33">
        <v>43134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7" t="s">
        <v>224</v>
      </c>
      <c r="W106" s="52">
        <v>2E-3</v>
      </c>
      <c r="X106" s="33">
        <v>43159</v>
      </c>
      <c r="Y106" s="35" t="s">
        <v>265</v>
      </c>
      <c r="Z106" s="35" t="s">
        <v>266</v>
      </c>
      <c r="AA106" s="37" t="s">
        <v>74</v>
      </c>
      <c r="AB106" s="40">
        <f t="shared" ref="AB106:AB116" ca="1" si="32">IF(ISERROR(VLOOKUP(AA106,INDIRECT(VLOOKUP(A106,ACTA,2,0)&amp;"A"),2,0))=TRUE,0,W106*(VLOOKUP(AA106,INDIRECT(VLOOKUP(A106,ACTA,2,0)&amp;"A"),2,0)))</f>
        <v>2E-3</v>
      </c>
    </row>
    <row r="107" spans="1:28" ht="30.75" customHeight="1" x14ac:dyDescent="0.2">
      <c r="A107" s="37" t="s">
        <v>49</v>
      </c>
      <c r="B107" s="35" t="s">
        <v>153</v>
      </c>
      <c r="C107" s="37" t="s">
        <v>128</v>
      </c>
      <c r="D107" s="37" t="s">
        <v>163</v>
      </c>
      <c r="E107" s="37" t="s">
        <v>64</v>
      </c>
      <c r="F107" s="37" t="s">
        <v>56</v>
      </c>
      <c r="G107" s="32" t="str">
        <f t="shared" si="31"/>
        <v xml:space="preserve">Asesor de Control Interno </v>
      </c>
      <c r="H107" s="33">
        <v>43160</v>
      </c>
      <c r="I107" s="33">
        <v>43162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7" t="s">
        <v>224</v>
      </c>
      <c r="W107" s="52">
        <v>2E-3</v>
      </c>
      <c r="X107" s="33">
        <v>43189</v>
      </c>
      <c r="Y107" s="35" t="s">
        <v>265</v>
      </c>
      <c r="Z107" s="35" t="s">
        <v>266</v>
      </c>
      <c r="AA107" s="37" t="s">
        <v>74</v>
      </c>
      <c r="AB107" s="40">
        <f t="shared" ca="1" si="32"/>
        <v>2E-3</v>
      </c>
    </row>
    <row r="108" spans="1:28" ht="30.75" customHeight="1" x14ac:dyDescent="0.2">
      <c r="A108" s="37" t="s">
        <v>49</v>
      </c>
      <c r="B108" s="35" t="s">
        <v>153</v>
      </c>
      <c r="C108" s="37" t="s">
        <v>128</v>
      </c>
      <c r="D108" s="37" t="s">
        <v>163</v>
      </c>
      <c r="E108" s="37" t="s">
        <v>64</v>
      </c>
      <c r="F108" s="37" t="s">
        <v>56</v>
      </c>
      <c r="G108" s="32" t="str">
        <f t="shared" si="31"/>
        <v xml:space="preserve">Asesor de Control Interno </v>
      </c>
      <c r="H108" s="33">
        <v>43191</v>
      </c>
      <c r="I108" s="33">
        <v>43193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7" t="s">
        <v>224</v>
      </c>
      <c r="W108" s="52">
        <v>2E-3</v>
      </c>
      <c r="X108" s="33">
        <v>43220</v>
      </c>
      <c r="Y108" s="35" t="s">
        <v>265</v>
      </c>
      <c r="Z108" s="35" t="s">
        <v>266</v>
      </c>
      <c r="AA108" s="37" t="s">
        <v>74</v>
      </c>
      <c r="AB108" s="40">
        <f t="shared" ca="1" si="32"/>
        <v>2E-3</v>
      </c>
    </row>
    <row r="109" spans="1:28" ht="30.75" customHeight="1" x14ac:dyDescent="0.2">
      <c r="A109" s="37" t="s">
        <v>49</v>
      </c>
      <c r="B109" s="35" t="s">
        <v>153</v>
      </c>
      <c r="C109" s="37" t="s">
        <v>128</v>
      </c>
      <c r="D109" s="37" t="s">
        <v>163</v>
      </c>
      <c r="E109" s="37" t="s">
        <v>64</v>
      </c>
      <c r="F109" s="37" t="s">
        <v>56</v>
      </c>
      <c r="G109" s="32" t="str">
        <f t="shared" si="31"/>
        <v xml:space="preserve">Asesor de Control Interno </v>
      </c>
      <c r="H109" s="33">
        <v>43221</v>
      </c>
      <c r="I109" s="33">
        <v>43251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7" t="s">
        <v>224</v>
      </c>
      <c r="W109" s="52">
        <v>2E-3</v>
      </c>
      <c r="X109" s="34"/>
      <c r="Y109" s="35"/>
      <c r="Z109" s="35"/>
      <c r="AA109" s="37"/>
      <c r="AB109" s="40">
        <f t="shared" ca="1" si="32"/>
        <v>0</v>
      </c>
    </row>
    <row r="110" spans="1:28" ht="30.75" customHeight="1" x14ac:dyDescent="0.2">
      <c r="A110" s="37" t="s">
        <v>49</v>
      </c>
      <c r="B110" s="35" t="s">
        <v>153</v>
      </c>
      <c r="C110" s="37" t="s">
        <v>128</v>
      </c>
      <c r="D110" s="37" t="s">
        <v>163</v>
      </c>
      <c r="E110" s="37" t="s">
        <v>64</v>
      </c>
      <c r="F110" s="37" t="s">
        <v>56</v>
      </c>
      <c r="G110" s="32" t="str">
        <f t="shared" si="31"/>
        <v xml:space="preserve">Asesor de Control Interno </v>
      </c>
      <c r="H110" s="33">
        <v>43252</v>
      </c>
      <c r="I110" s="33">
        <v>43254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7" t="s">
        <v>224</v>
      </c>
      <c r="W110" s="52">
        <v>2E-3</v>
      </c>
      <c r="X110" s="34"/>
      <c r="Y110" s="35"/>
      <c r="Z110" s="35"/>
      <c r="AA110" s="37"/>
      <c r="AB110" s="40">
        <f t="shared" ca="1" si="32"/>
        <v>0</v>
      </c>
    </row>
    <row r="111" spans="1:28" ht="30.75" customHeight="1" x14ac:dyDescent="0.2">
      <c r="A111" s="37" t="s">
        <v>49</v>
      </c>
      <c r="B111" s="35" t="s">
        <v>153</v>
      </c>
      <c r="C111" s="37" t="s">
        <v>128</v>
      </c>
      <c r="D111" s="37" t="s">
        <v>163</v>
      </c>
      <c r="E111" s="37" t="s">
        <v>64</v>
      </c>
      <c r="F111" s="37" t="s">
        <v>56</v>
      </c>
      <c r="G111" s="32" t="str">
        <f t="shared" si="31"/>
        <v xml:space="preserve">Asesor de Control Interno </v>
      </c>
      <c r="H111" s="33">
        <v>43282</v>
      </c>
      <c r="I111" s="33">
        <v>43284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7" t="s">
        <v>224</v>
      </c>
      <c r="W111" s="52">
        <v>2E-3</v>
      </c>
      <c r="X111" s="34"/>
      <c r="Y111" s="35"/>
      <c r="Z111" s="35"/>
      <c r="AA111" s="37"/>
      <c r="AB111" s="40">
        <f t="shared" ca="1" si="32"/>
        <v>0</v>
      </c>
    </row>
    <row r="112" spans="1:28" ht="30.75" customHeight="1" x14ac:dyDescent="0.2">
      <c r="A112" s="37" t="s">
        <v>49</v>
      </c>
      <c r="B112" s="35" t="s">
        <v>153</v>
      </c>
      <c r="C112" s="37" t="s">
        <v>128</v>
      </c>
      <c r="D112" s="37" t="s">
        <v>163</v>
      </c>
      <c r="E112" s="37" t="s">
        <v>64</v>
      </c>
      <c r="F112" s="37" t="s">
        <v>56</v>
      </c>
      <c r="G112" s="32" t="str">
        <f t="shared" si="31"/>
        <v xml:space="preserve">Asesor de Control Interno </v>
      </c>
      <c r="H112" s="33">
        <v>43313</v>
      </c>
      <c r="I112" s="33">
        <v>43315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7" t="s">
        <v>224</v>
      </c>
      <c r="W112" s="52">
        <v>2E-3</v>
      </c>
      <c r="X112" s="34"/>
      <c r="Y112" s="35"/>
      <c r="Z112" s="35"/>
      <c r="AA112" s="37"/>
      <c r="AB112" s="40">
        <f t="shared" ca="1" si="32"/>
        <v>0</v>
      </c>
    </row>
    <row r="113" spans="1:28" ht="30.75" customHeight="1" x14ac:dyDescent="0.2">
      <c r="A113" s="37" t="s">
        <v>49</v>
      </c>
      <c r="B113" s="35" t="s">
        <v>153</v>
      </c>
      <c r="C113" s="37" t="s">
        <v>128</v>
      </c>
      <c r="D113" s="37" t="s">
        <v>163</v>
      </c>
      <c r="E113" s="37" t="s">
        <v>64</v>
      </c>
      <c r="F113" s="37" t="s">
        <v>56</v>
      </c>
      <c r="G113" s="32" t="str">
        <f t="shared" si="31"/>
        <v xml:space="preserve">Asesor de Control Interno </v>
      </c>
      <c r="H113" s="33">
        <v>43344</v>
      </c>
      <c r="I113" s="33">
        <v>43346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7" t="s">
        <v>224</v>
      </c>
      <c r="W113" s="52">
        <v>2E-3</v>
      </c>
      <c r="X113" s="34"/>
      <c r="Y113" s="35"/>
      <c r="Z113" s="35"/>
      <c r="AA113" s="37"/>
      <c r="AB113" s="40">
        <f t="shared" ca="1" si="32"/>
        <v>0</v>
      </c>
    </row>
    <row r="114" spans="1:28" ht="30.75" customHeight="1" x14ac:dyDescent="0.2">
      <c r="A114" s="37" t="s">
        <v>49</v>
      </c>
      <c r="B114" s="35" t="s">
        <v>153</v>
      </c>
      <c r="C114" s="37" t="s">
        <v>128</v>
      </c>
      <c r="D114" s="37" t="s">
        <v>163</v>
      </c>
      <c r="E114" s="37" t="s">
        <v>64</v>
      </c>
      <c r="F114" s="37" t="s">
        <v>56</v>
      </c>
      <c r="G114" s="32" t="str">
        <f t="shared" si="31"/>
        <v xml:space="preserve">Asesor de Control Interno </v>
      </c>
      <c r="H114" s="33">
        <v>43374</v>
      </c>
      <c r="I114" s="33">
        <v>43376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7" t="s">
        <v>224</v>
      </c>
      <c r="W114" s="52">
        <v>2E-3</v>
      </c>
      <c r="X114" s="34"/>
      <c r="Y114" s="35"/>
      <c r="Z114" s="35"/>
      <c r="AA114" s="37"/>
      <c r="AB114" s="40">
        <f t="shared" ca="1" si="32"/>
        <v>0</v>
      </c>
    </row>
    <row r="115" spans="1:28" ht="30.75" customHeight="1" x14ac:dyDescent="0.2">
      <c r="A115" s="37" t="s">
        <v>49</v>
      </c>
      <c r="B115" s="35" t="s">
        <v>153</v>
      </c>
      <c r="C115" s="37" t="s">
        <v>128</v>
      </c>
      <c r="D115" s="37" t="s">
        <v>163</v>
      </c>
      <c r="E115" s="37" t="s">
        <v>64</v>
      </c>
      <c r="F115" s="37" t="s">
        <v>56</v>
      </c>
      <c r="G115" s="32" t="str">
        <f t="shared" si="31"/>
        <v xml:space="preserve">Asesor de Control Interno </v>
      </c>
      <c r="H115" s="33">
        <v>43405</v>
      </c>
      <c r="I115" s="33">
        <v>43407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7" t="s">
        <v>224</v>
      </c>
      <c r="W115" s="52">
        <v>2E-3</v>
      </c>
      <c r="X115" s="34"/>
      <c r="Y115" s="35"/>
      <c r="Z115" s="35"/>
      <c r="AA115" s="37"/>
      <c r="AB115" s="40">
        <f t="shared" ca="1" si="32"/>
        <v>0</v>
      </c>
    </row>
    <row r="116" spans="1:28" ht="30.75" customHeight="1" x14ac:dyDescent="0.2">
      <c r="A116" s="37" t="s">
        <v>49</v>
      </c>
      <c r="B116" s="35" t="s">
        <v>153</v>
      </c>
      <c r="C116" s="37" t="s">
        <v>128</v>
      </c>
      <c r="D116" s="37" t="s">
        <v>163</v>
      </c>
      <c r="E116" s="37" t="s">
        <v>64</v>
      </c>
      <c r="F116" s="37" t="s">
        <v>56</v>
      </c>
      <c r="G116" s="32" t="str">
        <f t="shared" si="31"/>
        <v xml:space="preserve">Asesor de Control Interno </v>
      </c>
      <c r="H116" s="33">
        <v>43435</v>
      </c>
      <c r="I116" s="33">
        <v>43437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7" t="s">
        <v>224</v>
      </c>
      <c r="W116" s="52">
        <v>2E-3</v>
      </c>
      <c r="X116" s="34"/>
      <c r="Y116" s="35"/>
      <c r="Z116" s="35"/>
      <c r="AA116" s="37"/>
      <c r="AB116" s="40">
        <f t="shared" ca="1" si="32"/>
        <v>0</v>
      </c>
    </row>
    <row r="117" spans="1:28" ht="30.75" customHeight="1" x14ac:dyDescent="0.2">
      <c r="A117" s="37" t="s">
        <v>49</v>
      </c>
      <c r="B117" s="35" t="s">
        <v>154</v>
      </c>
      <c r="C117" s="37" t="s">
        <v>128</v>
      </c>
      <c r="D117" s="37" t="s">
        <v>163</v>
      </c>
      <c r="E117" s="37" t="s">
        <v>64</v>
      </c>
      <c r="F117" s="37" t="s">
        <v>54</v>
      </c>
      <c r="G117" s="32" t="str">
        <f t="shared" si="25"/>
        <v xml:space="preserve">Asesor de Control Interno </v>
      </c>
      <c r="H117" s="33">
        <v>43160</v>
      </c>
      <c r="I117" s="33">
        <v>43220</v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7" t="s">
        <v>224</v>
      </c>
      <c r="W117" s="52">
        <v>0.01</v>
      </c>
      <c r="X117" s="33">
        <v>43210</v>
      </c>
      <c r="Y117" s="35" t="s">
        <v>254</v>
      </c>
      <c r="Z117" s="35" t="s">
        <v>267</v>
      </c>
      <c r="AA117" s="37" t="s">
        <v>74</v>
      </c>
      <c r="AB117" s="40">
        <f t="shared" ca="1" si="26"/>
        <v>0.01</v>
      </c>
    </row>
    <row r="118" spans="1:28" ht="30.75" customHeight="1" x14ac:dyDescent="0.2">
      <c r="A118" s="37" t="s">
        <v>60</v>
      </c>
      <c r="B118" s="35" t="s">
        <v>155</v>
      </c>
      <c r="C118" s="37" t="s">
        <v>128</v>
      </c>
      <c r="D118" s="37" t="s">
        <v>163</v>
      </c>
      <c r="E118" s="37" t="s">
        <v>64</v>
      </c>
      <c r="F118" s="37" t="s">
        <v>52</v>
      </c>
      <c r="G118" s="32" t="str">
        <f t="shared" si="25"/>
        <v xml:space="preserve">Asesor de Control Interno </v>
      </c>
      <c r="H118" s="33">
        <v>43173</v>
      </c>
      <c r="I118" s="33">
        <v>43220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7" t="s">
        <v>224</v>
      </c>
      <c r="W118" s="52">
        <v>5.0000000000000001E-3</v>
      </c>
      <c r="X118" s="33">
        <v>43210</v>
      </c>
      <c r="Y118" s="35" t="s">
        <v>254</v>
      </c>
      <c r="Z118" s="35" t="s">
        <v>267</v>
      </c>
      <c r="AA118" s="37" t="s">
        <v>74</v>
      </c>
      <c r="AB118" s="40">
        <f t="shared" ca="1" si="26"/>
        <v>0</v>
      </c>
    </row>
    <row r="119" spans="1:28" ht="30.75" customHeight="1" x14ac:dyDescent="0.2">
      <c r="A119" s="37" t="s">
        <v>49</v>
      </c>
      <c r="B119" s="35" t="s">
        <v>157</v>
      </c>
      <c r="C119" s="37" t="s">
        <v>128</v>
      </c>
      <c r="D119" s="37" t="s">
        <v>163</v>
      </c>
      <c r="E119" s="37" t="s">
        <v>64</v>
      </c>
      <c r="F119" s="37" t="s">
        <v>52</v>
      </c>
      <c r="G119" s="32" t="str">
        <f t="shared" si="25"/>
        <v xml:space="preserve">Asesor de Control Interno </v>
      </c>
      <c r="H119" s="33">
        <v>43101</v>
      </c>
      <c r="I119" s="33">
        <v>43131</v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7" t="s">
        <v>227</v>
      </c>
      <c r="W119" s="52">
        <v>0.02</v>
      </c>
      <c r="X119" s="33">
        <v>43130</v>
      </c>
      <c r="Y119" s="35" t="s">
        <v>268</v>
      </c>
      <c r="Z119" s="35" t="s">
        <v>269</v>
      </c>
      <c r="AA119" s="37" t="s">
        <v>74</v>
      </c>
      <c r="AB119" s="40">
        <f t="shared" ca="1" si="26"/>
        <v>0.02</v>
      </c>
    </row>
    <row r="120" spans="1:28" ht="30.75" customHeight="1" x14ac:dyDescent="0.2">
      <c r="A120" s="37" t="s">
        <v>49</v>
      </c>
      <c r="B120" s="35" t="s">
        <v>157</v>
      </c>
      <c r="C120" s="37" t="s">
        <v>128</v>
      </c>
      <c r="D120" s="37" t="s">
        <v>163</v>
      </c>
      <c r="E120" s="37" t="s">
        <v>64</v>
      </c>
      <c r="F120" s="37" t="s">
        <v>52</v>
      </c>
      <c r="G120" s="32" t="str">
        <f t="shared" si="25"/>
        <v xml:space="preserve">Asesor de Control Interno </v>
      </c>
      <c r="H120" s="33">
        <v>43282</v>
      </c>
      <c r="I120" s="33">
        <v>43312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7" t="s">
        <v>227</v>
      </c>
      <c r="W120" s="52">
        <v>0.02</v>
      </c>
      <c r="X120" s="34"/>
      <c r="Y120" s="35"/>
      <c r="Z120" s="35"/>
      <c r="AA120" s="37"/>
      <c r="AB120" s="40">
        <f t="shared" ca="1" si="26"/>
        <v>0</v>
      </c>
    </row>
    <row r="121" spans="1:28" ht="30.75" customHeight="1" x14ac:dyDescent="0.2">
      <c r="A121" s="37" t="s">
        <v>49</v>
      </c>
      <c r="B121" s="35" t="s">
        <v>185</v>
      </c>
      <c r="C121" s="37" t="s">
        <v>128</v>
      </c>
      <c r="D121" s="37" t="s">
        <v>163</v>
      </c>
      <c r="E121" s="37" t="s">
        <v>64</v>
      </c>
      <c r="F121" s="37" t="s">
        <v>52</v>
      </c>
      <c r="G121" s="32" t="str">
        <f t="shared" si="25"/>
        <v xml:space="preserve">Asesor de Control Interno </v>
      </c>
      <c r="H121" s="33">
        <v>43101</v>
      </c>
      <c r="I121" s="33">
        <v>43103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7" t="s">
        <v>226</v>
      </c>
      <c r="W121" s="52">
        <v>2E-3</v>
      </c>
      <c r="X121" s="33">
        <v>43115</v>
      </c>
      <c r="Y121" s="35" t="s">
        <v>270</v>
      </c>
      <c r="Z121" s="35" t="s">
        <v>271</v>
      </c>
      <c r="AA121" s="37" t="s">
        <v>74</v>
      </c>
      <c r="AB121" s="40">
        <f t="shared" ca="1" si="26"/>
        <v>2E-3</v>
      </c>
    </row>
    <row r="122" spans="1:28" ht="30.75" customHeight="1" x14ac:dyDescent="0.2">
      <c r="A122" s="37" t="s">
        <v>49</v>
      </c>
      <c r="B122" s="35" t="s">
        <v>185</v>
      </c>
      <c r="C122" s="37" t="s">
        <v>128</v>
      </c>
      <c r="D122" s="37" t="s">
        <v>163</v>
      </c>
      <c r="E122" s="37" t="s">
        <v>64</v>
      </c>
      <c r="F122" s="37" t="s">
        <v>52</v>
      </c>
      <c r="G122" s="32" t="str">
        <f t="shared" si="25"/>
        <v xml:space="preserve">Asesor de Control Interno </v>
      </c>
      <c r="H122" s="33">
        <v>43132</v>
      </c>
      <c r="I122" s="33">
        <v>43134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7" t="s">
        <v>226</v>
      </c>
      <c r="W122" s="52">
        <v>2E-3</v>
      </c>
      <c r="X122" s="33">
        <v>43146</v>
      </c>
      <c r="Y122" s="35" t="s">
        <v>270</v>
      </c>
      <c r="Z122" s="35" t="s">
        <v>271</v>
      </c>
      <c r="AA122" s="37" t="s">
        <v>74</v>
      </c>
      <c r="AB122" s="40">
        <f t="shared" ca="1" si="26"/>
        <v>2E-3</v>
      </c>
    </row>
    <row r="123" spans="1:28" ht="30.75" customHeight="1" x14ac:dyDescent="0.2">
      <c r="A123" s="37" t="s">
        <v>49</v>
      </c>
      <c r="B123" s="35" t="s">
        <v>185</v>
      </c>
      <c r="C123" s="37" t="s">
        <v>128</v>
      </c>
      <c r="D123" s="37" t="s">
        <v>163</v>
      </c>
      <c r="E123" s="37" t="s">
        <v>64</v>
      </c>
      <c r="F123" s="37" t="s">
        <v>52</v>
      </c>
      <c r="G123" s="32" t="str">
        <f t="shared" si="25"/>
        <v xml:space="preserve">Asesor de Control Interno </v>
      </c>
      <c r="H123" s="33">
        <v>43160</v>
      </c>
      <c r="I123" s="33">
        <v>43162</v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7" t="s">
        <v>226</v>
      </c>
      <c r="W123" s="52">
        <v>2E-3</v>
      </c>
      <c r="X123" s="33">
        <v>43174</v>
      </c>
      <c r="Y123" s="35" t="s">
        <v>270</v>
      </c>
      <c r="Z123" s="35" t="s">
        <v>271</v>
      </c>
      <c r="AA123" s="37" t="s">
        <v>74</v>
      </c>
      <c r="AB123" s="40">
        <f t="shared" ca="1" si="26"/>
        <v>2E-3</v>
      </c>
    </row>
    <row r="124" spans="1:28" ht="30.75" customHeight="1" x14ac:dyDescent="0.2">
      <c r="A124" s="37" t="s">
        <v>49</v>
      </c>
      <c r="B124" s="35" t="s">
        <v>185</v>
      </c>
      <c r="C124" s="37" t="s">
        <v>128</v>
      </c>
      <c r="D124" s="37" t="s">
        <v>163</v>
      </c>
      <c r="E124" s="37" t="s">
        <v>64</v>
      </c>
      <c r="F124" s="37" t="s">
        <v>52</v>
      </c>
      <c r="G124" s="32" t="str">
        <f t="shared" si="25"/>
        <v xml:space="preserve">Asesor de Control Interno </v>
      </c>
      <c r="H124" s="33">
        <v>43191</v>
      </c>
      <c r="I124" s="33">
        <v>43193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7" t="s">
        <v>226</v>
      </c>
      <c r="W124" s="52">
        <v>2E-3</v>
      </c>
      <c r="X124" s="33">
        <v>43205</v>
      </c>
      <c r="Y124" s="35" t="s">
        <v>270</v>
      </c>
      <c r="Z124" s="35" t="s">
        <v>271</v>
      </c>
      <c r="AA124" s="37" t="s">
        <v>74</v>
      </c>
      <c r="AB124" s="40">
        <f t="shared" ca="1" si="26"/>
        <v>2E-3</v>
      </c>
    </row>
    <row r="125" spans="1:28" ht="30.75" customHeight="1" x14ac:dyDescent="0.2">
      <c r="A125" s="37" t="s">
        <v>49</v>
      </c>
      <c r="B125" s="35" t="s">
        <v>185</v>
      </c>
      <c r="C125" s="37" t="s">
        <v>128</v>
      </c>
      <c r="D125" s="37" t="s">
        <v>163</v>
      </c>
      <c r="E125" s="37" t="s">
        <v>64</v>
      </c>
      <c r="F125" s="37" t="s">
        <v>52</v>
      </c>
      <c r="G125" s="32" t="str">
        <f t="shared" si="25"/>
        <v xml:space="preserve">Asesor de Control Interno </v>
      </c>
      <c r="H125" s="33">
        <v>43221</v>
      </c>
      <c r="I125" s="33">
        <v>43251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7" t="s">
        <v>226</v>
      </c>
      <c r="W125" s="52">
        <v>2E-3</v>
      </c>
      <c r="X125" s="34"/>
      <c r="Y125" s="35"/>
      <c r="Z125" s="35"/>
      <c r="AA125" s="37"/>
      <c r="AB125" s="40">
        <f t="shared" ca="1" si="26"/>
        <v>0</v>
      </c>
    </row>
    <row r="126" spans="1:28" ht="30.75" customHeight="1" x14ac:dyDescent="0.2">
      <c r="A126" s="37" t="s">
        <v>49</v>
      </c>
      <c r="B126" s="35" t="s">
        <v>185</v>
      </c>
      <c r="C126" s="37" t="s">
        <v>128</v>
      </c>
      <c r="D126" s="37" t="s">
        <v>163</v>
      </c>
      <c r="E126" s="37" t="s">
        <v>64</v>
      </c>
      <c r="F126" s="37" t="s">
        <v>52</v>
      </c>
      <c r="G126" s="32" t="str">
        <f t="shared" si="25"/>
        <v xml:space="preserve">Asesor de Control Interno </v>
      </c>
      <c r="H126" s="33">
        <v>43252</v>
      </c>
      <c r="I126" s="33">
        <v>43254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7" t="s">
        <v>226</v>
      </c>
      <c r="W126" s="52">
        <v>2E-3</v>
      </c>
      <c r="X126" s="34"/>
      <c r="Y126" s="35"/>
      <c r="Z126" s="35"/>
      <c r="AA126" s="37"/>
      <c r="AB126" s="40">
        <f t="shared" ca="1" si="26"/>
        <v>0</v>
      </c>
    </row>
    <row r="127" spans="1:28" ht="30.75" customHeight="1" x14ac:dyDescent="0.2">
      <c r="A127" s="37" t="s">
        <v>49</v>
      </c>
      <c r="B127" s="35" t="s">
        <v>185</v>
      </c>
      <c r="C127" s="37" t="s">
        <v>128</v>
      </c>
      <c r="D127" s="37" t="s">
        <v>163</v>
      </c>
      <c r="E127" s="37" t="s">
        <v>64</v>
      </c>
      <c r="F127" s="37" t="s">
        <v>52</v>
      </c>
      <c r="G127" s="32" t="str">
        <f t="shared" si="25"/>
        <v xml:space="preserve">Asesor de Control Interno </v>
      </c>
      <c r="H127" s="33">
        <v>43282</v>
      </c>
      <c r="I127" s="33">
        <v>43284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7" t="s">
        <v>226</v>
      </c>
      <c r="W127" s="52">
        <v>2E-3</v>
      </c>
      <c r="X127" s="34"/>
      <c r="Y127" s="35"/>
      <c r="Z127" s="35"/>
      <c r="AA127" s="37"/>
      <c r="AB127" s="40">
        <f t="shared" ca="1" si="26"/>
        <v>0</v>
      </c>
    </row>
    <row r="128" spans="1:28" ht="30.75" customHeight="1" x14ac:dyDescent="0.2">
      <c r="A128" s="37" t="s">
        <v>49</v>
      </c>
      <c r="B128" s="35" t="s">
        <v>185</v>
      </c>
      <c r="C128" s="37" t="s">
        <v>128</v>
      </c>
      <c r="D128" s="37" t="s">
        <v>163</v>
      </c>
      <c r="E128" s="37" t="s">
        <v>64</v>
      </c>
      <c r="F128" s="37" t="s">
        <v>52</v>
      </c>
      <c r="G128" s="32" t="str">
        <f t="shared" si="25"/>
        <v xml:space="preserve">Asesor de Control Interno </v>
      </c>
      <c r="H128" s="33">
        <v>43313</v>
      </c>
      <c r="I128" s="33">
        <v>43315</v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7" t="s">
        <v>226</v>
      </c>
      <c r="W128" s="52">
        <v>2E-3</v>
      </c>
      <c r="X128" s="34"/>
      <c r="Y128" s="35"/>
      <c r="Z128" s="35"/>
      <c r="AA128" s="37"/>
      <c r="AB128" s="40">
        <f t="shared" ca="1" si="26"/>
        <v>0</v>
      </c>
    </row>
    <row r="129" spans="1:28" ht="30.75" customHeight="1" x14ac:dyDescent="0.2">
      <c r="A129" s="37" t="s">
        <v>49</v>
      </c>
      <c r="B129" s="35" t="s">
        <v>185</v>
      </c>
      <c r="C129" s="37" t="s">
        <v>128</v>
      </c>
      <c r="D129" s="37" t="s">
        <v>163</v>
      </c>
      <c r="E129" s="37" t="s">
        <v>64</v>
      </c>
      <c r="F129" s="37" t="s">
        <v>52</v>
      </c>
      <c r="G129" s="32" t="str">
        <f t="shared" si="25"/>
        <v xml:space="preserve">Asesor de Control Interno </v>
      </c>
      <c r="H129" s="33">
        <v>43344</v>
      </c>
      <c r="I129" s="33">
        <v>43346</v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7" t="s">
        <v>226</v>
      </c>
      <c r="W129" s="52">
        <v>2E-3</v>
      </c>
      <c r="X129" s="34"/>
      <c r="Y129" s="35"/>
      <c r="Z129" s="35"/>
      <c r="AA129" s="37"/>
      <c r="AB129" s="40">
        <f t="shared" ca="1" si="26"/>
        <v>0</v>
      </c>
    </row>
    <row r="130" spans="1:28" ht="30.75" customHeight="1" x14ac:dyDescent="0.2">
      <c r="A130" s="37" t="s">
        <v>49</v>
      </c>
      <c r="B130" s="35" t="s">
        <v>185</v>
      </c>
      <c r="C130" s="37" t="s">
        <v>128</v>
      </c>
      <c r="D130" s="37" t="s">
        <v>163</v>
      </c>
      <c r="E130" s="37" t="s">
        <v>64</v>
      </c>
      <c r="F130" s="37" t="s">
        <v>52</v>
      </c>
      <c r="G130" s="32" t="str">
        <f t="shared" si="25"/>
        <v xml:space="preserve">Asesor de Control Interno </v>
      </c>
      <c r="H130" s="33">
        <v>43374</v>
      </c>
      <c r="I130" s="33">
        <v>43376</v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7" t="s">
        <v>226</v>
      </c>
      <c r="W130" s="52">
        <v>2E-3</v>
      </c>
      <c r="X130" s="34"/>
      <c r="Y130" s="35"/>
      <c r="Z130" s="35"/>
      <c r="AA130" s="37"/>
      <c r="AB130" s="40">
        <f t="shared" ca="1" si="26"/>
        <v>0</v>
      </c>
    </row>
    <row r="131" spans="1:28" ht="30.75" customHeight="1" x14ac:dyDescent="0.2">
      <c r="A131" s="37" t="s">
        <v>49</v>
      </c>
      <c r="B131" s="35" t="s">
        <v>185</v>
      </c>
      <c r="C131" s="37" t="s">
        <v>128</v>
      </c>
      <c r="D131" s="37" t="s">
        <v>163</v>
      </c>
      <c r="E131" s="37" t="s">
        <v>64</v>
      </c>
      <c r="F131" s="37" t="s">
        <v>52</v>
      </c>
      <c r="G131" s="32" t="str">
        <f t="shared" si="25"/>
        <v xml:space="preserve">Asesor de Control Interno </v>
      </c>
      <c r="H131" s="33">
        <v>43405</v>
      </c>
      <c r="I131" s="33">
        <v>43407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7" t="s">
        <v>226</v>
      </c>
      <c r="W131" s="52">
        <v>2E-3</v>
      </c>
      <c r="X131" s="34"/>
      <c r="Y131" s="35"/>
      <c r="Z131" s="35"/>
      <c r="AA131" s="37"/>
      <c r="AB131" s="40">
        <f t="shared" ca="1" si="26"/>
        <v>0</v>
      </c>
    </row>
    <row r="132" spans="1:28" ht="30.75" customHeight="1" x14ac:dyDescent="0.2">
      <c r="A132" s="37" t="s">
        <v>49</v>
      </c>
      <c r="B132" s="35" t="s">
        <v>185</v>
      </c>
      <c r="C132" s="37" t="s">
        <v>128</v>
      </c>
      <c r="D132" s="37" t="s">
        <v>163</v>
      </c>
      <c r="E132" s="37" t="s">
        <v>64</v>
      </c>
      <c r="F132" s="37" t="s">
        <v>52</v>
      </c>
      <c r="G132" s="32" t="str">
        <f t="shared" si="25"/>
        <v xml:space="preserve">Asesor de Control Interno </v>
      </c>
      <c r="H132" s="33">
        <v>43435</v>
      </c>
      <c r="I132" s="33">
        <v>43437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7" t="s">
        <v>226</v>
      </c>
      <c r="W132" s="52">
        <v>2E-3</v>
      </c>
      <c r="X132" s="34"/>
      <c r="Y132" s="35"/>
      <c r="Z132" s="35"/>
      <c r="AA132" s="37"/>
      <c r="AB132" s="40">
        <f t="shared" ca="1" si="26"/>
        <v>0</v>
      </c>
    </row>
    <row r="133" spans="1:28" ht="30.75" customHeight="1" x14ac:dyDescent="0.2">
      <c r="A133" s="37" t="s">
        <v>49</v>
      </c>
      <c r="B133" s="35" t="s">
        <v>228</v>
      </c>
      <c r="C133" s="37" t="s">
        <v>128</v>
      </c>
      <c r="D133" s="37" t="s">
        <v>163</v>
      </c>
      <c r="E133" s="37" t="s">
        <v>64</v>
      </c>
      <c r="F133" s="37" t="s">
        <v>56</v>
      </c>
      <c r="G133" s="32" t="str">
        <f t="shared" si="25"/>
        <v xml:space="preserve">Asesor de Control Interno </v>
      </c>
      <c r="H133" s="33">
        <v>43160</v>
      </c>
      <c r="I133" s="33">
        <v>43220</v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7" t="s">
        <v>225</v>
      </c>
      <c r="W133" s="52">
        <v>0.02</v>
      </c>
      <c r="X133" s="33">
        <v>43220</v>
      </c>
      <c r="Y133" s="35" t="s">
        <v>273</v>
      </c>
      <c r="Z133" s="35" t="s">
        <v>272</v>
      </c>
      <c r="AA133" s="37" t="s">
        <v>74</v>
      </c>
      <c r="AB133" s="40">
        <f t="shared" ca="1" si="26"/>
        <v>0.02</v>
      </c>
    </row>
    <row r="134" spans="1:28" ht="30.75" customHeight="1" x14ac:dyDescent="0.2">
      <c r="A134" s="37" t="s">
        <v>49</v>
      </c>
      <c r="B134" s="35" t="s">
        <v>186</v>
      </c>
      <c r="C134" s="37" t="s">
        <v>128</v>
      </c>
      <c r="D134" s="37" t="s">
        <v>163</v>
      </c>
      <c r="E134" s="37" t="s">
        <v>64</v>
      </c>
      <c r="F134" s="37" t="s">
        <v>53</v>
      </c>
      <c r="G134" s="32" t="str">
        <f t="shared" si="25"/>
        <v xml:space="preserve">Asesor de Control Interno </v>
      </c>
      <c r="H134" s="33">
        <v>43405</v>
      </c>
      <c r="I134" s="33">
        <v>43465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7" t="s">
        <v>224</v>
      </c>
      <c r="W134" s="52">
        <v>0.02</v>
      </c>
      <c r="X134" s="34"/>
      <c r="Y134" s="35"/>
      <c r="Z134" s="35"/>
      <c r="AA134" s="37"/>
      <c r="AB134" s="40">
        <f t="shared" ca="1" si="26"/>
        <v>0</v>
      </c>
    </row>
    <row r="135" spans="1:28" ht="30.75" customHeight="1" x14ac:dyDescent="0.2">
      <c r="A135" s="37" t="s">
        <v>49</v>
      </c>
      <c r="B135" s="35" t="s">
        <v>187</v>
      </c>
      <c r="C135" s="37" t="s">
        <v>126</v>
      </c>
      <c r="D135" s="37" t="s">
        <v>162</v>
      </c>
      <c r="E135" s="37" t="s">
        <v>64</v>
      </c>
      <c r="F135" s="37" t="s">
        <v>54</v>
      </c>
      <c r="G135" s="32" t="str">
        <f t="shared" si="25"/>
        <v>Subdirector Financiera</v>
      </c>
      <c r="H135" s="33">
        <v>43221</v>
      </c>
      <c r="I135" s="33">
        <v>43251</v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7" t="s">
        <v>224</v>
      </c>
      <c r="W135" s="52">
        <v>0.01</v>
      </c>
      <c r="X135" s="34"/>
      <c r="Y135" s="35"/>
      <c r="Z135" s="35"/>
      <c r="AA135" s="37"/>
      <c r="AB135" s="40">
        <f t="shared" ca="1" si="26"/>
        <v>0</v>
      </c>
    </row>
    <row r="136" spans="1:28" ht="30.75" customHeight="1" x14ac:dyDescent="0.2">
      <c r="A136" s="37" t="s">
        <v>49</v>
      </c>
      <c r="B136" s="35" t="s">
        <v>188</v>
      </c>
      <c r="C136" s="37" t="s">
        <v>97</v>
      </c>
      <c r="D136" s="37" t="s">
        <v>161</v>
      </c>
      <c r="E136" s="37" t="s">
        <v>64</v>
      </c>
      <c r="F136" s="37" t="s">
        <v>56</v>
      </c>
      <c r="G136" s="32" t="str">
        <f t="shared" si="25"/>
        <v xml:space="preserve">Jefe Oficina Asesora de Planeación </v>
      </c>
      <c r="H136" s="33">
        <v>43374</v>
      </c>
      <c r="I136" s="33">
        <v>43404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7" t="s">
        <v>224</v>
      </c>
      <c r="W136" s="52">
        <v>0.01</v>
      </c>
      <c r="X136" s="34"/>
      <c r="Y136" s="35"/>
      <c r="Z136" s="35"/>
      <c r="AA136" s="37"/>
      <c r="AB136" s="40">
        <f t="shared" ca="1" si="26"/>
        <v>0</v>
      </c>
    </row>
    <row r="137" spans="1:28" ht="30.75" customHeight="1" x14ac:dyDescent="0.2">
      <c r="A137" s="37" t="s">
        <v>49</v>
      </c>
      <c r="B137" s="35" t="s">
        <v>189</v>
      </c>
      <c r="C137" s="37" t="s">
        <v>127</v>
      </c>
      <c r="D137" s="37" t="s">
        <v>162</v>
      </c>
      <c r="E137" s="37" t="s">
        <v>64</v>
      </c>
      <c r="F137" s="37" t="s">
        <v>53</v>
      </c>
      <c r="G137" s="32" t="str">
        <f t="shared" si="25"/>
        <v>Director de Gestión Corporativa y CID</v>
      </c>
      <c r="H137" s="54">
        <v>43313</v>
      </c>
      <c r="I137" s="54">
        <v>43342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7" t="s">
        <v>224</v>
      </c>
      <c r="W137" s="52">
        <v>0.01</v>
      </c>
      <c r="X137" s="34"/>
      <c r="Y137" s="35"/>
      <c r="Z137" s="35"/>
      <c r="AA137" s="37"/>
      <c r="AB137" s="40">
        <f t="shared" ca="1" si="26"/>
        <v>0</v>
      </c>
    </row>
    <row r="138" spans="1:28" ht="30.75" customHeight="1" x14ac:dyDescent="0.2">
      <c r="A138" s="37" t="s">
        <v>60</v>
      </c>
      <c r="B138" s="35" t="s">
        <v>190</v>
      </c>
      <c r="C138" s="37" t="s">
        <v>124</v>
      </c>
      <c r="D138" s="37" t="s">
        <v>162</v>
      </c>
      <c r="E138" s="37" t="s">
        <v>64</v>
      </c>
      <c r="F138" s="37" t="s">
        <v>53</v>
      </c>
      <c r="G138" s="32" t="str">
        <f t="shared" si="25"/>
        <v>Subdirector Administrativo</v>
      </c>
      <c r="H138" s="54">
        <v>43344</v>
      </c>
      <c r="I138" s="54">
        <v>43373</v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7" t="s">
        <v>224</v>
      </c>
      <c r="W138" s="52">
        <v>0.01</v>
      </c>
      <c r="X138" s="34"/>
      <c r="Y138" s="35"/>
      <c r="Z138" s="35"/>
      <c r="AA138" s="37"/>
      <c r="AB138" s="40">
        <f t="shared" ca="1" si="26"/>
        <v>0</v>
      </c>
    </row>
    <row r="139" spans="1:28" ht="30.75" customHeight="1" x14ac:dyDescent="0.2">
      <c r="A139" s="37" t="s">
        <v>60</v>
      </c>
      <c r="B139" s="35" t="s">
        <v>191</v>
      </c>
      <c r="C139" s="37" t="s">
        <v>126</v>
      </c>
      <c r="D139" s="37" t="s">
        <v>162</v>
      </c>
      <c r="E139" s="37" t="s">
        <v>64</v>
      </c>
      <c r="F139" s="37" t="s">
        <v>53</v>
      </c>
      <c r="G139" s="32" t="str">
        <f t="shared" si="25"/>
        <v>Subdirector Financiera</v>
      </c>
      <c r="H139" s="54">
        <v>43374</v>
      </c>
      <c r="I139" s="54">
        <v>43388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7" t="s">
        <v>224</v>
      </c>
      <c r="W139" s="52">
        <v>0.01</v>
      </c>
      <c r="X139" s="34"/>
      <c r="Y139" s="35"/>
      <c r="Z139" s="35"/>
      <c r="AA139" s="37"/>
      <c r="AB139" s="40">
        <f t="shared" ca="1" si="26"/>
        <v>0</v>
      </c>
    </row>
    <row r="140" spans="1:28" ht="30.75" customHeight="1" x14ac:dyDescent="0.2">
      <c r="A140" s="37" t="s">
        <v>60</v>
      </c>
      <c r="B140" s="35" t="s">
        <v>194</v>
      </c>
      <c r="C140" s="37" t="s">
        <v>121</v>
      </c>
      <c r="D140" s="37" t="s">
        <v>162</v>
      </c>
      <c r="E140" s="37" t="s">
        <v>64</v>
      </c>
      <c r="F140" s="37" t="s">
        <v>54</v>
      </c>
      <c r="G140" s="32" t="str">
        <f t="shared" si="25"/>
        <v>Director de Gestión Corporativa y CID</v>
      </c>
      <c r="H140" s="33">
        <v>43132</v>
      </c>
      <c r="I140" s="33">
        <v>43159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7" t="s">
        <v>224</v>
      </c>
      <c r="W140" s="52">
        <v>0.01</v>
      </c>
      <c r="X140" s="33">
        <v>43218</v>
      </c>
      <c r="Y140" s="35" t="s">
        <v>274</v>
      </c>
      <c r="Z140" s="35" t="s">
        <v>275</v>
      </c>
      <c r="AA140" s="37" t="s">
        <v>184</v>
      </c>
      <c r="AB140" s="40">
        <f t="shared" ca="1" si="26"/>
        <v>1.0000000000000002E-2</v>
      </c>
    </row>
    <row r="141" spans="1:28" ht="30.75" customHeight="1" x14ac:dyDescent="0.2">
      <c r="A141" s="37" t="s">
        <v>60</v>
      </c>
      <c r="B141" s="35" t="s">
        <v>194</v>
      </c>
      <c r="C141" s="37" t="s">
        <v>121</v>
      </c>
      <c r="D141" s="37" t="s">
        <v>162</v>
      </c>
      <c r="E141" s="37" t="s">
        <v>64</v>
      </c>
      <c r="F141" s="37" t="s">
        <v>54</v>
      </c>
      <c r="G141" s="32" t="str">
        <f t="shared" si="25"/>
        <v>Director de Gestión Corporativa y CID</v>
      </c>
      <c r="H141" s="33">
        <v>43313</v>
      </c>
      <c r="I141" s="33">
        <v>43343</v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7" t="s">
        <v>224</v>
      </c>
      <c r="W141" s="52">
        <v>0.01</v>
      </c>
      <c r="X141" s="34"/>
      <c r="Y141" s="35"/>
      <c r="Z141" s="35"/>
      <c r="AA141" s="37"/>
      <c r="AB141" s="40">
        <f t="shared" ca="1" si="26"/>
        <v>0</v>
      </c>
    </row>
    <row r="142" spans="1:28" ht="30.75" customHeight="1" x14ac:dyDescent="0.2">
      <c r="A142" s="37" t="s">
        <v>60</v>
      </c>
      <c r="B142" s="35" t="s">
        <v>195</v>
      </c>
      <c r="C142" s="37" t="s">
        <v>105</v>
      </c>
      <c r="D142" s="37" t="s">
        <v>162</v>
      </c>
      <c r="E142" s="37" t="s">
        <v>64</v>
      </c>
      <c r="F142" s="37" t="s">
        <v>56</v>
      </c>
      <c r="G142" s="32" t="str">
        <f t="shared" si="25"/>
        <v>Subdirector Administrativo</v>
      </c>
      <c r="H142" s="33">
        <v>43344</v>
      </c>
      <c r="I142" s="33">
        <v>43373</v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7" t="s">
        <v>224</v>
      </c>
      <c r="W142" s="52">
        <v>0.02</v>
      </c>
      <c r="X142" s="34"/>
      <c r="Y142" s="35"/>
      <c r="Z142" s="35"/>
      <c r="AA142" s="37"/>
      <c r="AB142" s="40">
        <f t="shared" ca="1" si="26"/>
        <v>0</v>
      </c>
    </row>
    <row r="143" spans="1:28" ht="30.75" customHeight="1" x14ac:dyDescent="0.2">
      <c r="A143" s="37" t="s">
        <v>51</v>
      </c>
      <c r="B143" s="35" t="s">
        <v>196</v>
      </c>
      <c r="C143" s="37" t="s">
        <v>100</v>
      </c>
      <c r="D143" s="37" t="s">
        <v>161</v>
      </c>
      <c r="E143" s="37" t="s">
        <v>64</v>
      </c>
      <c r="F143" s="37" t="s">
        <v>53</v>
      </c>
      <c r="G143" s="32" t="str">
        <f t="shared" si="25"/>
        <v>Director Jurídico</v>
      </c>
      <c r="H143" s="54">
        <v>43282</v>
      </c>
      <c r="I143" s="54">
        <v>43311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7" t="s">
        <v>224</v>
      </c>
      <c r="W143" s="52">
        <v>0.01</v>
      </c>
      <c r="X143" s="34"/>
      <c r="Y143" s="35"/>
      <c r="Z143" s="35"/>
      <c r="AA143" s="37"/>
      <c r="AB143" s="40">
        <f t="shared" ca="1" si="26"/>
        <v>0</v>
      </c>
    </row>
    <row r="144" spans="1:28" ht="30.75" customHeight="1" x14ac:dyDescent="0.2">
      <c r="A144" s="37" t="s">
        <v>60</v>
      </c>
      <c r="B144" s="35" t="s">
        <v>197</v>
      </c>
      <c r="C144" s="37" t="s">
        <v>97</v>
      </c>
      <c r="D144" s="37" t="s">
        <v>161</v>
      </c>
      <c r="E144" s="37" t="s">
        <v>64</v>
      </c>
      <c r="F144" s="37" t="s">
        <v>55</v>
      </c>
      <c r="G144" s="32" t="str">
        <f t="shared" ref="G144:G146" si="33">IF(LEN(C144)&gt;0,VLOOKUP(C144,PROCESO2,3,0),"")</f>
        <v xml:space="preserve">Jefe Oficina Asesora de Planeación </v>
      </c>
      <c r="H144" s="33">
        <v>43191</v>
      </c>
      <c r="I144" s="33">
        <v>43205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7" t="s">
        <v>224</v>
      </c>
      <c r="W144" s="52">
        <v>0.01</v>
      </c>
      <c r="X144" s="33">
        <v>43217</v>
      </c>
      <c r="Y144" s="35" t="s">
        <v>284</v>
      </c>
      <c r="Z144" s="35" t="s">
        <v>285</v>
      </c>
      <c r="AA144" s="37" t="s">
        <v>183</v>
      </c>
      <c r="AB144" s="40">
        <f t="shared" ref="AB144:AB146" ca="1" si="34">IF(ISERROR(VLOOKUP(AA144,INDIRECT(VLOOKUP(A144,ACTA,2,0)&amp;"A"),2,0))=TRUE,0,W144*(VLOOKUP(AA144,INDIRECT(VLOOKUP(A144,ACTA,2,0)&amp;"A"),2,0)))</f>
        <v>9.5000000000000015E-3</v>
      </c>
    </row>
    <row r="145" spans="1:28" ht="30.75" customHeight="1" x14ac:dyDescent="0.2">
      <c r="A145" s="37" t="s">
        <v>60</v>
      </c>
      <c r="B145" s="35" t="s">
        <v>197</v>
      </c>
      <c r="C145" s="37" t="s">
        <v>97</v>
      </c>
      <c r="D145" s="37" t="s">
        <v>161</v>
      </c>
      <c r="E145" s="37" t="s">
        <v>64</v>
      </c>
      <c r="F145" s="37" t="s">
        <v>55</v>
      </c>
      <c r="G145" s="32" t="str">
        <f t="shared" si="33"/>
        <v xml:space="preserve">Jefe Oficina Asesora de Planeación </v>
      </c>
      <c r="H145" s="33">
        <v>43282</v>
      </c>
      <c r="I145" s="33">
        <v>43296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7" t="s">
        <v>224</v>
      </c>
      <c r="W145" s="52">
        <v>0.01</v>
      </c>
      <c r="X145" s="34"/>
      <c r="Y145" s="35"/>
      <c r="Z145" s="35"/>
      <c r="AA145" s="37"/>
      <c r="AB145" s="40">
        <f t="shared" ca="1" si="34"/>
        <v>0</v>
      </c>
    </row>
    <row r="146" spans="1:28" ht="30.75" customHeight="1" x14ac:dyDescent="0.2">
      <c r="A146" s="37" t="s">
        <v>60</v>
      </c>
      <c r="B146" s="35" t="s">
        <v>197</v>
      </c>
      <c r="C146" s="37" t="s">
        <v>97</v>
      </c>
      <c r="D146" s="37" t="s">
        <v>161</v>
      </c>
      <c r="E146" s="37" t="s">
        <v>64</v>
      </c>
      <c r="F146" s="37" t="s">
        <v>55</v>
      </c>
      <c r="G146" s="32" t="str">
        <f t="shared" si="33"/>
        <v xml:space="preserve">Jefe Oficina Asesora de Planeación </v>
      </c>
      <c r="H146" s="33">
        <v>43374</v>
      </c>
      <c r="I146" s="33">
        <v>43388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7" t="s">
        <v>224</v>
      </c>
      <c r="W146" s="52">
        <v>0.01</v>
      </c>
      <c r="X146" s="34"/>
      <c r="Y146" s="35"/>
      <c r="Z146" s="35"/>
      <c r="AA146" s="37"/>
      <c r="AB146" s="40">
        <f t="shared" ca="1" si="34"/>
        <v>0</v>
      </c>
    </row>
    <row r="147" spans="1:28" ht="30.75" customHeight="1" x14ac:dyDescent="0.2">
      <c r="A147" s="37" t="s">
        <v>60</v>
      </c>
      <c r="B147" s="35" t="s">
        <v>198</v>
      </c>
      <c r="C147" s="37" t="s">
        <v>97</v>
      </c>
      <c r="D147" s="37" t="s">
        <v>161</v>
      </c>
      <c r="E147" s="37" t="s">
        <v>64</v>
      </c>
      <c r="F147" s="37" t="s">
        <v>56</v>
      </c>
      <c r="G147" s="32" t="str">
        <f t="shared" si="25"/>
        <v xml:space="preserve">Jefe Oficina Asesora de Planeación </v>
      </c>
      <c r="H147" s="33">
        <v>43344</v>
      </c>
      <c r="I147" s="33">
        <v>43404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7" t="s">
        <v>224</v>
      </c>
      <c r="W147" s="52">
        <v>0.01</v>
      </c>
      <c r="X147" s="34"/>
      <c r="Y147" s="35"/>
      <c r="Z147" s="35"/>
      <c r="AA147" s="37"/>
      <c r="AB147" s="40">
        <f t="shared" ca="1" si="26"/>
        <v>0</v>
      </c>
    </row>
    <row r="148" spans="1:28" ht="30.75" customHeight="1" x14ac:dyDescent="0.2">
      <c r="A148" s="37" t="s">
        <v>60</v>
      </c>
      <c r="B148" s="35" t="s">
        <v>199</v>
      </c>
      <c r="C148" s="37" t="s">
        <v>105</v>
      </c>
      <c r="D148" s="37" t="s">
        <v>161</v>
      </c>
      <c r="E148" s="37" t="s">
        <v>64</v>
      </c>
      <c r="F148" s="37" t="s">
        <v>52</v>
      </c>
      <c r="G148" s="32" t="str">
        <f t="shared" si="25"/>
        <v>Subdirector Administrativo</v>
      </c>
      <c r="H148" s="54">
        <v>43313</v>
      </c>
      <c r="I148" s="54">
        <v>43327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7" t="s">
        <v>224</v>
      </c>
      <c r="W148" s="52">
        <v>5.0000000000000001E-3</v>
      </c>
      <c r="X148" s="34"/>
      <c r="Y148" s="35"/>
      <c r="Z148" s="35"/>
      <c r="AA148" s="37"/>
      <c r="AB148" s="40">
        <f t="shared" ca="1" si="26"/>
        <v>0</v>
      </c>
    </row>
    <row r="149" spans="1:28" ht="30.75" customHeight="1" x14ac:dyDescent="0.2">
      <c r="A149" s="37" t="s">
        <v>60</v>
      </c>
      <c r="B149" s="35" t="s">
        <v>200</v>
      </c>
      <c r="C149" s="37" t="s">
        <v>105</v>
      </c>
      <c r="D149" s="37" t="s">
        <v>161</v>
      </c>
      <c r="E149" s="37" t="s">
        <v>64</v>
      </c>
      <c r="F149" s="37" t="s">
        <v>52</v>
      </c>
      <c r="G149" s="32" t="str">
        <f t="shared" si="25"/>
        <v>Subdirector Administrativo</v>
      </c>
      <c r="H149" s="54">
        <v>43313</v>
      </c>
      <c r="I149" s="54">
        <v>43342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7" t="s">
        <v>224</v>
      </c>
      <c r="W149" s="52">
        <v>5.0000000000000001E-3</v>
      </c>
      <c r="X149" s="34"/>
      <c r="Y149" s="35"/>
      <c r="Z149" s="35"/>
      <c r="AA149" s="37"/>
      <c r="AB149" s="40">
        <f t="shared" ca="1" si="26"/>
        <v>0</v>
      </c>
    </row>
    <row r="150" spans="1:28" ht="30.75" customHeight="1" x14ac:dyDescent="0.2">
      <c r="A150" s="37" t="s">
        <v>60</v>
      </c>
      <c r="B150" s="35" t="s">
        <v>201</v>
      </c>
      <c r="C150" s="37" t="s">
        <v>108</v>
      </c>
      <c r="D150" s="37" t="s">
        <v>161</v>
      </c>
      <c r="E150" s="37" t="s">
        <v>64</v>
      </c>
      <c r="F150" s="37" t="s">
        <v>56</v>
      </c>
      <c r="G150" s="32" t="str">
        <f t="shared" si="25"/>
        <v>Jefe de Oficina TIC</v>
      </c>
      <c r="H150" s="54">
        <v>43405</v>
      </c>
      <c r="I150" s="54">
        <v>43434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7" t="s">
        <v>224</v>
      </c>
      <c r="W150" s="52">
        <v>5.0000000000000001E-3</v>
      </c>
      <c r="X150" s="34"/>
      <c r="Y150" s="35"/>
      <c r="Z150" s="35"/>
      <c r="AA150" s="37"/>
      <c r="AB150" s="40">
        <f t="shared" ca="1" si="26"/>
        <v>0</v>
      </c>
    </row>
    <row r="151" spans="1:28" ht="30.75" customHeight="1" x14ac:dyDescent="0.2">
      <c r="A151" s="37" t="s">
        <v>60</v>
      </c>
      <c r="B151" s="35" t="s">
        <v>202</v>
      </c>
      <c r="C151" s="37" t="s">
        <v>97</v>
      </c>
      <c r="D151" s="37" t="s">
        <v>161</v>
      </c>
      <c r="E151" s="37" t="s">
        <v>64</v>
      </c>
      <c r="F151" s="37" t="s">
        <v>56</v>
      </c>
      <c r="G151" s="32" t="str">
        <f t="shared" si="25"/>
        <v xml:space="preserve">Jefe Oficina Asesora de Planeación </v>
      </c>
      <c r="H151" s="33">
        <v>43313</v>
      </c>
      <c r="I151" s="33">
        <v>43343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7" t="s">
        <v>224</v>
      </c>
      <c r="W151" s="52">
        <v>5.0000000000000001E-3</v>
      </c>
      <c r="X151" s="34"/>
      <c r="Y151" s="35"/>
      <c r="Z151" s="35"/>
      <c r="AA151" s="37"/>
      <c r="AB151" s="40">
        <f t="shared" ca="1" si="26"/>
        <v>0</v>
      </c>
    </row>
    <row r="152" spans="1:28" ht="30.75" customHeight="1" x14ac:dyDescent="0.2">
      <c r="A152" s="37" t="s">
        <v>60</v>
      </c>
      <c r="B152" s="35" t="s">
        <v>203</v>
      </c>
      <c r="C152" s="37" t="s">
        <v>105</v>
      </c>
      <c r="D152" s="37" t="s">
        <v>161</v>
      </c>
      <c r="E152" s="37" t="s">
        <v>64</v>
      </c>
      <c r="F152" s="37" t="s">
        <v>52</v>
      </c>
      <c r="G152" s="32" t="str">
        <f t="shared" si="25"/>
        <v>Subdirector Administrativo</v>
      </c>
      <c r="H152" s="54">
        <v>43132</v>
      </c>
      <c r="I152" s="54">
        <v>43220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7" t="s">
        <v>224</v>
      </c>
      <c r="W152" s="52">
        <v>0.01</v>
      </c>
      <c r="X152" s="34"/>
      <c r="Y152" s="35" t="s">
        <v>277</v>
      </c>
      <c r="Z152" s="35" t="s">
        <v>276</v>
      </c>
      <c r="AA152" s="37" t="s">
        <v>182</v>
      </c>
      <c r="AB152" s="40">
        <f t="shared" ca="1" si="26"/>
        <v>9.0000000000000011E-3</v>
      </c>
    </row>
    <row r="153" spans="1:28" ht="30.75" customHeight="1" x14ac:dyDescent="0.2">
      <c r="A153" s="37" t="s">
        <v>60</v>
      </c>
      <c r="B153" s="35" t="s">
        <v>204</v>
      </c>
      <c r="C153" s="37" t="s">
        <v>105</v>
      </c>
      <c r="D153" s="37" t="s">
        <v>161</v>
      </c>
      <c r="E153" s="37" t="s">
        <v>64</v>
      </c>
      <c r="F153" s="37" t="s">
        <v>52</v>
      </c>
      <c r="G153" s="32" t="str">
        <f t="shared" si="25"/>
        <v>Subdirector Administrativo</v>
      </c>
      <c r="H153" s="54">
        <v>43160</v>
      </c>
      <c r="I153" s="54">
        <v>43189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7" t="s">
        <v>224</v>
      </c>
      <c r="W153" s="52">
        <v>0.01</v>
      </c>
      <c r="X153" s="34"/>
      <c r="Y153" s="35" t="s">
        <v>277</v>
      </c>
      <c r="Z153" s="35" t="s">
        <v>276</v>
      </c>
      <c r="AA153" s="37" t="s">
        <v>182</v>
      </c>
      <c r="AB153" s="40">
        <f t="shared" ca="1" si="26"/>
        <v>9.0000000000000011E-3</v>
      </c>
    </row>
    <row r="154" spans="1:28" ht="30.75" customHeight="1" x14ac:dyDescent="0.2">
      <c r="A154" s="37" t="s">
        <v>60</v>
      </c>
      <c r="B154" s="35" t="s">
        <v>205</v>
      </c>
      <c r="C154" s="37" t="s">
        <v>164</v>
      </c>
      <c r="D154" s="37" t="s">
        <v>164</v>
      </c>
      <c r="E154" s="37" t="s">
        <v>64</v>
      </c>
      <c r="F154" s="37" t="s">
        <v>57</v>
      </c>
      <c r="G154" s="32" t="str">
        <f t="shared" si="25"/>
        <v>Lideres de Cada Proceso</v>
      </c>
      <c r="H154" s="54">
        <v>43221</v>
      </c>
      <c r="I154" s="54">
        <v>43266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7" t="s">
        <v>224</v>
      </c>
      <c r="W154" s="52">
        <v>5.0000000000000001E-3</v>
      </c>
      <c r="X154" s="34"/>
      <c r="Y154" s="35"/>
      <c r="Z154" s="35"/>
      <c r="AA154" s="37"/>
      <c r="AB154" s="40">
        <f t="shared" ca="1" si="26"/>
        <v>0</v>
      </c>
    </row>
    <row r="155" spans="1:28" ht="30.75" customHeight="1" x14ac:dyDescent="0.2">
      <c r="A155" s="37" t="s">
        <v>60</v>
      </c>
      <c r="B155" s="35" t="s">
        <v>206</v>
      </c>
      <c r="C155" s="37" t="s">
        <v>164</v>
      </c>
      <c r="D155" s="37" t="s">
        <v>164</v>
      </c>
      <c r="E155" s="37" t="s">
        <v>64</v>
      </c>
      <c r="F155" s="37" t="s">
        <v>52</v>
      </c>
      <c r="G155" s="32" t="str">
        <f t="shared" si="25"/>
        <v>Lideres de Cada Proceso</v>
      </c>
      <c r="H155" s="54">
        <v>43252</v>
      </c>
      <c r="I155" s="54">
        <v>43266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7" t="s">
        <v>224</v>
      </c>
      <c r="W155" s="52">
        <v>5.0000000000000001E-3</v>
      </c>
      <c r="X155" s="34"/>
      <c r="Y155" s="35"/>
      <c r="Z155" s="35"/>
      <c r="AA155" s="37"/>
      <c r="AB155" s="40">
        <f t="shared" ca="1" si="26"/>
        <v>0</v>
      </c>
    </row>
    <row r="156" spans="1:28" ht="30.75" customHeight="1" x14ac:dyDescent="0.2">
      <c r="A156" s="37" t="s">
        <v>60</v>
      </c>
      <c r="B156" s="35" t="s">
        <v>206</v>
      </c>
      <c r="C156" s="37" t="s">
        <v>164</v>
      </c>
      <c r="D156" s="37" t="s">
        <v>164</v>
      </c>
      <c r="E156" s="37" t="s">
        <v>64</v>
      </c>
      <c r="F156" s="37" t="s">
        <v>52</v>
      </c>
      <c r="G156" s="32" t="str">
        <f t="shared" ref="G156" si="35">IF(LEN(C156)&gt;0,VLOOKUP(C156,PROCESO2,3,0),"")</f>
        <v>Lideres de Cada Proceso</v>
      </c>
      <c r="H156" s="54">
        <v>43435</v>
      </c>
      <c r="I156" s="54">
        <v>43449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7" t="s">
        <v>224</v>
      </c>
      <c r="W156" s="52">
        <v>5.0000000000000001E-3</v>
      </c>
      <c r="X156" s="34"/>
      <c r="Y156" s="35"/>
      <c r="Z156" s="35"/>
      <c r="AA156" s="37"/>
      <c r="AB156" s="40">
        <f t="shared" ref="AB156" ca="1" si="36">IF(ISERROR(VLOOKUP(AA156,INDIRECT(VLOOKUP(A156,ACTA,2,0)&amp;"A"),2,0))=TRUE,0,W156*(VLOOKUP(AA156,INDIRECT(VLOOKUP(A156,ACTA,2,0)&amp;"A"),2,0)))</f>
        <v>0</v>
      </c>
    </row>
    <row r="157" spans="1:28" ht="30.75" customHeight="1" x14ac:dyDescent="0.2">
      <c r="A157" s="37" t="s">
        <v>60</v>
      </c>
      <c r="B157" s="35" t="s">
        <v>207</v>
      </c>
      <c r="C157" s="37" t="s">
        <v>124</v>
      </c>
      <c r="D157" s="37" t="s">
        <v>162</v>
      </c>
      <c r="E157" s="37" t="s">
        <v>64</v>
      </c>
      <c r="F157" s="37" t="s">
        <v>54</v>
      </c>
      <c r="G157" s="32" t="str">
        <f t="shared" si="25"/>
        <v>Subdirector Administrativo</v>
      </c>
      <c r="H157" s="54">
        <v>43282</v>
      </c>
      <c r="I157" s="54">
        <v>43311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7" t="s">
        <v>224</v>
      </c>
      <c r="W157" s="52">
        <v>0.01</v>
      </c>
      <c r="X157" s="34"/>
      <c r="Y157" s="35"/>
      <c r="Z157" s="35"/>
      <c r="AA157" s="37"/>
      <c r="AB157" s="40">
        <f t="shared" ca="1" si="26"/>
        <v>0</v>
      </c>
    </row>
    <row r="158" spans="1:28" ht="30.75" customHeight="1" x14ac:dyDescent="0.2">
      <c r="A158" s="37" t="s">
        <v>60</v>
      </c>
      <c r="B158" s="35" t="s">
        <v>208</v>
      </c>
      <c r="C158" s="37" t="s">
        <v>125</v>
      </c>
      <c r="D158" s="37" t="s">
        <v>162</v>
      </c>
      <c r="E158" s="37" t="s">
        <v>64</v>
      </c>
      <c r="F158" s="37" t="s">
        <v>57</v>
      </c>
      <c r="G158" s="32" t="str">
        <f t="shared" si="25"/>
        <v>Subdirector Administrativo</v>
      </c>
      <c r="H158" s="54">
        <v>43313</v>
      </c>
      <c r="I158" s="54">
        <v>43342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7" t="s">
        <v>224</v>
      </c>
      <c r="W158" s="52">
        <v>5.0000000000000001E-3</v>
      </c>
      <c r="X158" s="34"/>
      <c r="Y158" s="35"/>
      <c r="Z158" s="35"/>
      <c r="AA158" s="37"/>
      <c r="AB158" s="40">
        <f t="shared" ca="1" si="26"/>
        <v>0</v>
      </c>
    </row>
    <row r="159" spans="1:28" ht="30.75" customHeight="1" x14ac:dyDescent="0.2">
      <c r="A159" s="37" t="s">
        <v>60</v>
      </c>
      <c r="B159" s="35" t="s">
        <v>209</v>
      </c>
      <c r="C159" s="37" t="s">
        <v>125</v>
      </c>
      <c r="D159" s="37" t="s">
        <v>162</v>
      </c>
      <c r="E159" s="37" t="s">
        <v>64</v>
      </c>
      <c r="F159" s="37" t="s">
        <v>57</v>
      </c>
      <c r="G159" s="32" t="str">
        <f t="shared" si="25"/>
        <v>Subdirector Administrativo</v>
      </c>
      <c r="H159" s="54">
        <v>43344</v>
      </c>
      <c r="I159" s="54">
        <v>43373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7" t="s">
        <v>224</v>
      </c>
      <c r="W159" s="52">
        <v>5.0000000000000001E-3</v>
      </c>
      <c r="X159" s="34"/>
      <c r="Y159" s="35"/>
      <c r="Z159" s="35"/>
      <c r="AA159" s="37"/>
      <c r="AB159" s="40">
        <f t="shared" ca="1" si="26"/>
        <v>0</v>
      </c>
    </row>
    <row r="160" spans="1:28" ht="30.75" customHeight="1" x14ac:dyDescent="0.2">
      <c r="A160" s="37" t="s">
        <v>62</v>
      </c>
      <c r="B160" s="35" t="s">
        <v>243</v>
      </c>
      <c r="C160" s="37" t="s">
        <v>164</v>
      </c>
      <c r="D160" s="37" t="s">
        <v>164</v>
      </c>
      <c r="E160" s="37" t="s">
        <v>64</v>
      </c>
      <c r="F160" s="37" t="s">
        <v>56</v>
      </c>
      <c r="G160" s="32" t="str">
        <f t="shared" si="25"/>
        <v>Lideres de Cada Proceso</v>
      </c>
      <c r="H160" s="54">
        <v>43191</v>
      </c>
      <c r="I160" s="54">
        <v>43205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7" t="s">
        <v>244</v>
      </c>
      <c r="W160" s="36">
        <v>0.01</v>
      </c>
      <c r="X160" s="33">
        <v>43189</v>
      </c>
      <c r="Y160" s="35" t="s">
        <v>279</v>
      </c>
      <c r="Z160" s="35" t="s">
        <v>278</v>
      </c>
      <c r="AA160" s="37" t="s">
        <v>75</v>
      </c>
      <c r="AB160" s="40">
        <f t="shared" ca="1" si="26"/>
        <v>0.01</v>
      </c>
    </row>
    <row r="161" spans="1:28" ht="30.75" customHeight="1" x14ac:dyDescent="0.2">
      <c r="A161" s="37"/>
      <c r="B161" s="35"/>
      <c r="C161" s="37"/>
      <c r="D161" s="37"/>
      <c r="E161" s="37"/>
      <c r="F161" s="37"/>
      <c r="G161" s="32" t="str">
        <f t="shared" si="25"/>
        <v/>
      </c>
      <c r="H161" s="33"/>
      <c r="I161" s="33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7"/>
      <c r="W161" s="36"/>
      <c r="X161" s="34"/>
      <c r="Y161" s="35"/>
      <c r="Z161" s="35"/>
      <c r="AA161" s="37"/>
      <c r="AB161" s="40">
        <f t="shared" ca="1" si="26"/>
        <v>0</v>
      </c>
    </row>
    <row r="162" spans="1:28" ht="30.75" customHeight="1" x14ac:dyDescent="0.2">
      <c r="A162" s="37"/>
      <c r="B162" s="35"/>
      <c r="C162" s="37"/>
      <c r="D162" s="37"/>
      <c r="E162" s="37"/>
      <c r="F162" s="37"/>
      <c r="G162" s="32" t="str">
        <f t="shared" si="25"/>
        <v/>
      </c>
      <c r="H162" s="33"/>
      <c r="I162" s="33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7"/>
      <c r="W162" s="36"/>
      <c r="X162" s="34"/>
      <c r="Y162" s="35"/>
      <c r="Z162" s="35"/>
      <c r="AA162" s="37"/>
      <c r="AB162" s="40">
        <f t="shared" ca="1" si="26"/>
        <v>0</v>
      </c>
    </row>
    <row r="163" spans="1:28" ht="30.75" customHeight="1" x14ac:dyDescent="0.2">
      <c r="A163" s="37"/>
      <c r="B163" s="35"/>
      <c r="C163" s="37"/>
      <c r="D163" s="37"/>
      <c r="E163" s="37"/>
      <c r="F163" s="37"/>
      <c r="G163" s="32" t="str">
        <f t="shared" si="25"/>
        <v/>
      </c>
      <c r="H163" s="33"/>
      <c r="I163" s="33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7"/>
      <c r="W163" s="36"/>
      <c r="X163" s="34"/>
      <c r="Y163" s="35"/>
      <c r="Z163" s="35"/>
      <c r="AA163" s="37"/>
      <c r="AB163" s="40">
        <f t="shared" ca="1" si="26"/>
        <v>0</v>
      </c>
    </row>
    <row r="164" spans="1:28" ht="30.75" customHeight="1" x14ac:dyDescent="0.2">
      <c r="A164" s="37"/>
      <c r="B164" s="35"/>
      <c r="C164" s="37"/>
      <c r="D164" s="37"/>
      <c r="E164" s="37"/>
      <c r="F164" s="37"/>
      <c r="G164" s="32" t="str">
        <f t="shared" si="25"/>
        <v/>
      </c>
      <c r="H164" s="33"/>
      <c r="I164" s="33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7"/>
      <c r="W164" s="36"/>
      <c r="X164" s="34"/>
      <c r="Y164" s="35"/>
      <c r="Z164" s="35"/>
      <c r="AA164" s="37"/>
      <c r="AB164" s="40">
        <f t="shared" ca="1" si="26"/>
        <v>0</v>
      </c>
    </row>
    <row r="165" spans="1:28" ht="30.75" customHeight="1" x14ac:dyDescent="0.2">
      <c r="A165" s="37"/>
      <c r="B165" s="35"/>
      <c r="C165" s="37"/>
      <c r="D165" s="37"/>
      <c r="E165" s="37"/>
      <c r="F165" s="37"/>
      <c r="G165" s="32" t="str">
        <f t="shared" si="25"/>
        <v/>
      </c>
      <c r="H165" s="33"/>
      <c r="I165" s="33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7"/>
      <c r="W165" s="36"/>
      <c r="X165" s="34"/>
      <c r="Y165" s="35"/>
      <c r="Z165" s="35"/>
      <c r="AA165" s="37"/>
      <c r="AB165" s="40">
        <f t="shared" ca="1" si="26"/>
        <v>0</v>
      </c>
    </row>
    <row r="166" spans="1:28" ht="30.75" customHeight="1" x14ac:dyDescent="0.2">
      <c r="A166" s="37"/>
      <c r="B166" s="35"/>
      <c r="C166" s="37"/>
      <c r="D166" s="37"/>
      <c r="E166" s="37"/>
      <c r="F166" s="37"/>
      <c r="G166" s="32" t="str">
        <f t="shared" si="25"/>
        <v/>
      </c>
      <c r="H166" s="33"/>
      <c r="I166" s="33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7"/>
      <c r="W166" s="36"/>
      <c r="X166" s="34"/>
      <c r="Y166" s="35"/>
      <c r="Z166" s="35"/>
      <c r="AA166" s="37"/>
      <c r="AB166" s="40">
        <f t="shared" ca="1" si="26"/>
        <v>0</v>
      </c>
    </row>
    <row r="167" spans="1:28" ht="30.75" customHeight="1" x14ac:dyDescent="0.2">
      <c r="A167" s="37"/>
      <c r="B167" s="35"/>
      <c r="C167" s="37"/>
      <c r="D167" s="37"/>
      <c r="E167" s="37"/>
      <c r="F167" s="37"/>
      <c r="G167" s="32" t="str">
        <f t="shared" si="25"/>
        <v/>
      </c>
      <c r="H167" s="33"/>
      <c r="I167" s="33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7"/>
      <c r="W167" s="36"/>
      <c r="X167" s="34"/>
      <c r="Y167" s="35"/>
      <c r="Z167" s="35"/>
      <c r="AA167" s="37"/>
      <c r="AB167" s="40">
        <f t="shared" ca="1" si="26"/>
        <v>0</v>
      </c>
    </row>
    <row r="168" spans="1:28" ht="30.75" customHeight="1" x14ac:dyDescent="0.2">
      <c r="A168" s="37"/>
      <c r="B168" s="35"/>
      <c r="C168" s="37"/>
      <c r="D168" s="37"/>
      <c r="E168" s="37"/>
      <c r="F168" s="37"/>
      <c r="G168" s="32" t="str">
        <f t="shared" si="25"/>
        <v/>
      </c>
      <c r="H168" s="33"/>
      <c r="I168" s="33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7"/>
      <c r="W168" s="36"/>
      <c r="X168" s="34"/>
      <c r="Y168" s="35"/>
      <c r="Z168" s="35"/>
      <c r="AA168" s="37"/>
      <c r="AB168" s="40">
        <f t="shared" ca="1" si="26"/>
        <v>0</v>
      </c>
    </row>
    <row r="169" spans="1:28" ht="30.75" customHeight="1" x14ac:dyDescent="0.2">
      <c r="A169" s="37"/>
      <c r="B169" s="35"/>
      <c r="C169" s="37"/>
      <c r="D169" s="37"/>
      <c r="E169" s="37"/>
      <c r="F169" s="37"/>
      <c r="G169" s="32" t="str">
        <f t="shared" si="25"/>
        <v/>
      </c>
      <c r="H169" s="33"/>
      <c r="I169" s="33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7"/>
      <c r="W169" s="36"/>
      <c r="X169" s="34"/>
      <c r="Y169" s="35"/>
      <c r="Z169" s="35"/>
      <c r="AA169" s="37"/>
      <c r="AB169" s="40">
        <f t="shared" ca="1" si="26"/>
        <v>0</v>
      </c>
    </row>
    <row r="170" spans="1:28" ht="30.75" customHeight="1" x14ac:dyDescent="0.2">
      <c r="A170" s="37"/>
      <c r="B170" s="35"/>
      <c r="C170" s="37"/>
      <c r="D170" s="37"/>
      <c r="E170" s="37"/>
      <c r="F170" s="37"/>
      <c r="G170" s="32" t="str">
        <f t="shared" si="25"/>
        <v/>
      </c>
      <c r="H170" s="33"/>
      <c r="I170" s="33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7"/>
      <c r="W170" s="36"/>
      <c r="X170" s="34"/>
      <c r="Y170" s="35"/>
      <c r="Z170" s="35"/>
      <c r="AA170" s="37"/>
      <c r="AB170" s="40">
        <f t="shared" ca="1" si="26"/>
        <v>0</v>
      </c>
    </row>
    <row r="171" spans="1:28" ht="30.75" customHeight="1" x14ac:dyDescent="0.2">
      <c r="A171" s="37"/>
      <c r="B171" s="35"/>
      <c r="C171" s="37"/>
      <c r="D171" s="37"/>
      <c r="E171" s="37"/>
      <c r="F171" s="37"/>
      <c r="G171" s="32" t="str">
        <f t="shared" si="25"/>
        <v/>
      </c>
      <c r="H171" s="33"/>
      <c r="I171" s="33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7"/>
      <c r="W171" s="36"/>
      <c r="X171" s="34"/>
      <c r="Y171" s="35"/>
      <c r="Z171" s="35"/>
      <c r="AA171" s="37"/>
      <c r="AB171" s="40">
        <f t="shared" ca="1" si="26"/>
        <v>0</v>
      </c>
    </row>
    <row r="172" spans="1:28" ht="30.75" customHeight="1" x14ac:dyDescent="0.2">
      <c r="A172" s="37"/>
      <c r="B172" s="35"/>
      <c r="C172" s="37"/>
      <c r="D172" s="37"/>
      <c r="E172" s="37"/>
      <c r="F172" s="37"/>
      <c r="G172" s="32" t="str">
        <f t="shared" si="25"/>
        <v/>
      </c>
      <c r="H172" s="33"/>
      <c r="I172" s="33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7"/>
      <c r="W172" s="36"/>
      <c r="X172" s="34"/>
      <c r="Y172" s="35"/>
      <c r="Z172" s="35"/>
      <c r="AA172" s="37"/>
      <c r="AB172" s="40">
        <f t="shared" ca="1" si="26"/>
        <v>0</v>
      </c>
    </row>
    <row r="173" spans="1:28" ht="30.75" customHeight="1" x14ac:dyDescent="0.2">
      <c r="A173" s="37"/>
      <c r="B173" s="35"/>
      <c r="C173" s="37"/>
      <c r="D173" s="37"/>
      <c r="E173" s="37"/>
      <c r="F173" s="37"/>
      <c r="G173" s="32" t="str">
        <f t="shared" si="25"/>
        <v/>
      </c>
      <c r="H173" s="33"/>
      <c r="I173" s="33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7"/>
      <c r="W173" s="36"/>
      <c r="X173" s="34"/>
      <c r="Y173" s="35"/>
      <c r="Z173" s="35"/>
      <c r="AA173" s="37"/>
      <c r="AB173" s="40">
        <f t="shared" ca="1" si="26"/>
        <v>0</v>
      </c>
    </row>
    <row r="174" spans="1:28" ht="30.75" customHeight="1" x14ac:dyDescent="0.2">
      <c r="A174" s="37"/>
      <c r="B174" s="35"/>
      <c r="C174" s="37"/>
      <c r="D174" s="37"/>
      <c r="E174" s="37"/>
      <c r="F174" s="37"/>
      <c r="G174" s="32" t="str">
        <f t="shared" si="25"/>
        <v/>
      </c>
      <c r="H174" s="33"/>
      <c r="I174" s="33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7"/>
      <c r="W174" s="36"/>
      <c r="X174" s="34"/>
      <c r="Y174" s="35"/>
      <c r="Z174" s="35"/>
      <c r="AA174" s="37"/>
      <c r="AB174" s="40">
        <f t="shared" ca="1" si="26"/>
        <v>0</v>
      </c>
    </row>
    <row r="175" spans="1:28" ht="30.75" customHeight="1" x14ac:dyDescent="0.2">
      <c r="A175" s="37"/>
      <c r="B175" s="35"/>
      <c r="C175" s="37"/>
      <c r="D175" s="37"/>
      <c r="E175" s="37"/>
      <c r="F175" s="37"/>
      <c r="G175" s="32" t="str">
        <f t="shared" si="25"/>
        <v/>
      </c>
      <c r="H175" s="33"/>
      <c r="I175" s="33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7"/>
      <c r="W175" s="36"/>
      <c r="X175" s="34"/>
      <c r="Y175" s="35"/>
      <c r="Z175" s="35"/>
      <c r="AA175" s="37"/>
      <c r="AB175" s="40">
        <f t="shared" ca="1" si="26"/>
        <v>0</v>
      </c>
    </row>
    <row r="176" spans="1:28" ht="30.75" customHeight="1" x14ac:dyDescent="0.2">
      <c r="A176" s="37"/>
      <c r="B176" s="35"/>
      <c r="C176" s="37"/>
      <c r="D176" s="37"/>
      <c r="E176" s="37"/>
      <c r="F176" s="37"/>
      <c r="G176" s="32" t="str">
        <f t="shared" si="25"/>
        <v/>
      </c>
      <c r="H176" s="33"/>
      <c r="I176" s="33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7"/>
      <c r="W176" s="36"/>
      <c r="X176" s="34"/>
      <c r="Y176" s="35"/>
      <c r="Z176" s="35"/>
      <c r="AA176" s="37"/>
      <c r="AB176" s="40">
        <f t="shared" ca="1" si="26"/>
        <v>0</v>
      </c>
    </row>
    <row r="177" spans="1:28" ht="30.75" customHeight="1" x14ac:dyDescent="0.2">
      <c r="A177" s="37"/>
      <c r="B177" s="35"/>
      <c r="C177" s="37"/>
      <c r="D177" s="37"/>
      <c r="E177" s="37"/>
      <c r="F177" s="37"/>
      <c r="G177" s="32" t="str">
        <f t="shared" si="25"/>
        <v/>
      </c>
      <c r="H177" s="33"/>
      <c r="I177" s="33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7"/>
      <c r="W177" s="36"/>
      <c r="X177" s="34"/>
      <c r="Y177" s="35"/>
      <c r="Z177" s="35"/>
      <c r="AA177" s="37"/>
      <c r="AB177" s="40">
        <f t="shared" ca="1" si="26"/>
        <v>0</v>
      </c>
    </row>
    <row r="178" spans="1:28" ht="30.75" customHeight="1" x14ac:dyDescent="0.2">
      <c r="A178" s="37"/>
      <c r="B178" s="35"/>
      <c r="C178" s="37"/>
      <c r="D178" s="37"/>
      <c r="E178" s="37"/>
      <c r="F178" s="37"/>
      <c r="G178" s="32" t="str">
        <f t="shared" si="25"/>
        <v/>
      </c>
      <c r="H178" s="33"/>
      <c r="I178" s="33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7"/>
      <c r="W178" s="36"/>
      <c r="X178" s="34"/>
      <c r="Y178" s="35"/>
      <c r="Z178" s="35"/>
      <c r="AA178" s="37"/>
      <c r="AB178" s="40">
        <f t="shared" ca="1" si="26"/>
        <v>0</v>
      </c>
    </row>
    <row r="179" spans="1:28" ht="30.75" customHeight="1" x14ac:dyDescent="0.2">
      <c r="A179" s="37"/>
      <c r="B179" s="35"/>
      <c r="C179" s="37"/>
      <c r="D179" s="37"/>
      <c r="E179" s="37"/>
      <c r="F179" s="37"/>
      <c r="G179" s="32" t="str">
        <f t="shared" si="25"/>
        <v/>
      </c>
      <c r="H179" s="33"/>
      <c r="I179" s="33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7"/>
      <c r="W179" s="36"/>
      <c r="X179" s="34"/>
      <c r="Y179" s="35"/>
      <c r="Z179" s="35"/>
      <c r="AA179" s="37"/>
      <c r="AB179" s="40">
        <f t="shared" ca="1" si="26"/>
        <v>0</v>
      </c>
    </row>
    <row r="180" spans="1:28" ht="30.75" customHeight="1" x14ac:dyDescent="0.2">
      <c r="A180" s="37"/>
      <c r="B180" s="35"/>
      <c r="C180" s="37"/>
      <c r="D180" s="37"/>
      <c r="E180" s="37"/>
      <c r="F180" s="37"/>
      <c r="G180" s="32" t="str">
        <f t="shared" ref="G180:G243" si="37">IF(LEN(C180)&gt;0,VLOOKUP(C180,PROCESO2,3,0),"")</f>
        <v/>
      </c>
      <c r="H180" s="33"/>
      <c r="I180" s="33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7"/>
      <c r="W180" s="36"/>
      <c r="X180" s="34"/>
      <c r="Y180" s="35"/>
      <c r="Z180" s="35"/>
      <c r="AA180" s="37"/>
      <c r="AB180" s="40">
        <f t="shared" ref="AB180:AB243" ca="1" si="38">IF(ISERROR(VLOOKUP(AA180,INDIRECT(VLOOKUP(A180,ACTA,2,0)&amp;"A"),2,0))=TRUE,0,W180*(VLOOKUP(AA180,INDIRECT(VLOOKUP(A180,ACTA,2,0)&amp;"A"),2,0)))</f>
        <v>0</v>
      </c>
    </row>
    <row r="181" spans="1:28" ht="30.75" customHeight="1" x14ac:dyDescent="0.2">
      <c r="A181" s="37"/>
      <c r="B181" s="35"/>
      <c r="C181" s="37"/>
      <c r="D181" s="37"/>
      <c r="E181" s="37"/>
      <c r="F181" s="37"/>
      <c r="G181" s="32" t="str">
        <f t="shared" si="37"/>
        <v/>
      </c>
      <c r="H181" s="33"/>
      <c r="I181" s="33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7"/>
      <c r="W181" s="36"/>
      <c r="X181" s="34"/>
      <c r="Y181" s="35"/>
      <c r="Z181" s="35"/>
      <c r="AA181" s="37"/>
      <c r="AB181" s="40">
        <f t="shared" ca="1" si="38"/>
        <v>0</v>
      </c>
    </row>
    <row r="182" spans="1:28" ht="30.75" customHeight="1" x14ac:dyDescent="0.2">
      <c r="A182" s="37"/>
      <c r="B182" s="35"/>
      <c r="C182" s="37"/>
      <c r="D182" s="37"/>
      <c r="E182" s="37"/>
      <c r="F182" s="37"/>
      <c r="G182" s="32" t="str">
        <f t="shared" si="37"/>
        <v/>
      </c>
      <c r="H182" s="33"/>
      <c r="I182" s="33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7"/>
      <c r="W182" s="36"/>
      <c r="X182" s="34"/>
      <c r="Y182" s="35"/>
      <c r="Z182" s="35"/>
      <c r="AA182" s="37"/>
      <c r="AB182" s="40">
        <f t="shared" ca="1" si="38"/>
        <v>0</v>
      </c>
    </row>
    <row r="183" spans="1:28" ht="30.75" customHeight="1" x14ac:dyDescent="0.2">
      <c r="A183" s="37"/>
      <c r="B183" s="35"/>
      <c r="C183" s="37"/>
      <c r="D183" s="37"/>
      <c r="E183" s="37"/>
      <c r="F183" s="37"/>
      <c r="G183" s="32" t="str">
        <f t="shared" si="37"/>
        <v/>
      </c>
      <c r="H183" s="33"/>
      <c r="I183" s="33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7"/>
      <c r="W183" s="36"/>
      <c r="X183" s="34"/>
      <c r="Y183" s="35"/>
      <c r="Z183" s="35"/>
      <c r="AA183" s="37"/>
      <c r="AB183" s="40">
        <f t="shared" ca="1" si="38"/>
        <v>0</v>
      </c>
    </row>
    <row r="184" spans="1:28" ht="30.75" customHeight="1" x14ac:dyDescent="0.2">
      <c r="A184" s="37"/>
      <c r="B184" s="35"/>
      <c r="C184" s="37"/>
      <c r="D184" s="37"/>
      <c r="E184" s="37"/>
      <c r="F184" s="37"/>
      <c r="G184" s="32" t="str">
        <f t="shared" si="37"/>
        <v/>
      </c>
      <c r="H184" s="33"/>
      <c r="I184" s="33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7"/>
      <c r="W184" s="36"/>
      <c r="X184" s="34"/>
      <c r="Y184" s="35"/>
      <c r="Z184" s="35"/>
      <c r="AA184" s="37"/>
      <c r="AB184" s="40">
        <f t="shared" ca="1" si="38"/>
        <v>0</v>
      </c>
    </row>
    <row r="185" spans="1:28" ht="30.75" customHeight="1" x14ac:dyDescent="0.2">
      <c r="A185" s="37"/>
      <c r="B185" s="35"/>
      <c r="C185" s="37"/>
      <c r="D185" s="37"/>
      <c r="E185" s="37"/>
      <c r="F185" s="37"/>
      <c r="G185" s="32" t="str">
        <f t="shared" si="37"/>
        <v/>
      </c>
      <c r="H185" s="33"/>
      <c r="I185" s="33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7"/>
      <c r="W185" s="36"/>
      <c r="X185" s="34"/>
      <c r="Y185" s="35"/>
      <c r="Z185" s="35"/>
      <c r="AA185" s="37"/>
      <c r="AB185" s="40">
        <f t="shared" ca="1" si="38"/>
        <v>0</v>
      </c>
    </row>
    <row r="186" spans="1:28" ht="30.75" customHeight="1" x14ac:dyDescent="0.2">
      <c r="A186" s="37"/>
      <c r="B186" s="35"/>
      <c r="C186" s="37"/>
      <c r="D186" s="37"/>
      <c r="E186" s="37"/>
      <c r="F186" s="37"/>
      <c r="G186" s="32" t="str">
        <f t="shared" si="37"/>
        <v/>
      </c>
      <c r="H186" s="33"/>
      <c r="I186" s="33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7"/>
      <c r="W186" s="36"/>
      <c r="X186" s="34"/>
      <c r="Y186" s="35"/>
      <c r="Z186" s="35"/>
      <c r="AA186" s="37"/>
      <c r="AB186" s="40">
        <f t="shared" ca="1" si="38"/>
        <v>0</v>
      </c>
    </row>
    <row r="187" spans="1:28" ht="30.75" customHeight="1" x14ac:dyDescent="0.2">
      <c r="A187" s="37"/>
      <c r="B187" s="35"/>
      <c r="C187" s="37"/>
      <c r="D187" s="37"/>
      <c r="E187" s="37"/>
      <c r="F187" s="37"/>
      <c r="G187" s="32" t="str">
        <f t="shared" si="37"/>
        <v/>
      </c>
      <c r="H187" s="33"/>
      <c r="I187" s="33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7"/>
      <c r="W187" s="36"/>
      <c r="X187" s="34"/>
      <c r="Y187" s="35"/>
      <c r="Z187" s="35"/>
      <c r="AA187" s="37"/>
      <c r="AB187" s="40">
        <f t="shared" ca="1" si="38"/>
        <v>0</v>
      </c>
    </row>
    <row r="188" spans="1:28" ht="30.75" customHeight="1" x14ac:dyDescent="0.2">
      <c r="A188" s="37"/>
      <c r="B188" s="35"/>
      <c r="C188" s="37"/>
      <c r="D188" s="37"/>
      <c r="E188" s="37"/>
      <c r="F188" s="37"/>
      <c r="G188" s="32" t="str">
        <f t="shared" si="37"/>
        <v/>
      </c>
      <c r="H188" s="33"/>
      <c r="I188" s="33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7"/>
      <c r="W188" s="36"/>
      <c r="X188" s="34"/>
      <c r="Y188" s="35"/>
      <c r="Z188" s="35"/>
      <c r="AA188" s="37"/>
      <c r="AB188" s="40">
        <f t="shared" ca="1" si="38"/>
        <v>0</v>
      </c>
    </row>
    <row r="189" spans="1:28" ht="30.75" customHeight="1" x14ac:dyDescent="0.2">
      <c r="A189" s="37"/>
      <c r="B189" s="35"/>
      <c r="C189" s="37"/>
      <c r="D189" s="37"/>
      <c r="E189" s="37"/>
      <c r="F189" s="37"/>
      <c r="G189" s="32" t="str">
        <f t="shared" si="37"/>
        <v/>
      </c>
      <c r="H189" s="33"/>
      <c r="I189" s="33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7"/>
      <c r="W189" s="36"/>
      <c r="X189" s="34"/>
      <c r="Y189" s="35"/>
      <c r="Z189" s="35"/>
      <c r="AA189" s="37"/>
      <c r="AB189" s="40">
        <f t="shared" ca="1" si="38"/>
        <v>0</v>
      </c>
    </row>
    <row r="190" spans="1:28" ht="30.75" customHeight="1" x14ac:dyDescent="0.2">
      <c r="A190" s="37"/>
      <c r="B190" s="35"/>
      <c r="C190" s="37"/>
      <c r="D190" s="37"/>
      <c r="E190" s="37"/>
      <c r="F190" s="37"/>
      <c r="G190" s="32" t="str">
        <f t="shared" si="37"/>
        <v/>
      </c>
      <c r="H190" s="33"/>
      <c r="I190" s="33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7"/>
      <c r="W190" s="36"/>
      <c r="X190" s="34"/>
      <c r="Y190" s="35"/>
      <c r="Z190" s="35"/>
      <c r="AA190" s="37"/>
      <c r="AB190" s="40">
        <f t="shared" ca="1" si="38"/>
        <v>0</v>
      </c>
    </row>
    <row r="191" spans="1:28" ht="30.75" customHeight="1" x14ac:dyDescent="0.2">
      <c r="A191" s="37"/>
      <c r="B191" s="35"/>
      <c r="C191" s="37"/>
      <c r="D191" s="37"/>
      <c r="E191" s="37"/>
      <c r="F191" s="37"/>
      <c r="G191" s="32" t="str">
        <f t="shared" si="37"/>
        <v/>
      </c>
      <c r="H191" s="33"/>
      <c r="I191" s="33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7"/>
      <c r="W191" s="36"/>
      <c r="X191" s="34"/>
      <c r="Y191" s="35"/>
      <c r="Z191" s="35"/>
      <c r="AA191" s="37"/>
      <c r="AB191" s="40">
        <f t="shared" ca="1" si="38"/>
        <v>0</v>
      </c>
    </row>
    <row r="192" spans="1:28" ht="30.75" customHeight="1" x14ac:dyDescent="0.2">
      <c r="A192" s="37"/>
      <c r="B192" s="35"/>
      <c r="C192" s="37"/>
      <c r="D192" s="37"/>
      <c r="E192" s="37"/>
      <c r="F192" s="37"/>
      <c r="G192" s="32" t="str">
        <f t="shared" si="37"/>
        <v/>
      </c>
      <c r="H192" s="33"/>
      <c r="I192" s="33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7"/>
      <c r="W192" s="36"/>
      <c r="X192" s="34"/>
      <c r="Y192" s="35"/>
      <c r="Z192" s="35"/>
      <c r="AA192" s="37"/>
      <c r="AB192" s="40">
        <f t="shared" ca="1" si="38"/>
        <v>0</v>
      </c>
    </row>
    <row r="193" spans="1:28" ht="30.75" customHeight="1" x14ac:dyDescent="0.2">
      <c r="A193" s="37"/>
      <c r="B193" s="35"/>
      <c r="C193" s="37"/>
      <c r="D193" s="37"/>
      <c r="E193" s="37"/>
      <c r="F193" s="37"/>
      <c r="G193" s="32" t="str">
        <f t="shared" si="37"/>
        <v/>
      </c>
      <c r="H193" s="33"/>
      <c r="I193" s="33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7"/>
      <c r="W193" s="36"/>
      <c r="X193" s="34"/>
      <c r="Y193" s="35"/>
      <c r="Z193" s="35"/>
      <c r="AA193" s="37"/>
      <c r="AB193" s="40">
        <f t="shared" ca="1" si="38"/>
        <v>0</v>
      </c>
    </row>
    <row r="194" spans="1:28" ht="30.75" customHeight="1" x14ac:dyDescent="0.2">
      <c r="A194" s="37"/>
      <c r="B194" s="35"/>
      <c r="C194" s="37"/>
      <c r="D194" s="37"/>
      <c r="E194" s="37"/>
      <c r="F194" s="37"/>
      <c r="G194" s="32" t="str">
        <f t="shared" si="37"/>
        <v/>
      </c>
      <c r="H194" s="33"/>
      <c r="I194" s="33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7"/>
      <c r="W194" s="36"/>
      <c r="X194" s="34"/>
      <c r="Y194" s="35"/>
      <c r="Z194" s="35"/>
      <c r="AA194" s="37"/>
      <c r="AB194" s="40">
        <f t="shared" ca="1" si="38"/>
        <v>0</v>
      </c>
    </row>
    <row r="195" spans="1:28" ht="30.75" customHeight="1" x14ac:dyDescent="0.2">
      <c r="A195" s="37"/>
      <c r="B195" s="35"/>
      <c r="C195" s="37"/>
      <c r="D195" s="37"/>
      <c r="E195" s="37"/>
      <c r="F195" s="37"/>
      <c r="G195" s="32" t="str">
        <f t="shared" si="37"/>
        <v/>
      </c>
      <c r="H195" s="33"/>
      <c r="I195" s="33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7"/>
      <c r="W195" s="36"/>
      <c r="X195" s="34"/>
      <c r="Y195" s="35"/>
      <c r="Z195" s="35"/>
      <c r="AA195" s="37"/>
      <c r="AB195" s="40">
        <f t="shared" ca="1" si="38"/>
        <v>0</v>
      </c>
    </row>
    <row r="196" spans="1:28" ht="30.75" customHeight="1" x14ac:dyDescent="0.2">
      <c r="A196" s="37"/>
      <c r="B196" s="35"/>
      <c r="C196" s="37"/>
      <c r="D196" s="37"/>
      <c r="E196" s="37"/>
      <c r="F196" s="37"/>
      <c r="G196" s="32" t="str">
        <f t="shared" si="37"/>
        <v/>
      </c>
      <c r="H196" s="33"/>
      <c r="I196" s="33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7"/>
      <c r="W196" s="36"/>
      <c r="X196" s="34"/>
      <c r="Y196" s="35"/>
      <c r="Z196" s="35"/>
      <c r="AA196" s="37"/>
      <c r="AB196" s="40">
        <f t="shared" ca="1" si="38"/>
        <v>0</v>
      </c>
    </row>
    <row r="197" spans="1:28" ht="30.75" customHeight="1" x14ac:dyDescent="0.2">
      <c r="A197" s="37"/>
      <c r="B197" s="35"/>
      <c r="C197" s="37"/>
      <c r="D197" s="37"/>
      <c r="E197" s="37"/>
      <c r="F197" s="37"/>
      <c r="G197" s="32" t="str">
        <f t="shared" si="37"/>
        <v/>
      </c>
      <c r="H197" s="33"/>
      <c r="I197" s="33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7"/>
      <c r="W197" s="36"/>
      <c r="X197" s="34"/>
      <c r="Y197" s="35"/>
      <c r="Z197" s="35"/>
      <c r="AA197" s="37"/>
      <c r="AB197" s="40">
        <f t="shared" ca="1" si="38"/>
        <v>0</v>
      </c>
    </row>
    <row r="198" spans="1:28" ht="30.75" customHeight="1" x14ac:dyDescent="0.2">
      <c r="A198" s="37"/>
      <c r="B198" s="35"/>
      <c r="C198" s="37"/>
      <c r="D198" s="37"/>
      <c r="E198" s="37"/>
      <c r="F198" s="37"/>
      <c r="G198" s="32" t="str">
        <f t="shared" si="37"/>
        <v/>
      </c>
      <c r="H198" s="33"/>
      <c r="I198" s="33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7"/>
      <c r="W198" s="36"/>
      <c r="X198" s="34"/>
      <c r="Y198" s="35"/>
      <c r="Z198" s="35"/>
      <c r="AA198" s="37"/>
      <c r="AB198" s="40">
        <f t="shared" ca="1" si="38"/>
        <v>0</v>
      </c>
    </row>
    <row r="199" spans="1:28" ht="30.75" customHeight="1" x14ac:dyDescent="0.2">
      <c r="A199" s="37"/>
      <c r="B199" s="35"/>
      <c r="C199" s="37"/>
      <c r="D199" s="37"/>
      <c r="E199" s="37"/>
      <c r="F199" s="37"/>
      <c r="G199" s="32" t="str">
        <f t="shared" si="37"/>
        <v/>
      </c>
      <c r="H199" s="33"/>
      <c r="I199" s="33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7"/>
      <c r="W199" s="36"/>
      <c r="X199" s="34"/>
      <c r="Y199" s="35"/>
      <c r="Z199" s="35"/>
      <c r="AA199" s="37"/>
      <c r="AB199" s="40">
        <f t="shared" ca="1" si="38"/>
        <v>0</v>
      </c>
    </row>
    <row r="200" spans="1:28" ht="30.75" customHeight="1" x14ac:dyDescent="0.2">
      <c r="A200" s="37"/>
      <c r="B200" s="35"/>
      <c r="C200" s="37"/>
      <c r="D200" s="37"/>
      <c r="E200" s="37"/>
      <c r="F200" s="37"/>
      <c r="G200" s="32" t="str">
        <f t="shared" si="37"/>
        <v/>
      </c>
      <c r="H200" s="33"/>
      <c r="I200" s="33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7"/>
      <c r="W200" s="36"/>
      <c r="X200" s="34"/>
      <c r="Y200" s="35"/>
      <c r="Z200" s="35"/>
      <c r="AA200" s="37"/>
      <c r="AB200" s="40">
        <f t="shared" ca="1" si="38"/>
        <v>0</v>
      </c>
    </row>
    <row r="201" spans="1:28" ht="30.75" customHeight="1" x14ac:dyDescent="0.2">
      <c r="A201" s="37"/>
      <c r="B201" s="35"/>
      <c r="C201" s="37"/>
      <c r="D201" s="37"/>
      <c r="E201" s="37"/>
      <c r="F201" s="37"/>
      <c r="G201" s="32" t="str">
        <f t="shared" si="37"/>
        <v/>
      </c>
      <c r="H201" s="33"/>
      <c r="I201" s="33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7"/>
      <c r="W201" s="36"/>
      <c r="X201" s="34"/>
      <c r="Y201" s="35"/>
      <c r="Z201" s="35"/>
      <c r="AA201" s="37"/>
      <c r="AB201" s="40">
        <f t="shared" ca="1" si="38"/>
        <v>0</v>
      </c>
    </row>
    <row r="202" spans="1:28" ht="30.75" customHeight="1" x14ac:dyDescent="0.2">
      <c r="A202" s="37"/>
      <c r="B202" s="35"/>
      <c r="C202" s="37"/>
      <c r="D202" s="37"/>
      <c r="E202" s="37"/>
      <c r="F202" s="37"/>
      <c r="G202" s="32" t="str">
        <f t="shared" si="37"/>
        <v/>
      </c>
      <c r="H202" s="33"/>
      <c r="I202" s="33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7"/>
      <c r="W202" s="36"/>
      <c r="X202" s="34"/>
      <c r="Y202" s="35"/>
      <c r="Z202" s="35"/>
      <c r="AA202" s="37"/>
      <c r="AB202" s="40">
        <f t="shared" ca="1" si="38"/>
        <v>0</v>
      </c>
    </row>
    <row r="203" spans="1:28" ht="30.75" customHeight="1" x14ac:dyDescent="0.2">
      <c r="A203" s="37"/>
      <c r="B203" s="35"/>
      <c r="C203" s="37"/>
      <c r="D203" s="37"/>
      <c r="E203" s="37"/>
      <c r="F203" s="37"/>
      <c r="G203" s="32" t="str">
        <f t="shared" si="37"/>
        <v/>
      </c>
      <c r="H203" s="33"/>
      <c r="I203" s="33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7"/>
      <c r="W203" s="36"/>
      <c r="X203" s="34"/>
      <c r="Y203" s="35"/>
      <c r="Z203" s="35"/>
      <c r="AA203" s="37"/>
      <c r="AB203" s="40">
        <f t="shared" ca="1" si="38"/>
        <v>0</v>
      </c>
    </row>
    <row r="204" spans="1:28" ht="30.75" customHeight="1" x14ac:dyDescent="0.2">
      <c r="A204" s="37"/>
      <c r="B204" s="35"/>
      <c r="C204" s="37"/>
      <c r="D204" s="37"/>
      <c r="E204" s="37"/>
      <c r="F204" s="37"/>
      <c r="G204" s="32" t="str">
        <f t="shared" si="37"/>
        <v/>
      </c>
      <c r="H204" s="33"/>
      <c r="I204" s="33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7"/>
      <c r="W204" s="36"/>
      <c r="X204" s="34"/>
      <c r="Y204" s="35"/>
      <c r="Z204" s="35"/>
      <c r="AA204" s="37"/>
      <c r="AB204" s="40">
        <f t="shared" ca="1" si="38"/>
        <v>0</v>
      </c>
    </row>
    <row r="205" spans="1:28" ht="30.75" customHeight="1" x14ac:dyDescent="0.2">
      <c r="A205" s="37"/>
      <c r="B205" s="35"/>
      <c r="C205" s="37"/>
      <c r="D205" s="37"/>
      <c r="E205" s="37"/>
      <c r="F205" s="37"/>
      <c r="G205" s="32" t="str">
        <f t="shared" si="37"/>
        <v/>
      </c>
      <c r="H205" s="33"/>
      <c r="I205" s="33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7"/>
      <c r="W205" s="36"/>
      <c r="X205" s="34"/>
      <c r="Y205" s="35"/>
      <c r="Z205" s="35"/>
      <c r="AA205" s="37"/>
      <c r="AB205" s="40">
        <f t="shared" ca="1" si="38"/>
        <v>0</v>
      </c>
    </row>
    <row r="206" spans="1:28" ht="30.75" customHeight="1" x14ac:dyDescent="0.2">
      <c r="A206" s="37"/>
      <c r="B206" s="35"/>
      <c r="C206" s="37"/>
      <c r="D206" s="37"/>
      <c r="E206" s="37"/>
      <c r="F206" s="37"/>
      <c r="G206" s="32" t="str">
        <f t="shared" si="37"/>
        <v/>
      </c>
      <c r="H206" s="33"/>
      <c r="I206" s="33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7"/>
      <c r="W206" s="36"/>
      <c r="X206" s="34"/>
      <c r="Y206" s="35"/>
      <c r="Z206" s="35"/>
      <c r="AA206" s="37"/>
      <c r="AB206" s="40">
        <f t="shared" ca="1" si="38"/>
        <v>0</v>
      </c>
    </row>
    <row r="207" spans="1:28" ht="30.75" customHeight="1" x14ac:dyDescent="0.2">
      <c r="A207" s="37"/>
      <c r="B207" s="35"/>
      <c r="C207" s="37"/>
      <c r="D207" s="37"/>
      <c r="E207" s="37"/>
      <c r="F207" s="37"/>
      <c r="G207" s="32" t="str">
        <f t="shared" si="37"/>
        <v/>
      </c>
      <c r="H207" s="33"/>
      <c r="I207" s="33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7"/>
      <c r="W207" s="36"/>
      <c r="X207" s="34"/>
      <c r="Y207" s="35"/>
      <c r="Z207" s="35"/>
      <c r="AA207" s="37"/>
      <c r="AB207" s="40">
        <f t="shared" ca="1" si="38"/>
        <v>0</v>
      </c>
    </row>
    <row r="208" spans="1:28" ht="30.75" customHeight="1" x14ac:dyDescent="0.2">
      <c r="A208" s="37"/>
      <c r="B208" s="35"/>
      <c r="C208" s="37"/>
      <c r="D208" s="37"/>
      <c r="E208" s="37"/>
      <c r="F208" s="37"/>
      <c r="G208" s="32" t="str">
        <f t="shared" si="37"/>
        <v/>
      </c>
      <c r="H208" s="33"/>
      <c r="I208" s="33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7"/>
      <c r="W208" s="36"/>
      <c r="X208" s="34"/>
      <c r="Y208" s="35"/>
      <c r="Z208" s="35"/>
      <c r="AA208" s="37"/>
      <c r="AB208" s="40">
        <f t="shared" ca="1" si="38"/>
        <v>0</v>
      </c>
    </row>
    <row r="209" spans="1:28" ht="30.75" customHeight="1" x14ac:dyDescent="0.2">
      <c r="A209" s="37"/>
      <c r="B209" s="35"/>
      <c r="C209" s="37"/>
      <c r="D209" s="37"/>
      <c r="E209" s="37"/>
      <c r="F209" s="37"/>
      <c r="G209" s="32" t="str">
        <f t="shared" si="37"/>
        <v/>
      </c>
      <c r="H209" s="33"/>
      <c r="I209" s="33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7"/>
      <c r="W209" s="36"/>
      <c r="X209" s="34"/>
      <c r="Y209" s="35"/>
      <c r="Z209" s="35"/>
      <c r="AA209" s="37"/>
      <c r="AB209" s="40">
        <f t="shared" ca="1" si="38"/>
        <v>0</v>
      </c>
    </row>
    <row r="210" spans="1:28" ht="30.75" customHeight="1" x14ac:dyDescent="0.2">
      <c r="A210" s="37"/>
      <c r="B210" s="35"/>
      <c r="C210" s="37"/>
      <c r="D210" s="37"/>
      <c r="E210" s="37"/>
      <c r="F210" s="37"/>
      <c r="G210" s="32" t="str">
        <f t="shared" si="37"/>
        <v/>
      </c>
      <c r="H210" s="33"/>
      <c r="I210" s="33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7"/>
      <c r="W210" s="36"/>
      <c r="X210" s="34"/>
      <c r="Y210" s="35"/>
      <c r="Z210" s="35"/>
      <c r="AA210" s="37"/>
      <c r="AB210" s="40">
        <f t="shared" ca="1" si="38"/>
        <v>0</v>
      </c>
    </row>
    <row r="211" spans="1:28" ht="30.75" customHeight="1" x14ac:dyDescent="0.2">
      <c r="A211" s="37"/>
      <c r="B211" s="35"/>
      <c r="C211" s="37"/>
      <c r="D211" s="37"/>
      <c r="E211" s="37"/>
      <c r="F211" s="37"/>
      <c r="G211" s="32" t="str">
        <f t="shared" si="37"/>
        <v/>
      </c>
      <c r="H211" s="33"/>
      <c r="I211" s="33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7"/>
      <c r="W211" s="36"/>
      <c r="X211" s="34"/>
      <c r="Y211" s="35"/>
      <c r="Z211" s="35"/>
      <c r="AA211" s="37"/>
      <c r="AB211" s="40">
        <f t="shared" ca="1" si="38"/>
        <v>0</v>
      </c>
    </row>
    <row r="212" spans="1:28" ht="30.75" customHeight="1" x14ac:dyDescent="0.2">
      <c r="A212" s="37"/>
      <c r="B212" s="35"/>
      <c r="C212" s="37"/>
      <c r="D212" s="37"/>
      <c r="E212" s="37"/>
      <c r="F212" s="37"/>
      <c r="G212" s="32" t="str">
        <f t="shared" si="37"/>
        <v/>
      </c>
      <c r="H212" s="33"/>
      <c r="I212" s="33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7"/>
      <c r="W212" s="36"/>
      <c r="X212" s="34"/>
      <c r="Y212" s="35"/>
      <c r="Z212" s="35"/>
      <c r="AA212" s="37"/>
      <c r="AB212" s="40">
        <f t="shared" ca="1" si="38"/>
        <v>0</v>
      </c>
    </row>
    <row r="213" spans="1:28" ht="30.75" customHeight="1" x14ac:dyDescent="0.2">
      <c r="A213" s="37"/>
      <c r="B213" s="35"/>
      <c r="C213" s="37"/>
      <c r="D213" s="37"/>
      <c r="E213" s="37"/>
      <c r="F213" s="37"/>
      <c r="G213" s="32" t="str">
        <f t="shared" si="37"/>
        <v/>
      </c>
      <c r="H213" s="33"/>
      <c r="I213" s="33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7"/>
      <c r="W213" s="36"/>
      <c r="X213" s="34"/>
      <c r="Y213" s="35"/>
      <c r="Z213" s="35"/>
      <c r="AA213" s="37"/>
      <c r="AB213" s="40">
        <f t="shared" ca="1" si="38"/>
        <v>0</v>
      </c>
    </row>
    <row r="214" spans="1:28" ht="30.75" customHeight="1" x14ac:dyDescent="0.2">
      <c r="A214" s="37"/>
      <c r="B214" s="35"/>
      <c r="C214" s="37"/>
      <c r="D214" s="37"/>
      <c r="E214" s="37"/>
      <c r="F214" s="37"/>
      <c r="G214" s="32" t="str">
        <f t="shared" si="37"/>
        <v/>
      </c>
      <c r="H214" s="33"/>
      <c r="I214" s="33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7"/>
      <c r="W214" s="36"/>
      <c r="X214" s="34"/>
      <c r="Y214" s="35"/>
      <c r="Z214" s="35"/>
      <c r="AA214" s="37"/>
      <c r="AB214" s="40">
        <f t="shared" ca="1" si="38"/>
        <v>0</v>
      </c>
    </row>
    <row r="215" spans="1:28" ht="30.75" customHeight="1" x14ac:dyDescent="0.2">
      <c r="A215" s="37"/>
      <c r="B215" s="35"/>
      <c r="C215" s="37"/>
      <c r="D215" s="37"/>
      <c r="E215" s="37"/>
      <c r="F215" s="37"/>
      <c r="G215" s="32" t="str">
        <f t="shared" si="37"/>
        <v/>
      </c>
      <c r="H215" s="33"/>
      <c r="I215" s="33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7"/>
      <c r="W215" s="36"/>
      <c r="X215" s="34"/>
      <c r="Y215" s="35"/>
      <c r="Z215" s="35"/>
      <c r="AA215" s="37"/>
      <c r="AB215" s="40">
        <f t="shared" ca="1" si="38"/>
        <v>0</v>
      </c>
    </row>
    <row r="216" spans="1:28" ht="30.75" customHeight="1" x14ac:dyDescent="0.2">
      <c r="A216" s="37"/>
      <c r="B216" s="35"/>
      <c r="C216" s="37"/>
      <c r="D216" s="37"/>
      <c r="E216" s="37"/>
      <c r="F216" s="37"/>
      <c r="G216" s="32" t="str">
        <f t="shared" si="37"/>
        <v/>
      </c>
      <c r="H216" s="33"/>
      <c r="I216" s="33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7"/>
      <c r="W216" s="36"/>
      <c r="X216" s="34"/>
      <c r="Y216" s="35"/>
      <c r="Z216" s="35"/>
      <c r="AA216" s="37"/>
      <c r="AB216" s="40">
        <f t="shared" ca="1" si="38"/>
        <v>0</v>
      </c>
    </row>
    <row r="217" spans="1:28" ht="30.75" customHeight="1" x14ac:dyDescent="0.2">
      <c r="A217" s="37"/>
      <c r="B217" s="35"/>
      <c r="C217" s="37"/>
      <c r="D217" s="37"/>
      <c r="E217" s="37"/>
      <c r="F217" s="37"/>
      <c r="G217" s="32" t="str">
        <f t="shared" si="37"/>
        <v/>
      </c>
      <c r="H217" s="33"/>
      <c r="I217" s="33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7"/>
      <c r="W217" s="36"/>
      <c r="X217" s="34"/>
      <c r="Y217" s="35"/>
      <c r="Z217" s="35"/>
      <c r="AA217" s="37"/>
      <c r="AB217" s="40">
        <f t="shared" ca="1" si="38"/>
        <v>0</v>
      </c>
    </row>
    <row r="218" spans="1:28" ht="30.75" customHeight="1" x14ac:dyDescent="0.2">
      <c r="A218" s="37"/>
      <c r="B218" s="35"/>
      <c r="C218" s="37"/>
      <c r="D218" s="37"/>
      <c r="E218" s="37"/>
      <c r="F218" s="37"/>
      <c r="G218" s="32" t="str">
        <f t="shared" si="37"/>
        <v/>
      </c>
      <c r="H218" s="33"/>
      <c r="I218" s="33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7"/>
      <c r="W218" s="36"/>
      <c r="X218" s="34"/>
      <c r="Y218" s="35"/>
      <c r="Z218" s="35"/>
      <c r="AA218" s="37"/>
      <c r="AB218" s="40">
        <f t="shared" ca="1" si="38"/>
        <v>0</v>
      </c>
    </row>
    <row r="219" spans="1:28" ht="30.75" customHeight="1" x14ac:dyDescent="0.2">
      <c r="A219" s="37"/>
      <c r="B219" s="35"/>
      <c r="C219" s="37"/>
      <c r="D219" s="37"/>
      <c r="E219" s="37"/>
      <c r="F219" s="37"/>
      <c r="G219" s="32" t="str">
        <f t="shared" si="37"/>
        <v/>
      </c>
      <c r="H219" s="33"/>
      <c r="I219" s="33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7"/>
      <c r="W219" s="36"/>
      <c r="X219" s="34"/>
      <c r="Y219" s="35"/>
      <c r="Z219" s="35"/>
      <c r="AA219" s="37"/>
      <c r="AB219" s="40">
        <f t="shared" ca="1" si="38"/>
        <v>0</v>
      </c>
    </row>
    <row r="220" spans="1:28" ht="30.75" customHeight="1" x14ac:dyDescent="0.2">
      <c r="A220" s="37"/>
      <c r="B220" s="35"/>
      <c r="C220" s="37"/>
      <c r="D220" s="37"/>
      <c r="E220" s="37"/>
      <c r="F220" s="37"/>
      <c r="G220" s="32" t="str">
        <f t="shared" si="37"/>
        <v/>
      </c>
      <c r="H220" s="33"/>
      <c r="I220" s="33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7"/>
      <c r="W220" s="36"/>
      <c r="X220" s="34"/>
      <c r="Y220" s="35"/>
      <c r="Z220" s="35"/>
      <c r="AA220" s="37"/>
      <c r="AB220" s="40">
        <f t="shared" ca="1" si="38"/>
        <v>0</v>
      </c>
    </row>
    <row r="221" spans="1:28" ht="30.75" customHeight="1" x14ac:dyDescent="0.2">
      <c r="A221" s="37"/>
      <c r="B221" s="35"/>
      <c r="C221" s="37"/>
      <c r="D221" s="37"/>
      <c r="E221" s="37"/>
      <c r="F221" s="37"/>
      <c r="G221" s="32" t="str">
        <f t="shared" si="37"/>
        <v/>
      </c>
      <c r="H221" s="33"/>
      <c r="I221" s="33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7"/>
      <c r="W221" s="36"/>
      <c r="X221" s="34"/>
      <c r="Y221" s="35"/>
      <c r="Z221" s="35"/>
      <c r="AA221" s="37"/>
      <c r="AB221" s="40">
        <f t="shared" ca="1" si="38"/>
        <v>0</v>
      </c>
    </row>
    <row r="222" spans="1:28" ht="30.75" customHeight="1" x14ac:dyDescent="0.2">
      <c r="A222" s="37"/>
      <c r="B222" s="35"/>
      <c r="C222" s="37"/>
      <c r="D222" s="37"/>
      <c r="E222" s="37"/>
      <c r="F222" s="37"/>
      <c r="G222" s="32" t="str">
        <f t="shared" si="37"/>
        <v/>
      </c>
      <c r="H222" s="33"/>
      <c r="I222" s="33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7"/>
      <c r="W222" s="36"/>
      <c r="X222" s="34"/>
      <c r="Y222" s="35"/>
      <c r="Z222" s="35"/>
      <c r="AA222" s="37"/>
      <c r="AB222" s="40">
        <f t="shared" ca="1" si="38"/>
        <v>0</v>
      </c>
    </row>
    <row r="223" spans="1:28" ht="30.75" customHeight="1" x14ac:dyDescent="0.2">
      <c r="A223" s="37"/>
      <c r="B223" s="35"/>
      <c r="C223" s="37"/>
      <c r="D223" s="37"/>
      <c r="E223" s="37"/>
      <c r="F223" s="37"/>
      <c r="G223" s="32" t="str">
        <f t="shared" si="37"/>
        <v/>
      </c>
      <c r="H223" s="33"/>
      <c r="I223" s="33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7"/>
      <c r="W223" s="36"/>
      <c r="X223" s="34"/>
      <c r="Y223" s="35"/>
      <c r="Z223" s="35"/>
      <c r="AA223" s="37"/>
      <c r="AB223" s="40">
        <f t="shared" ca="1" si="38"/>
        <v>0</v>
      </c>
    </row>
    <row r="224" spans="1:28" ht="30.75" customHeight="1" x14ac:dyDescent="0.2">
      <c r="A224" s="37"/>
      <c r="B224" s="35"/>
      <c r="C224" s="37"/>
      <c r="D224" s="37"/>
      <c r="E224" s="37"/>
      <c r="F224" s="37"/>
      <c r="G224" s="32" t="str">
        <f t="shared" si="37"/>
        <v/>
      </c>
      <c r="H224" s="33"/>
      <c r="I224" s="33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7"/>
      <c r="W224" s="36"/>
      <c r="X224" s="34"/>
      <c r="Y224" s="35"/>
      <c r="Z224" s="35"/>
      <c r="AA224" s="37"/>
      <c r="AB224" s="40">
        <f t="shared" ca="1" si="38"/>
        <v>0</v>
      </c>
    </row>
    <row r="225" spans="1:28" ht="30.75" customHeight="1" x14ac:dyDescent="0.2">
      <c r="A225" s="37"/>
      <c r="B225" s="35"/>
      <c r="C225" s="37"/>
      <c r="D225" s="37"/>
      <c r="E225" s="37"/>
      <c r="F225" s="37"/>
      <c r="G225" s="32" t="str">
        <f t="shared" si="37"/>
        <v/>
      </c>
      <c r="H225" s="33"/>
      <c r="I225" s="33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7"/>
      <c r="W225" s="36"/>
      <c r="X225" s="34"/>
      <c r="Y225" s="35"/>
      <c r="Z225" s="35"/>
      <c r="AA225" s="37"/>
      <c r="AB225" s="40">
        <f t="shared" ca="1" si="38"/>
        <v>0</v>
      </c>
    </row>
    <row r="226" spans="1:28" ht="30.75" customHeight="1" x14ac:dyDescent="0.2">
      <c r="A226" s="37"/>
      <c r="B226" s="35"/>
      <c r="C226" s="37"/>
      <c r="D226" s="37"/>
      <c r="E226" s="37"/>
      <c r="F226" s="37"/>
      <c r="G226" s="32" t="str">
        <f t="shared" si="37"/>
        <v/>
      </c>
      <c r="H226" s="33"/>
      <c r="I226" s="33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7"/>
      <c r="W226" s="36"/>
      <c r="X226" s="34"/>
      <c r="Y226" s="35"/>
      <c r="Z226" s="35"/>
      <c r="AA226" s="37"/>
      <c r="AB226" s="40">
        <f t="shared" ca="1" si="38"/>
        <v>0</v>
      </c>
    </row>
    <row r="227" spans="1:28" ht="30.75" customHeight="1" x14ac:dyDescent="0.2">
      <c r="A227" s="37"/>
      <c r="B227" s="35"/>
      <c r="C227" s="37"/>
      <c r="D227" s="37"/>
      <c r="E227" s="37"/>
      <c r="F227" s="37"/>
      <c r="G227" s="32" t="str">
        <f t="shared" si="37"/>
        <v/>
      </c>
      <c r="H227" s="33"/>
      <c r="I227" s="33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7"/>
      <c r="W227" s="36"/>
      <c r="X227" s="34"/>
      <c r="Y227" s="35"/>
      <c r="Z227" s="35"/>
      <c r="AA227" s="37"/>
      <c r="AB227" s="40">
        <f t="shared" ca="1" si="38"/>
        <v>0</v>
      </c>
    </row>
    <row r="228" spans="1:28" ht="30.75" customHeight="1" x14ac:dyDescent="0.2">
      <c r="A228" s="37"/>
      <c r="B228" s="35"/>
      <c r="C228" s="37"/>
      <c r="D228" s="37"/>
      <c r="E228" s="37"/>
      <c r="F228" s="37"/>
      <c r="G228" s="32" t="str">
        <f t="shared" si="37"/>
        <v/>
      </c>
      <c r="H228" s="33"/>
      <c r="I228" s="33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7"/>
      <c r="W228" s="36"/>
      <c r="X228" s="34"/>
      <c r="Y228" s="35"/>
      <c r="Z228" s="35"/>
      <c r="AA228" s="37"/>
      <c r="AB228" s="40">
        <f t="shared" ca="1" si="38"/>
        <v>0</v>
      </c>
    </row>
    <row r="229" spans="1:28" ht="30.75" customHeight="1" x14ac:dyDescent="0.2">
      <c r="A229" s="37"/>
      <c r="B229" s="35"/>
      <c r="C229" s="37"/>
      <c r="D229" s="37"/>
      <c r="E229" s="37"/>
      <c r="F229" s="37"/>
      <c r="G229" s="32" t="str">
        <f t="shared" si="37"/>
        <v/>
      </c>
      <c r="H229" s="33"/>
      <c r="I229" s="33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7"/>
      <c r="W229" s="36"/>
      <c r="X229" s="34"/>
      <c r="Y229" s="35"/>
      <c r="Z229" s="35"/>
      <c r="AA229" s="37"/>
      <c r="AB229" s="40">
        <f t="shared" ca="1" si="38"/>
        <v>0</v>
      </c>
    </row>
    <row r="230" spans="1:28" ht="30.75" customHeight="1" x14ac:dyDescent="0.2">
      <c r="A230" s="37"/>
      <c r="B230" s="35"/>
      <c r="C230" s="37"/>
      <c r="D230" s="37"/>
      <c r="E230" s="37"/>
      <c r="F230" s="37"/>
      <c r="G230" s="32" t="str">
        <f t="shared" si="37"/>
        <v/>
      </c>
      <c r="H230" s="33"/>
      <c r="I230" s="33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7"/>
      <c r="W230" s="36"/>
      <c r="X230" s="34"/>
      <c r="Y230" s="35"/>
      <c r="Z230" s="35"/>
      <c r="AA230" s="37"/>
      <c r="AB230" s="40">
        <f t="shared" ca="1" si="38"/>
        <v>0</v>
      </c>
    </row>
    <row r="231" spans="1:28" ht="30.75" customHeight="1" x14ac:dyDescent="0.2">
      <c r="A231" s="37"/>
      <c r="B231" s="35"/>
      <c r="C231" s="37"/>
      <c r="D231" s="37"/>
      <c r="E231" s="37"/>
      <c r="F231" s="37"/>
      <c r="G231" s="32" t="str">
        <f t="shared" si="37"/>
        <v/>
      </c>
      <c r="H231" s="33"/>
      <c r="I231" s="33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7"/>
      <c r="W231" s="36"/>
      <c r="X231" s="34"/>
      <c r="Y231" s="35"/>
      <c r="Z231" s="35"/>
      <c r="AA231" s="37"/>
      <c r="AB231" s="40">
        <f t="shared" ca="1" si="38"/>
        <v>0</v>
      </c>
    </row>
    <row r="232" spans="1:28" ht="30.75" customHeight="1" x14ac:dyDescent="0.2">
      <c r="A232" s="37"/>
      <c r="B232" s="35"/>
      <c r="C232" s="37"/>
      <c r="D232" s="37"/>
      <c r="E232" s="37"/>
      <c r="F232" s="37"/>
      <c r="G232" s="32" t="str">
        <f t="shared" si="37"/>
        <v/>
      </c>
      <c r="H232" s="33"/>
      <c r="I232" s="33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7"/>
      <c r="W232" s="36"/>
      <c r="X232" s="34"/>
      <c r="Y232" s="35"/>
      <c r="Z232" s="35"/>
      <c r="AA232" s="37"/>
      <c r="AB232" s="40">
        <f t="shared" ca="1" si="38"/>
        <v>0</v>
      </c>
    </row>
    <row r="233" spans="1:28" ht="30.75" customHeight="1" x14ac:dyDescent="0.2">
      <c r="A233" s="37"/>
      <c r="B233" s="35"/>
      <c r="C233" s="37"/>
      <c r="D233" s="37"/>
      <c r="E233" s="37"/>
      <c r="F233" s="37"/>
      <c r="G233" s="32" t="str">
        <f t="shared" si="37"/>
        <v/>
      </c>
      <c r="H233" s="33"/>
      <c r="I233" s="33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7"/>
      <c r="W233" s="36"/>
      <c r="X233" s="34"/>
      <c r="Y233" s="35"/>
      <c r="Z233" s="35"/>
      <c r="AA233" s="37"/>
      <c r="AB233" s="40">
        <f t="shared" ca="1" si="38"/>
        <v>0</v>
      </c>
    </row>
    <row r="234" spans="1:28" ht="30.75" customHeight="1" x14ac:dyDescent="0.2">
      <c r="A234" s="37"/>
      <c r="B234" s="35"/>
      <c r="C234" s="37"/>
      <c r="D234" s="37"/>
      <c r="E234" s="37"/>
      <c r="F234" s="37"/>
      <c r="G234" s="32" t="str">
        <f t="shared" si="37"/>
        <v/>
      </c>
      <c r="H234" s="33"/>
      <c r="I234" s="33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7"/>
      <c r="W234" s="36"/>
      <c r="X234" s="34"/>
      <c r="Y234" s="35"/>
      <c r="Z234" s="35"/>
      <c r="AA234" s="37"/>
      <c r="AB234" s="40">
        <f t="shared" ca="1" si="38"/>
        <v>0</v>
      </c>
    </row>
    <row r="235" spans="1:28" ht="30.75" customHeight="1" x14ac:dyDescent="0.2">
      <c r="A235" s="37"/>
      <c r="B235" s="35"/>
      <c r="C235" s="37"/>
      <c r="D235" s="37"/>
      <c r="E235" s="37"/>
      <c r="F235" s="37"/>
      <c r="G235" s="32" t="str">
        <f t="shared" si="37"/>
        <v/>
      </c>
      <c r="H235" s="33"/>
      <c r="I235" s="33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7"/>
      <c r="W235" s="36"/>
      <c r="X235" s="34"/>
      <c r="Y235" s="35"/>
      <c r="Z235" s="35"/>
      <c r="AA235" s="37"/>
      <c r="AB235" s="40">
        <f t="shared" ca="1" si="38"/>
        <v>0</v>
      </c>
    </row>
    <row r="236" spans="1:28" ht="30.75" customHeight="1" x14ac:dyDescent="0.2">
      <c r="A236" s="37"/>
      <c r="B236" s="35"/>
      <c r="C236" s="37"/>
      <c r="D236" s="37"/>
      <c r="E236" s="37"/>
      <c r="F236" s="37"/>
      <c r="G236" s="32" t="str">
        <f t="shared" si="37"/>
        <v/>
      </c>
      <c r="H236" s="33"/>
      <c r="I236" s="33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7"/>
      <c r="W236" s="36"/>
      <c r="X236" s="34"/>
      <c r="Y236" s="35"/>
      <c r="Z236" s="35"/>
      <c r="AA236" s="37"/>
      <c r="AB236" s="40">
        <f t="shared" ca="1" si="38"/>
        <v>0</v>
      </c>
    </row>
    <row r="237" spans="1:28" ht="30.75" customHeight="1" x14ac:dyDescent="0.2">
      <c r="A237" s="37"/>
      <c r="B237" s="35"/>
      <c r="C237" s="37"/>
      <c r="D237" s="37"/>
      <c r="E237" s="37"/>
      <c r="F237" s="37"/>
      <c r="G237" s="32" t="str">
        <f t="shared" si="37"/>
        <v/>
      </c>
      <c r="H237" s="33"/>
      <c r="I237" s="33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7"/>
      <c r="W237" s="36"/>
      <c r="X237" s="34"/>
      <c r="Y237" s="35"/>
      <c r="Z237" s="35"/>
      <c r="AA237" s="37"/>
      <c r="AB237" s="40">
        <f t="shared" ca="1" si="38"/>
        <v>0</v>
      </c>
    </row>
    <row r="238" spans="1:28" ht="30.75" customHeight="1" x14ac:dyDescent="0.2">
      <c r="A238" s="37"/>
      <c r="B238" s="35"/>
      <c r="C238" s="37"/>
      <c r="D238" s="37"/>
      <c r="E238" s="37"/>
      <c r="F238" s="37"/>
      <c r="G238" s="32" t="str">
        <f t="shared" si="37"/>
        <v/>
      </c>
      <c r="H238" s="33"/>
      <c r="I238" s="33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7"/>
      <c r="W238" s="36"/>
      <c r="X238" s="34"/>
      <c r="Y238" s="35"/>
      <c r="Z238" s="35"/>
      <c r="AA238" s="37"/>
      <c r="AB238" s="40">
        <f t="shared" ca="1" si="38"/>
        <v>0</v>
      </c>
    </row>
    <row r="239" spans="1:28" ht="30.75" customHeight="1" x14ac:dyDescent="0.2">
      <c r="A239" s="37"/>
      <c r="B239" s="35"/>
      <c r="C239" s="37"/>
      <c r="D239" s="37"/>
      <c r="E239" s="37"/>
      <c r="F239" s="37"/>
      <c r="G239" s="32" t="str">
        <f t="shared" si="37"/>
        <v/>
      </c>
      <c r="H239" s="33"/>
      <c r="I239" s="33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7"/>
      <c r="W239" s="36"/>
      <c r="X239" s="34"/>
      <c r="Y239" s="35"/>
      <c r="Z239" s="35"/>
      <c r="AA239" s="37"/>
      <c r="AB239" s="40">
        <f t="shared" ca="1" si="38"/>
        <v>0</v>
      </c>
    </row>
    <row r="240" spans="1:28" ht="30.75" customHeight="1" x14ac:dyDescent="0.2">
      <c r="A240" s="37"/>
      <c r="B240" s="35"/>
      <c r="C240" s="37"/>
      <c r="D240" s="37"/>
      <c r="E240" s="37"/>
      <c r="F240" s="37"/>
      <c r="G240" s="32" t="str">
        <f t="shared" si="37"/>
        <v/>
      </c>
      <c r="H240" s="33"/>
      <c r="I240" s="33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7"/>
      <c r="W240" s="36"/>
      <c r="X240" s="34"/>
      <c r="Y240" s="35"/>
      <c r="Z240" s="35"/>
      <c r="AA240" s="37"/>
      <c r="AB240" s="40">
        <f t="shared" ca="1" si="38"/>
        <v>0</v>
      </c>
    </row>
    <row r="241" spans="1:28" ht="30.75" customHeight="1" x14ac:dyDescent="0.2">
      <c r="A241" s="37"/>
      <c r="B241" s="35"/>
      <c r="C241" s="37"/>
      <c r="D241" s="37"/>
      <c r="E241" s="37"/>
      <c r="F241" s="37"/>
      <c r="G241" s="32" t="str">
        <f t="shared" si="37"/>
        <v/>
      </c>
      <c r="H241" s="33"/>
      <c r="I241" s="33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7"/>
      <c r="W241" s="36"/>
      <c r="X241" s="34"/>
      <c r="Y241" s="35"/>
      <c r="Z241" s="35"/>
      <c r="AA241" s="37"/>
      <c r="AB241" s="40">
        <f t="shared" ca="1" si="38"/>
        <v>0</v>
      </c>
    </row>
    <row r="242" spans="1:28" ht="30.75" customHeight="1" x14ac:dyDescent="0.2">
      <c r="A242" s="37"/>
      <c r="B242" s="35"/>
      <c r="C242" s="37"/>
      <c r="D242" s="37"/>
      <c r="E242" s="37"/>
      <c r="F242" s="37"/>
      <c r="G242" s="32" t="str">
        <f t="shared" si="37"/>
        <v/>
      </c>
      <c r="H242" s="33"/>
      <c r="I242" s="33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7"/>
      <c r="W242" s="36"/>
      <c r="X242" s="34"/>
      <c r="Y242" s="35"/>
      <c r="Z242" s="35"/>
      <c r="AA242" s="37"/>
      <c r="AB242" s="40">
        <f t="shared" ca="1" si="38"/>
        <v>0</v>
      </c>
    </row>
    <row r="243" spans="1:28" ht="30.75" customHeight="1" x14ac:dyDescent="0.2">
      <c r="A243" s="37"/>
      <c r="B243" s="35"/>
      <c r="C243" s="37"/>
      <c r="D243" s="37"/>
      <c r="E243" s="37"/>
      <c r="F243" s="37"/>
      <c r="G243" s="32" t="str">
        <f t="shared" si="37"/>
        <v/>
      </c>
      <c r="H243" s="33"/>
      <c r="I243" s="33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7"/>
      <c r="W243" s="36"/>
      <c r="X243" s="34"/>
      <c r="Y243" s="35"/>
      <c r="Z243" s="35"/>
      <c r="AA243" s="37"/>
      <c r="AB243" s="40">
        <f t="shared" ca="1" si="38"/>
        <v>0</v>
      </c>
    </row>
    <row r="244" spans="1:28" ht="30.75" customHeight="1" x14ac:dyDescent="0.2">
      <c r="A244" s="37"/>
      <c r="B244" s="35"/>
      <c r="C244" s="37"/>
      <c r="D244" s="37"/>
      <c r="E244" s="37"/>
      <c r="F244" s="37"/>
      <c r="G244" s="32" t="str">
        <f t="shared" ref="G244:G294" si="39">IF(LEN(C244)&gt;0,VLOOKUP(C244,PROCESO2,3,0),"")</f>
        <v/>
      </c>
      <c r="H244" s="33"/>
      <c r="I244" s="33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7"/>
      <c r="W244" s="36"/>
      <c r="X244" s="34"/>
      <c r="Y244" s="35"/>
      <c r="Z244" s="35"/>
      <c r="AA244" s="37"/>
      <c r="AB244" s="40">
        <f t="shared" ref="AB244:AB294" ca="1" si="40">IF(ISERROR(VLOOKUP(AA244,INDIRECT(VLOOKUP(A244,ACTA,2,0)&amp;"A"),2,0))=TRUE,0,W244*(VLOOKUP(AA244,INDIRECT(VLOOKUP(A244,ACTA,2,0)&amp;"A"),2,0)))</f>
        <v>0</v>
      </c>
    </row>
    <row r="245" spans="1:28" ht="30.75" customHeight="1" x14ac:dyDescent="0.2">
      <c r="A245" s="37"/>
      <c r="B245" s="35"/>
      <c r="C245" s="37"/>
      <c r="D245" s="37"/>
      <c r="E245" s="37"/>
      <c r="F245" s="37"/>
      <c r="G245" s="32" t="str">
        <f t="shared" si="39"/>
        <v/>
      </c>
      <c r="H245" s="33"/>
      <c r="I245" s="33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7"/>
      <c r="W245" s="36"/>
      <c r="X245" s="34"/>
      <c r="Y245" s="35"/>
      <c r="Z245" s="35"/>
      <c r="AA245" s="37"/>
      <c r="AB245" s="40">
        <f t="shared" ca="1" si="40"/>
        <v>0</v>
      </c>
    </row>
    <row r="246" spans="1:28" ht="30.75" customHeight="1" x14ac:dyDescent="0.2">
      <c r="A246" s="37"/>
      <c r="B246" s="35"/>
      <c r="C246" s="37"/>
      <c r="D246" s="37"/>
      <c r="E246" s="37"/>
      <c r="F246" s="37"/>
      <c r="G246" s="32" t="str">
        <f t="shared" si="39"/>
        <v/>
      </c>
      <c r="H246" s="33"/>
      <c r="I246" s="33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7"/>
      <c r="W246" s="36"/>
      <c r="X246" s="34"/>
      <c r="Y246" s="35"/>
      <c r="Z246" s="35"/>
      <c r="AA246" s="37"/>
      <c r="AB246" s="40">
        <f t="shared" ca="1" si="40"/>
        <v>0</v>
      </c>
    </row>
    <row r="247" spans="1:28" ht="30.75" customHeight="1" x14ac:dyDescent="0.2">
      <c r="A247" s="37"/>
      <c r="B247" s="35"/>
      <c r="C247" s="37"/>
      <c r="D247" s="37"/>
      <c r="E247" s="37"/>
      <c r="F247" s="37"/>
      <c r="G247" s="32" t="str">
        <f t="shared" si="39"/>
        <v/>
      </c>
      <c r="H247" s="33"/>
      <c r="I247" s="33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7"/>
      <c r="W247" s="36"/>
      <c r="X247" s="34"/>
      <c r="Y247" s="35"/>
      <c r="Z247" s="35"/>
      <c r="AA247" s="37"/>
      <c r="AB247" s="40">
        <f t="shared" ca="1" si="40"/>
        <v>0</v>
      </c>
    </row>
    <row r="248" spans="1:28" ht="30.75" customHeight="1" x14ac:dyDescent="0.2">
      <c r="A248" s="37"/>
      <c r="B248" s="35"/>
      <c r="C248" s="37"/>
      <c r="D248" s="37"/>
      <c r="E248" s="37"/>
      <c r="F248" s="37"/>
      <c r="G248" s="32" t="str">
        <f t="shared" si="39"/>
        <v/>
      </c>
      <c r="H248" s="33"/>
      <c r="I248" s="33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7"/>
      <c r="W248" s="36"/>
      <c r="X248" s="34"/>
      <c r="Y248" s="35"/>
      <c r="Z248" s="35"/>
      <c r="AA248" s="37"/>
      <c r="AB248" s="40">
        <f t="shared" ca="1" si="40"/>
        <v>0</v>
      </c>
    </row>
    <row r="249" spans="1:28" ht="30.75" customHeight="1" x14ac:dyDescent="0.2">
      <c r="A249" s="37"/>
      <c r="B249" s="35"/>
      <c r="C249" s="37"/>
      <c r="D249" s="37"/>
      <c r="E249" s="37"/>
      <c r="F249" s="37"/>
      <c r="G249" s="32" t="str">
        <f t="shared" si="39"/>
        <v/>
      </c>
      <c r="H249" s="33"/>
      <c r="I249" s="33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7"/>
      <c r="W249" s="36"/>
      <c r="X249" s="34"/>
      <c r="Y249" s="35"/>
      <c r="Z249" s="35"/>
      <c r="AA249" s="37"/>
      <c r="AB249" s="40">
        <f t="shared" ca="1" si="40"/>
        <v>0</v>
      </c>
    </row>
    <row r="250" spans="1:28" ht="30.75" customHeight="1" x14ac:dyDescent="0.2">
      <c r="A250" s="37"/>
      <c r="B250" s="35"/>
      <c r="C250" s="37"/>
      <c r="D250" s="37"/>
      <c r="E250" s="37"/>
      <c r="F250" s="37"/>
      <c r="G250" s="32" t="str">
        <f t="shared" si="39"/>
        <v/>
      </c>
      <c r="H250" s="33"/>
      <c r="I250" s="33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7"/>
      <c r="W250" s="36"/>
      <c r="X250" s="34"/>
      <c r="Y250" s="35"/>
      <c r="Z250" s="35"/>
      <c r="AA250" s="37"/>
      <c r="AB250" s="40">
        <f t="shared" ca="1" si="40"/>
        <v>0</v>
      </c>
    </row>
    <row r="251" spans="1:28" ht="30.75" customHeight="1" x14ac:dyDescent="0.2">
      <c r="A251" s="37"/>
      <c r="B251" s="35"/>
      <c r="C251" s="37"/>
      <c r="D251" s="37"/>
      <c r="E251" s="37"/>
      <c r="F251" s="37"/>
      <c r="G251" s="32" t="str">
        <f t="shared" si="39"/>
        <v/>
      </c>
      <c r="H251" s="33"/>
      <c r="I251" s="33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7"/>
      <c r="W251" s="36"/>
      <c r="X251" s="34"/>
      <c r="Y251" s="35"/>
      <c r="Z251" s="35"/>
      <c r="AA251" s="37"/>
      <c r="AB251" s="40">
        <f t="shared" ca="1" si="40"/>
        <v>0</v>
      </c>
    </row>
    <row r="252" spans="1:28" ht="30.75" customHeight="1" x14ac:dyDescent="0.2">
      <c r="A252" s="37"/>
      <c r="B252" s="35"/>
      <c r="C252" s="37"/>
      <c r="D252" s="37"/>
      <c r="E252" s="37"/>
      <c r="F252" s="37"/>
      <c r="G252" s="32" t="str">
        <f t="shared" si="39"/>
        <v/>
      </c>
      <c r="H252" s="33"/>
      <c r="I252" s="33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7"/>
      <c r="W252" s="36"/>
      <c r="X252" s="34"/>
      <c r="Y252" s="35"/>
      <c r="Z252" s="35"/>
      <c r="AA252" s="37"/>
      <c r="AB252" s="40">
        <f t="shared" ca="1" si="40"/>
        <v>0</v>
      </c>
    </row>
    <row r="253" spans="1:28" ht="30.75" customHeight="1" x14ac:dyDescent="0.2">
      <c r="A253" s="37"/>
      <c r="B253" s="35"/>
      <c r="C253" s="37"/>
      <c r="D253" s="37"/>
      <c r="E253" s="37"/>
      <c r="F253" s="37"/>
      <c r="G253" s="32" t="str">
        <f t="shared" si="39"/>
        <v/>
      </c>
      <c r="H253" s="33"/>
      <c r="I253" s="33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7"/>
      <c r="W253" s="36"/>
      <c r="X253" s="34"/>
      <c r="Y253" s="35"/>
      <c r="Z253" s="35"/>
      <c r="AA253" s="37"/>
      <c r="AB253" s="40">
        <f t="shared" ca="1" si="40"/>
        <v>0</v>
      </c>
    </row>
    <row r="254" spans="1:28" ht="30.75" customHeight="1" x14ac:dyDescent="0.2">
      <c r="A254" s="37"/>
      <c r="B254" s="35"/>
      <c r="C254" s="37"/>
      <c r="D254" s="37"/>
      <c r="E254" s="37"/>
      <c r="F254" s="37"/>
      <c r="G254" s="32" t="str">
        <f t="shared" si="39"/>
        <v/>
      </c>
      <c r="H254" s="33"/>
      <c r="I254" s="33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7"/>
      <c r="W254" s="36"/>
      <c r="X254" s="34"/>
      <c r="Y254" s="35"/>
      <c r="Z254" s="35"/>
      <c r="AA254" s="37"/>
      <c r="AB254" s="40">
        <f t="shared" ca="1" si="40"/>
        <v>0</v>
      </c>
    </row>
    <row r="255" spans="1:28" ht="30.75" customHeight="1" x14ac:dyDescent="0.2">
      <c r="A255" s="37"/>
      <c r="B255" s="35"/>
      <c r="C255" s="37"/>
      <c r="D255" s="37"/>
      <c r="E255" s="37"/>
      <c r="F255" s="37"/>
      <c r="G255" s="32" t="str">
        <f t="shared" si="39"/>
        <v/>
      </c>
      <c r="H255" s="33"/>
      <c r="I255" s="33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7"/>
      <c r="W255" s="36"/>
      <c r="X255" s="34"/>
      <c r="Y255" s="35"/>
      <c r="Z255" s="35"/>
      <c r="AA255" s="37"/>
      <c r="AB255" s="40">
        <f t="shared" ca="1" si="40"/>
        <v>0</v>
      </c>
    </row>
    <row r="256" spans="1:28" ht="30.75" customHeight="1" x14ac:dyDescent="0.2">
      <c r="A256" s="37"/>
      <c r="B256" s="35"/>
      <c r="C256" s="37"/>
      <c r="D256" s="37"/>
      <c r="E256" s="37"/>
      <c r="F256" s="37"/>
      <c r="G256" s="32" t="str">
        <f t="shared" si="39"/>
        <v/>
      </c>
      <c r="H256" s="33"/>
      <c r="I256" s="33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7"/>
      <c r="W256" s="36"/>
      <c r="X256" s="34"/>
      <c r="Y256" s="35"/>
      <c r="Z256" s="35"/>
      <c r="AA256" s="37"/>
      <c r="AB256" s="40">
        <f t="shared" ca="1" si="40"/>
        <v>0</v>
      </c>
    </row>
    <row r="257" spans="1:28" ht="30.75" customHeight="1" x14ac:dyDescent="0.2">
      <c r="A257" s="37"/>
      <c r="B257" s="35"/>
      <c r="C257" s="37"/>
      <c r="D257" s="37"/>
      <c r="E257" s="37"/>
      <c r="F257" s="37"/>
      <c r="G257" s="32" t="str">
        <f t="shared" si="39"/>
        <v/>
      </c>
      <c r="H257" s="33"/>
      <c r="I257" s="33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7"/>
      <c r="W257" s="36"/>
      <c r="X257" s="34"/>
      <c r="Y257" s="35"/>
      <c r="Z257" s="35"/>
      <c r="AA257" s="37"/>
      <c r="AB257" s="40">
        <f t="shared" ca="1" si="40"/>
        <v>0</v>
      </c>
    </row>
    <row r="258" spans="1:28" ht="30.75" customHeight="1" x14ac:dyDescent="0.2">
      <c r="A258" s="37"/>
      <c r="B258" s="35"/>
      <c r="C258" s="37"/>
      <c r="D258" s="37"/>
      <c r="E258" s="37"/>
      <c r="F258" s="37"/>
      <c r="G258" s="32" t="str">
        <f t="shared" si="39"/>
        <v/>
      </c>
      <c r="H258" s="33"/>
      <c r="I258" s="33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7"/>
      <c r="W258" s="36"/>
      <c r="X258" s="34"/>
      <c r="Y258" s="35"/>
      <c r="Z258" s="35"/>
      <c r="AA258" s="37"/>
      <c r="AB258" s="40">
        <f t="shared" ca="1" si="40"/>
        <v>0</v>
      </c>
    </row>
    <row r="259" spans="1:28" ht="30.75" customHeight="1" x14ac:dyDescent="0.2">
      <c r="A259" s="37"/>
      <c r="B259" s="35"/>
      <c r="C259" s="37"/>
      <c r="D259" s="37"/>
      <c r="E259" s="37"/>
      <c r="F259" s="37"/>
      <c r="G259" s="32" t="str">
        <f t="shared" si="39"/>
        <v/>
      </c>
      <c r="H259" s="33"/>
      <c r="I259" s="33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7"/>
      <c r="W259" s="36"/>
      <c r="X259" s="34"/>
      <c r="Y259" s="35"/>
      <c r="Z259" s="35"/>
      <c r="AA259" s="37"/>
      <c r="AB259" s="40">
        <f t="shared" ca="1" si="40"/>
        <v>0</v>
      </c>
    </row>
    <row r="260" spans="1:28" ht="30.75" customHeight="1" x14ac:dyDescent="0.2">
      <c r="A260" s="37"/>
      <c r="B260" s="35"/>
      <c r="C260" s="37"/>
      <c r="D260" s="37"/>
      <c r="E260" s="37"/>
      <c r="F260" s="37"/>
      <c r="G260" s="32" t="str">
        <f t="shared" si="39"/>
        <v/>
      </c>
      <c r="H260" s="33"/>
      <c r="I260" s="33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7"/>
      <c r="W260" s="36"/>
      <c r="X260" s="34"/>
      <c r="Y260" s="35"/>
      <c r="Z260" s="35"/>
      <c r="AA260" s="37"/>
      <c r="AB260" s="40">
        <f t="shared" ca="1" si="40"/>
        <v>0</v>
      </c>
    </row>
    <row r="261" spans="1:28" ht="30.75" customHeight="1" x14ac:dyDescent="0.2">
      <c r="A261" s="37"/>
      <c r="B261" s="35"/>
      <c r="C261" s="37"/>
      <c r="D261" s="37"/>
      <c r="E261" s="37"/>
      <c r="F261" s="37"/>
      <c r="G261" s="32" t="str">
        <f t="shared" si="39"/>
        <v/>
      </c>
      <c r="H261" s="33"/>
      <c r="I261" s="33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7"/>
      <c r="W261" s="36"/>
      <c r="X261" s="34"/>
      <c r="Y261" s="35"/>
      <c r="Z261" s="35"/>
      <c r="AA261" s="37"/>
      <c r="AB261" s="40">
        <f t="shared" ca="1" si="40"/>
        <v>0</v>
      </c>
    </row>
    <row r="262" spans="1:28" ht="30.75" customHeight="1" x14ac:dyDescent="0.2">
      <c r="A262" s="37"/>
      <c r="B262" s="35"/>
      <c r="C262" s="37"/>
      <c r="D262" s="37"/>
      <c r="E262" s="37"/>
      <c r="F262" s="37"/>
      <c r="G262" s="32" t="str">
        <f t="shared" si="39"/>
        <v/>
      </c>
      <c r="H262" s="33"/>
      <c r="I262" s="33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7"/>
      <c r="W262" s="36"/>
      <c r="X262" s="34"/>
      <c r="Y262" s="35"/>
      <c r="Z262" s="35"/>
      <c r="AA262" s="37"/>
      <c r="AB262" s="40">
        <f t="shared" ca="1" si="40"/>
        <v>0</v>
      </c>
    </row>
    <row r="263" spans="1:28" ht="30.75" customHeight="1" x14ac:dyDescent="0.2">
      <c r="A263" s="37"/>
      <c r="B263" s="35"/>
      <c r="C263" s="37"/>
      <c r="D263" s="37"/>
      <c r="E263" s="37"/>
      <c r="F263" s="37"/>
      <c r="G263" s="32" t="str">
        <f t="shared" si="39"/>
        <v/>
      </c>
      <c r="H263" s="33"/>
      <c r="I263" s="33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7"/>
      <c r="W263" s="36"/>
      <c r="X263" s="34"/>
      <c r="Y263" s="35"/>
      <c r="Z263" s="35"/>
      <c r="AA263" s="37"/>
      <c r="AB263" s="40">
        <f t="shared" ca="1" si="40"/>
        <v>0</v>
      </c>
    </row>
    <row r="264" spans="1:28" ht="30.75" customHeight="1" x14ac:dyDescent="0.2">
      <c r="A264" s="37"/>
      <c r="B264" s="35"/>
      <c r="C264" s="37"/>
      <c r="D264" s="37"/>
      <c r="E264" s="37"/>
      <c r="F264" s="37"/>
      <c r="G264" s="32" t="str">
        <f t="shared" si="39"/>
        <v/>
      </c>
      <c r="H264" s="33"/>
      <c r="I264" s="33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7"/>
      <c r="W264" s="36"/>
      <c r="X264" s="34"/>
      <c r="Y264" s="35"/>
      <c r="Z264" s="35"/>
      <c r="AA264" s="37"/>
      <c r="AB264" s="40">
        <f t="shared" ca="1" si="40"/>
        <v>0</v>
      </c>
    </row>
    <row r="265" spans="1:28" ht="30.75" customHeight="1" x14ac:dyDescent="0.2">
      <c r="A265" s="37"/>
      <c r="B265" s="35"/>
      <c r="C265" s="37"/>
      <c r="D265" s="37"/>
      <c r="E265" s="37"/>
      <c r="F265" s="37"/>
      <c r="G265" s="32" t="str">
        <f t="shared" si="39"/>
        <v/>
      </c>
      <c r="H265" s="33"/>
      <c r="I265" s="33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7"/>
      <c r="W265" s="36"/>
      <c r="X265" s="34"/>
      <c r="Y265" s="35"/>
      <c r="Z265" s="35"/>
      <c r="AA265" s="37"/>
      <c r="AB265" s="40">
        <f t="shared" ca="1" si="40"/>
        <v>0</v>
      </c>
    </row>
    <row r="266" spans="1:28" ht="30.75" customHeight="1" x14ac:dyDescent="0.2">
      <c r="A266" s="37"/>
      <c r="B266" s="35"/>
      <c r="C266" s="37"/>
      <c r="D266" s="37"/>
      <c r="E266" s="37"/>
      <c r="F266" s="37"/>
      <c r="G266" s="32" t="str">
        <f t="shared" si="39"/>
        <v/>
      </c>
      <c r="H266" s="33"/>
      <c r="I266" s="33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7"/>
      <c r="W266" s="36"/>
      <c r="X266" s="34"/>
      <c r="Y266" s="35"/>
      <c r="Z266" s="35"/>
      <c r="AA266" s="37"/>
      <c r="AB266" s="40">
        <f t="shared" ca="1" si="40"/>
        <v>0</v>
      </c>
    </row>
    <row r="267" spans="1:28" ht="30.75" customHeight="1" x14ac:dyDescent="0.2">
      <c r="A267" s="37"/>
      <c r="B267" s="35"/>
      <c r="C267" s="37"/>
      <c r="D267" s="37"/>
      <c r="E267" s="37"/>
      <c r="F267" s="37"/>
      <c r="G267" s="32" t="str">
        <f t="shared" si="39"/>
        <v/>
      </c>
      <c r="H267" s="33"/>
      <c r="I267" s="33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7"/>
      <c r="W267" s="36"/>
      <c r="X267" s="34"/>
      <c r="Y267" s="35"/>
      <c r="Z267" s="35"/>
      <c r="AA267" s="37"/>
      <c r="AB267" s="40">
        <f t="shared" ca="1" si="40"/>
        <v>0</v>
      </c>
    </row>
    <row r="268" spans="1:28" ht="30.75" customHeight="1" x14ac:dyDescent="0.2">
      <c r="A268" s="37"/>
      <c r="B268" s="35"/>
      <c r="C268" s="37"/>
      <c r="D268" s="37"/>
      <c r="E268" s="37"/>
      <c r="F268" s="37"/>
      <c r="G268" s="32" t="str">
        <f t="shared" si="39"/>
        <v/>
      </c>
      <c r="H268" s="33"/>
      <c r="I268" s="33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7"/>
      <c r="W268" s="36"/>
      <c r="X268" s="34"/>
      <c r="Y268" s="35"/>
      <c r="Z268" s="35"/>
      <c r="AA268" s="37"/>
      <c r="AB268" s="40">
        <f t="shared" ca="1" si="40"/>
        <v>0</v>
      </c>
    </row>
    <row r="269" spans="1:28" ht="30.75" customHeight="1" x14ac:dyDescent="0.2">
      <c r="A269" s="37"/>
      <c r="B269" s="35"/>
      <c r="C269" s="37"/>
      <c r="D269" s="37"/>
      <c r="E269" s="37"/>
      <c r="F269" s="37"/>
      <c r="G269" s="32" t="str">
        <f t="shared" si="39"/>
        <v/>
      </c>
      <c r="H269" s="33"/>
      <c r="I269" s="33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7"/>
      <c r="W269" s="36"/>
      <c r="X269" s="34"/>
      <c r="Y269" s="35"/>
      <c r="Z269" s="35"/>
      <c r="AA269" s="37"/>
      <c r="AB269" s="40">
        <f t="shared" ca="1" si="40"/>
        <v>0</v>
      </c>
    </row>
    <row r="270" spans="1:28" ht="30.75" customHeight="1" x14ac:dyDescent="0.2">
      <c r="A270" s="37"/>
      <c r="B270" s="35"/>
      <c r="C270" s="37"/>
      <c r="D270" s="37"/>
      <c r="E270" s="37"/>
      <c r="F270" s="37"/>
      <c r="G270" s="32" t="str">
        <f t="shared" si="39"/>
        <v/>
      </c>
      <c r="H270" s="33"/>
      <c r="I270" s="33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7"/>
      <c r="W270" s="36"/>
      <c r="X270" s="34"/>
      <c r="Y270" s="35"/>
      <c r="Z270" s="35"/>
      <c r="AA270" s="37"/>
      <c r="AB270" s="40">
        <f t="shared" ca="1" si="40"/>
        <v>0</v>
      </c>
    </row>
    <row r="271" spans="1:28" ht="30.75" customHeight="1" x14ac:dyDescent="0.2">
      <c r="A271" s="37"/>
      <c r="B271" s="35"/>
      <c r="C271" s="37"/>
      <c r="D271" s="37"/>
      <c r="E271" s="37"/>
      <c r="F271" s="37"/>
      <c r="G271" s="32" t="str">
        <f t="shared" si="39"/>
        <v/>
      </c>
      <c r="H271" s="33"/>
      <c r="I271" s="33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7"/>
      <c r="W271" s="36"/>
      <c r="X271" s="34"/>
      <c r="Y271" s="35"/>
      <c r="Z271" s="35"/>
      <c r="AA271" s="37"/>
      <c r="AB271" s="40">
        <f t="shared" ca="1" si="40"/>
        <v>0</v>
      </c>
    </row>
    <row r="272" spans="1:28" ht="30.75" customHeight="1" x14ac:dyDescent="0.2">
      <c r="A272" s="37"/>
      <c r="B272" s="35"/>
      <c r="C272" s="37"/>
      <c r="D272" s="37"/>
      <c r="E272" s="37"/>
      <c r="F272" s="37"/>
      <c r="G272" s="32" t="str">
        <f t="shared" si="39"/>
        <v/>
      </c>
      <c r="H272" s="33"/>
      <c r="I272" s="33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7"/>
      <c r="W272" s="36"/>
      <c r="X272" s="34"/>
      <c r="Y272" s="35"/>
      <c r="Z272" s="35"/>
      <c r="AA272" s="37"/>
      <c r="AB272" s="40">
        <f t="shared" ca="1" si="40"/>
        <v>0</v>
      </c>
    </row>
    <row r="273" spans="1:28" ht="30.75" customHeight="1" x14ac:dyDescent="0.2">
      <c r="A273" s="37"/>
      <c r="B273" s="35"/>
      <c r="C273" s="37"/>
      <c r="D273" s="37"/>
      <c r="E273" s="37"/>
      <c r="F273" s="37"/>
      <c r="G273" s="32" t="str">
        <f t="shared" si="39"/>
        <v/>
      </c>
      <c r="H273" s="33"/>
      <c r="I273" s="33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7"/>
      <c r="W273" s="36"/>
      <c r="X273" s="34"/>
      <c r="Y273" s="35"/>
      <c r="Z273" s="35"/>
      <c r="AA273" s="37"/>
      <c r="AB273" s="40">
        <f t="shared" ca="1" si="40"/>
        <v>0</v>
      </c>
    </row>
    <row r="274" spans="1:28" ht="30.75" customHeight="1" x14ac:dyDescent="0.2">
      <c r="A274" s="37"/>
      <c r="B274" s="35"/>
      <c r="C274" s="37"/>
      <c r="D274" s="37"/>
      <c r="E274" s="37"/>
      <c r="F274" s="37"/>
      <c r="G274" s="32" t="str">
        <f t="shared" si="39"/>
        <v/>
      </c>
      <c r="H274" s="33"/>
      <c r="I274" s="33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7"/>
      <c r="W274" s="36"/>
      <c r="X274" s="34"/>
      <c r="Y274" s="35"/>
      <c r="Z274" s="35"/>
      <c r="AA274" s="37"/>
      <c r="AB274" s="40">
        <f t="shared" ca="1" si="40"/>
        <v>0</v>
      </c>
    </row>
    <row r="275" spans="1:28" ht="30.75" customHeight="1" x14ac:dyDescent="0.2">
      <c r="A275" s="37"/>
      <c r="B275" s="35"/>
      <c r="C275" s="37"/>
      <c r="D275" s="37"/>
      <c r="E275" s="37"/>
      <c r="F275" s="37"/>
      <c r="G275" s="32" t="str">
        <f t="shared" si="39"/>
        <v/>
      </c>
      <c r="H275" s="33"/>
      <c r="I275" s="33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7"/>
      <c r="W275" s="36"/>
      <c r="X275" s="34"/>
      <c r="Y275" s="35"/>
      <c r="Z275" s="35"/>
      <c r="AA275" s="37"/>
      <c r="AB275" s="40">
        <f t="shared" ca="1" si="40"/>
        <v>0</v>
      </c>
    </row>
    <row r="276" spans="1:28" ht="30.75" customHeight="1" x14ac:dyDescent="0.2">
      <c r="A276" s="37"/>
      <c r="B276" s="35"/>
      <c r="C276" s="37"/>
      <c r="D276" s="37"/>
      <c r="E276" s="37"/>
      <c r="F276" s="37"/>
      <c r="G276" s="32" t="str">
        <f t="shared" si="39"/>
        <v/>
      </c>
      <c r="H276" s="33"/>
      <c r="I276" s="33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7"/>
      <c r="W276" s="36"/>
      <c r="X276" s="34"/>
      <c r="Y276" s="35"/>
      <c r="Z276" s="35"/>
      <c r="AA276" s="37"/>
      <c r="AB276" s="40">
        <f t="shared" ca="1" si="40"/>
        <v>0</v>
      </c>
    </row>
    <row r="277" spans="1:28" ht="30.75" customHeight="1" x14ac:dyDescent="0.2">
      <c r="A277" s="37"/>
      <c r="B277" s="35"/>
      <c r="C277" s="37"/>
      <c r="D277" s="37"/>
      <c r="E277" s="37"/>
      <c r="F277" s="37"/>
      <c r="G277" s="32" t="str">
        <f t="shared" si="39"/>
        <v/>
      </c>
      <c r="H277" s="33"/>
      <c r="I277" s="33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7"/>
      <c r="W277" s="36"/>
      <c r="X277" s="34"/>
      <c r="Y277" s="35"/>
      <c r="Z277" s="35"/>
      <c r="AA277" s="37"/>
      <c r="AB277" s="40">
        <f t="shared" ca="1" si="40"/>
        <v>0</v>
      </c>
    </row>
    <row r="278" spans="1:28" ht="30.75" customHeight="1" x14ac:dyDescent="0.2">
      <c r="A278" s="37"/>
      <c r="B278" s="35"/>
      <c r="C278" s="37"/>
      <c r="D278" s="37"/>
      <c r="E278" s="37"/>
      <c r="F278" s="37"/>
      <c r="G278" s="32" t="str">
        <f t="shared" si="39"/>
        <v/>
      </c>
      <c r="H278" s="33"/>
      <c r="I278" s="33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7"/>
      <c r="W278" s="36"/>
      <c r="X278" s="34"/>
      <c r="Y278" s="35"/>
      <c r="Z278" s="35"/>
      <c r="AA278" s="37"/>
      <c r="AB278" s="40">
        <f t="shared" ca="1" si="40"/>
        <v>0</v>
      </c>
    </row>
    <row r="279" spans="1:28" ht="30.75" customHeight="1" x14ac:dyDescent="0.2">
      <c r="A279" s="37"/>
      <c r="B279" s="35"/>
      <c r="C279" s="37"/>
      <c r="D279" s="37"/>
      <c r="E279" s="37"/>
      <c r="F279" s="37"/>
      <c r="G279" s="32" t="str">
        <f t="shared" si="39"/>
        <v/>
      </c>
      <c r="H279" s="33"/>
      <c r="I279" s="33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7"/>
      <c r="W279" s="36"/>
      <c r="X279" s="34"/>
      <c r="Y279" s="35"/>
      <c r="Z279" s="35"/>
      <c r="AA279" s="37"/>
      <c r="AB279" s="40">
        <f t="shared" ca="1" si="40"/>
        <v>0</v>
      </c>
    </row>
    <row r="280" spans="1:28" ht="30.75" customHeight="1" x14ac:dyDescent="0.2">
      <c r="A280" s="37"/>
      <c r="B280" s="35"/>
      <c r="C280" s="37"/>
      <c r="D280" s="37"/>
      <c r="E280" s="37"/>
      <c r="F280" s="37"/>
      <c r="G280" s="32" t="str">
        <f t="shared" si="39"/>
        <v/>
      </c>
      <c r="H280" s="33"/>
      <c r="I280" s="33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7"/>
      <c r="W280" s="36"/>
      <c r="X280" s="34"/>
      <c r="Y280" s="35"/>
      <c r="Z280" s="35"/>
      <c r="AA280" s="37"/>
      <c r="AB280" s="40">
        <f t="shared" ca="1" si="40"/>
        <v>0</v>
      </c>
    </row>
    <row r="281" spans="1:28" ht="30.75" customHeight="1" x14ac:dyDescent="0.2">
      <c r="A281" s="37"/>
      <c r="B281" s="35"/>
      <c r="C281" s="37"/>
      <c r="D281" s="37"/>
      <c r="E281" s="37"/>
      <c r="F281" s="37"/>
      <c r="G281" s="32" t="str">
        <f t="shared" si="39"/>
        <v/>
      </c>
      <c r="H281" s="33"/>
      <c r="I281" s="33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7"/>
      <c r="W281" s="36"/>
      <c r="X281" s="34"/>
      <c r="Y281" s="35"/>
      <c r="Z281" s="35"/>
      <c r="AA281" s="37"/>
      <c r="AB281" s="40">
        <f t="shared" ca="1" si="40"/>
        <v>0</v>
      </c>
    </row>
    <row r="282" spans="1:28" ht="30.75" customHeight="1" x14ac:dyDescent="0.2">
      <c r="A282" s="37"/>
      <c r="B282" s="35"/>
      <c r="C282" s="37"/>
      <c r="D282" s="37"/>
      <c r="E282" s="37"/>
      <c r="F282" s="37"/>
      <c r="G282" s="32" t="str">
        <f t="shared" si="39"/>
        <v/>
      </c>
      <c r="H282" s="33"/>
      <c r="I282" s="33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7"/>
      <c r="W282" s="36"/>
      <c r="X282" s="34"/>
      <c r="Y282" s="35"/>
      <c r="Z282" s="35"/>
      <c r="AA282" s="37"/>
      <c r="AB282" s="40">
        <f t="shared" ca="1" si="40"/>
        <v>0</v>
      </c>
    </row>
    <row r="283" spans="1:28" ht="30.75" customHeight="1" x14ac:dyDescent="0.2">
      <c r="A283" s="37"/>
      <c r="B283" s="35"/>
      <c r="C283" s="37"/>
      <c r="D283" s="37"/>
      <c r="E283" s="37"/>
      <c r="F283" s="37"/>
      <c r="G283" s="32" t="str">
        <f t="shared" si="39"/>
        <v/>
      </c>
      <c r="H283" s="33"/>
      <c r="I283" s="33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7"/>
      <c r="W283" s="36"/>
      <c r="X283" s="34"/>
      <c r="Y283" s="35"/>
      <c r="Z283" s="35"/>
      <c r="AA283" s="37"/>
      <c r="AB283" s="40">
        <f t="shared" ca="1" si="40"/>
        <v>0</v>
      </c>
    </row>
    <row r="284" spans="1:28" ht="30.75" customHeight="1" x14ac:dyDescent="0.2">
      <c r="A284" s="37"/>
      <c r="B284" s="35"/>
      <c r="C284" s="37"/>
      <c r="D284" s="37"/>
      <c r="E284" s="37"/>
      <c r="F284" s="37"/>
      <c r="G284" s="32" t="str">
        <f t="shared" si="39"/>
        <v/>
      </c>
      <c r="H284" s="33"/>
      <c r="I284" s="33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7"/>
      <c r="W284" s="36"/>
      <c r="X284" s="34"/>
      <c r="Y284" s="35"/>
      <c r="Z284" s="35"/>
      <c r="AA284" s="37"/>
      <c r="AB284" s="40">
        <f t="shared" ca="1" si="40"/>
        <v>0</v>
      </c>
    </row>
    <row r="285" spans="1:28" ht="30.75" customHeight="1" x14ac:dyDescent="0.2">
      <c r="A285" s="37"/>
      <c r="B285" s="35"/>
      <c r="C285" s="37"/>
      <c r="D285" s="37"/>
      <c r="E285" s="37"/>
      <c r="F285" s="37"/>
      <c r="G285" s="32" t="str">
        <f t="shared" si="39"/>
        <v/>
      </c>
      <c r="H285" s="33"/>
      <c r="I285" s="33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7"/>
      <c r="W285" s="36"/>
      <c r="X285" s="34"/>
      <c r="Y285" s="35"/>
      <c r="Z285" s="35"/>
      <c r="AA285" s="37"/>
      <c r="AB285" s="40">
        <f t="shared" ca="1" si="40"/>
        <v>0</v>
      </c>
    </row>
    <row r="286" spans="1:28" ht="30.75" customHeight="1" x14ac:dyDescent="0.2">
      <c r="A286" s="37"/>
      <c r="B286" s="35"/>
      <c r="C286" s="37"/>
      <c r="D286" s="37"/>
      <c r="E286" s="37"/>
      <c r="F286" s="37"/>
      <c r="G286" s="32" t="str">
        <f t="shared" si="39"/>
        <v/>
      </c>
      <c r="H286" s="33"/>
      <c r="I286" s="33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7"/>
      <c r="W286" s="36"/>
      <c r="X286" s="34"/>
      <c r="Y286" s="35"/>
      <c r="Z286" s="35"/>
      <c r="AA286" s="37"/>
      <c r="AB286" s="40">
        <f t="shared" ca="1" si="40"/>
        <v>0</v>
      </c>
    </row>
    <row r="287" spans="1:28" ht="30.75" customHeight="1" x14ac:dyDescent="0.2">
      <c r="A287" s="37"/>
      <c r="B287" s="35"/>
      <c r="C287" s="37"/>
      <c r="D287" s="37"/>
      <c r="E287" s="37"/>
      <c r="F287" s="37"/>
      <c r="G287" s="32" t="str">
        <f t="shared" si="39"/>
        <v/>
      </c>
      <c r="H287" s="33"/>
      <c r="I287" s="33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7"/>
      <c r="W287" s="36"/>
      <c r="X287" s="34"/>
      <c r="Y287" s="35"/>
      <c r="Z287" s="35"/>
      <c r="AA287" s="37"/>
      <c r="AB287" s="40">
        <f t="shared" ca="1" si="40"/>
        <v>0</v>
      </c>
    </row>
    <row r="288" spans="1:28" ht="30.75" customHeight="1" x14ac:dyDescent="0.2">
      <c r="A288" s="37"/>
      <c r="B288" s="35"/>
      <c r="C288" s="37"/>
      <c r="D288" s="37"/>
      <c r="E288" s="37"/>
      <c r="F288" s="37"/>
      <c r="G288" s="32" t="str">
        <f t="shared" si="39"/>
        <v/>
      </c>
      <c r="H288" s="33"/>
      <c r="I288" s="33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7"/>
      <c r="W288" s="36"/>
      <c r="X288" s="34"/>
      <c r="Y288" s="35"/>
      <c r="Z288" s="35"/>
      <c r="AA288" s="37"/>
      <c r="AB288" s="40">
        <f t="shared" ca="1" si="40"/>
        <v>0</v>
      </c>
    </row>
    <row r="289" spans="1:28" ht="30.75" customHeight="1" x14ac:dyDescent="0.2">
      <c r="A289" s="37"/>
      <c r="B289" s="35"/>
      <c r="C289" s="37"/>
      <c r="D289" s="37"/>
      <c r="E289" s="37"/>
      <c r="F289" s="37"/>
      <c r="G289" s="32" t="str">
        <f t="shared" si="39"/>
        <v/>
      </c>
      <c r="H289" s="33"/>
      <c r="I289" s="33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7"/>
      <c r="W289" s="36"/>
      <c r="X289" s="34"/>
      <c r="Y289" s="35"/>
      <c r="Z289" s="35"/>
      <c r="AA289" s="37"/>
      <c r="AB289" s="40">
        <f t="shared" ca="1" si="40"/>
        <v>0</v>
      </c>
    </row>
    <row r="290" spans="1:28" ht="30.75" customHeight="1" x14ac:dyDescent="0.2">
      <c r="A290" s="37"/>
      <c r="B290" s="35"/>
      <c r="C290" s="37"/>
      <c r="D290" s="37"/>
      <c r="E290" s="37"/>
      <c r="F290" s="37"/>
      <c r="G290" s="32" t="str">
        <f t="shared" si="39"/>
        <v/>
      </c>
      <c r="H290" s="33"/>
      <c r="I290" s="33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7"/>
      <c r="W290" s="36"/>
      <c r="X290" s="34"/>
      <c r="Y290" s="35"/>
      <c r="Z290" s="35"/>
      <c r="AA290" s="37"/>
      <c r="AB290" s="40">
        <f t="shared" ca="1" si="40"/>
        <v>0</v>
      </c>
    </row>
    <row r="291" spans="1:28" ht="30.75" customHeight="1" x14ac:dyDescent="0.2">
      <c r="A291" s="37"/>
      <c r="B291" s="35"/>
      <c r="C291" s="37"/>
      <c r="D291" s="37"/>
      <c r="E291" s="37"/>
      <c r="F291" s="37"/>
      <c r="G291" s="32" t="str">
        <f t="shared" si="39"/>
        <v/>
      </c>
      <c r="H291" s="33"/>
      <c r="I291" s="33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7"/>
      <c r="W291" s="36"/>
      <c r="X291" s="34"/>
      <c r="Y291" s="35"/>
      <c r="Z291" s="35"/>
      <c r="AA291" s="37"/>
      <c r="AB291" s="40">
        <f t="shared" ca="1" si="40"/>
        <v>0</v>
      </c>
    </row>
    <row r="292" spans="1:28" ht="30.75" customHeight="1" x14ac:dyDescent="0.2">
      <c r="A292" s="37"/>
      <c r="B292" s="35"/>
      <c r="C292" s="37"/>
      <c r="D292" s="37"/>
      <c r="E292" s="37"/>
      <c r="F292" s="37"/>
      <c r="G292" s="32" t="str">
        <f t="shared" si="39"/>
        <v/>
      </c>
      <c r="H292" s="33"/>
      <c r="I292" s="33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7"/>
      <c r="W292" s="36"/>
      <c r="X292" s="34"/>
      <c r="Y292" s="35"/>
      <c r="Z292" s="35"/>
      <c r="AA292" s="37"/>
      <c r="AB292" s="40">
        <f t="shared" ca="1" si="40"/>
        <v>0</v>
      </c>
    </row>
    <row r="293" spans="1:28" ht="30.75" customHeight="1" x14ac:dyDescent="0.2">
      <c r="A293" s="37"/>
      <c r="B293" s="35"/>
      <c r="C293" s="37"/>
      <c r="D293" s="37"/>
      <c r="E293" s="37"/>
      <c r="F293" s="37"/>
      <c r="G293" s="32" t="str">
        <f t="shared" si="39"/>
        <v/>
      </c>
      <c r="H293" s="33"/>
      <c r="I293" s="33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7"/>
      <c r="W293" s="36"/>
      <c r="X293" s="34"/>
      <c r="Y293" s="35"/>
      <c r="Z293" s="35"/>
      <c r="AA293" s="37"/>
      <c r="AB293" s="40">
        <f t="shared" ca="1" si="40"/>
        <v>0</v>
      </c>
    </row>
    <row r="294" spans="1:28" ht="30.75" customHeight="1" x14ac:dyDescent="0.2">
      <c r="A294" s="37"/>
      <c r="B294" s="35"/>
      <c r="C294" s="37"/>
      <c r="D294" s="37"/>
      <c r="E294" s="37"/>
      <c r="F294" s="37"/>
      <c r="G294" s="32" t="str">
        <f t="shared" si="39"/>
        <v/>
      </c>
      <c r="H294" s="33"/>
      <c r="I294" s="33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7"/>
      <c r="W294" s="36"/>
      <c r="X294" s="34"/>
      <c r="Y294" s="35"/>
      <c r="Z294" s="35"/>
      <c r="AA294" s="37"/>
      <c r="AB294" s="40">
        <f t="shared" ca="1" si="40"/>
        <v>0</v>
      </c>
    </row>
    <row r="297" spans="1:28" x14ac:dyDescent="0.2">
      <c r="A297" s="51" t="s">
        <v>230</v>
      </c>
      <c r="B297" s="51"/>
      <c r="C297" s="51"/>
      <c r="D297" s="51"/>
      <c r="E297" s="51"/>
      <c r="F297" s="51"/>
    </row>
  </sheetData>
  <autoFilter ref="A17:AB294"/>
  <mergeCells count="44">
    <mergeCell ref="A13:B14"/>
    <mergeCell ref="N14:Q14"/>
    <mergeCell ref="N13:Q13"/>
    <mergeCell ref="R10:AB14"/>
    <mergeCell ref="A12:C12"/>
    <mergeCell ref="A11:C11"/>
    <mergeCell ref="F10:Q12"/>
    <mergeCell ref="A10:E10"/>
    <mergeCell ref="X16:Z16"/>
    <mergeCell ref="D16:D17"/>
    <mergeCell ref="C13:D13"/>
    <mergeCell ref="C14:D14"/>
    <mergeCell ref="H14:I14"/>
    <mergeCell ref="H13:I13"/>
    <mergeCell ref="J13:M13"/>
    <mergeCell ref="J14:M14"/>
    <mergeCell ref="A16:A17"/>
    <mergeCell ref="AA16:AA17"/>
    <mergeCell ref="AB16:AB17"/>
    <mergeCell ref="AA3:AB3"/>
    <mergeCell ref="AA2:AB2"/>
    <mergeCell ref="B16:B17"/>
    <mergeCell ref="E16:E17"/>
    <mergeCell ref="F16:F17"/>
    <mergeCell ref="H16:I16"/>
    <mergeCell ref="G16:G17"/>
    <mergeCell ref="J16:U16"/>
    <mergeCell ref="W16:W17"/>
    <mergeCell ref="C16:C17"/>
    <mergeCell ref="V16:V17"/>
    <mergeCell ref="R9:AB9"/>
    <mergeCell ref="R5:AB5"/>
    <mergeCell ref="AA1:AB1"/>
    <mergeCell ref="A1:D3"/>
    <mergeCell ref="E1:Y3"/>
    <mergeCell ref="A9:E9"/>
    <mergeCell ref="A7:E7"/>
    <mergeCell ref="A5:E5"/>
    <mergeCell ref="A8:E8"/>
    <mergeCell ref="A6:E6"/>
    <mergeCell ref="F9:Q9"/>
    <mergeCell ref="F5:Q5"/>
    <mergeCell ref="F6:Q8"/>
    <mergeCell ref="R6:AB8"/>
  </mergeCells>
  <conditionalFormatting sqref="J18:U21 J24:U27 J36:U36 J39:U70 J80:U101 J72:U77 J105:U105 J117:U155 J157:U294">
    <cfRule type="expression" dxfId="275" priority="297">
      <formula>IF(AND(J$15&gt;=$H18,J$15&lt;=$I18,VLOOKUP($F18,PROFA,2,0)=6),1,0)</formula>
    </cfRule>
    <cfRule type="expression" dxfId="274" priority="298">
      <formula>IF(AND(J$15&gt;=$H18,J$15&lt;=$I18,VLOOKUP($F18,PROFA,2,0)=4),1,0)</formula>
    </cfRule>
    <cfRule type="expression" dxfId="273" priority="299">
      <formula>IF(AND(J$15&gt;=$H18,J$15&lt;=$I18,VLOOKUP($F18,PROFA,2,0)=3),1,0)</formula>
    </cfRule>
    <cfRule type="expression" dxfId="272" priority="300">
      <formula>IF(AND(J$15&gt;=$H18,J$15&lt;=$I18,VLOOKUP($F18,PROFA,2,0)=2),1,0)</formula>
    </cfRule>
    <cfRule type="expression" dxfId="271" priority="301">
      <formula>IF(AND(J$15&gt;=$H18,J$15&lt;=$I18,VLOOKUP($F18,PROFA,2,0)=1),1,0)</formula>
    </cfRule>
    <cfRule type="expression" dxfId="270" priority="302">
      <formula>IF(AND(J$15&gt;=$H18,J$15&lt;=$I18,VLOOKUP($F18,PROFA,2,0)=5),1,0)</formula>
    </cfRule>
  </conditionalFormatting>
  <conditionalFormatting sqref="F18:F21 F24 F36 F39:F41 F43:F70 F72:F77 F80:F101 F105 F147:F155 F117:F143 F27 F157:F294">
    <cfRule type="expression" dxfId="269" priority="289">
      <formula>IF(VLOOKUP($F18,PROFA,2,0)=2,1,0)</formula>
    </cfRule>
    <cfRule type="expression" dxfId="268" priority="290">
      <formula>IF(VLOOKUP($F18,PROFA,2,0)=3,1,0)</formula>
    </cfRule>
    <cfRule type="expression" dxfId="267" priority="291">
      <formula>IF(VLOOKUP($F18,PROFA,2,0)=4,1,0)</formula>
    </cfRule>
    <cfRule type="expression" dxfId="266" priority="292">
      <formula>IF(VLOOKUP($F18,PROFA,2,0)=6,1,0)</formula>
    </cfRule>
    <cfRule type="expression" dxfId="265" priority="293">
      <formula>IF(VLOOKUP($F18,PROFA,2,0)=1,1,0)</formula>
    </cfRule>
    <cfRule type="expression" dxfId="264" priority="294">
      <formula>IF(VLOOKUP($F18,PROFA,2,0)=5,1,0)</formula>
    </cfRule>
  </conditionalFormatting>
  <conditionalFormatting sqref="J22:U22">
    <cfRule type="expression" dxfId="263" priority="283">
      <formula>IF(AND(J$15&gt;=$H22,J$15&lt;=$I22,VLOOKUP($F22,PROFA,2,0)=6),1,0)</formula>
    </cfRule>
    <cfRule type="expression" dxfId="262" priority="284">
      <formula>IF(AND(J$15&gt;=$H22,J$15&lt;=$I22,VLOOKUP($F22,PROFA,2,0)=4),1,0)</formula>
    </cfRule>
    <cfRule type="expression" dxfId="261" priority="285">
      <formula>IF(AND(J$15&gt;=$H22,J$15&lt;=$I22,VLOOKUP($F22,PROFA,2,0)=3),1,0)</formula>
    </cfRule>
    <cfRule type="expression" dxfId="260" priority="286">
      <formula>IF(AND(J$15&gt;=$H22,J$15&lt;=$I22,VLOOKUP($F22,PROFA,2,0)=2),1,0)</formula>
    </cfRule>
    <cfRule type="expression" dxfId="259" priority="287">
      <formula>IF(AND(J$15&gt;=$H22,J$15&lt;=$I22,VLOOKUP($F22,PROFA,2,0)=1),1,0)</formula>
    </cfRule>
    <cfRule type="expression" dxfId="258" priority="288">
      <formula>IF(AND(J$15&gt;=$H22,J$15&lt;=$I22,VLOOKUP($F22,PROFA,2,0)=5),1,0)</formula>
    </cfRule>
  </conditionalFormatting>
  <conditionalFormatting sqref="F22">
    <cfRule type="expression" dxfId="257" priority="277">
      <formula>IF(VLOOKUP($F22,PROFA,2,0)=2,1,0)</formula>
    </cfRule>
    <cfRule type="expression" dxfId="256" priority="278">
      <formula>IF(VLOOKUP($F22,PROFA,2,0)=3,1,0)</formula>
    </cfRule>
    <cfRule type="expression" dxfId="255" priority="279">
      <formula>IF(VLOOKUP($F22,PROFA,2,0)=4,1,0)</formula>
    </cfRule>
    <cfRule type="expression" dxfId="254" priority="280">
      <formula>IF(VLOOKUP($F22,PROFA,2,0)=6,1,0)</formula>
    </cfRule>
    <cfRule type="expression" dxfId="253" priority="281">
      <formula>IF(VLOOKUP($F22,PROFA,2,0)=1,1,0)</formula>
    </cfRule>
    <cfRule type="expression" dxfId="252" priority="282">
      <formula>IF(VLOOKUP($F22,PROFA,2,0)=5,1,0)</formula>
    </cfRule>
  </conditionalFormatting>
  <conditionalFormatting sqref="J23:U23">
    <cfRule type="expression" dxfId="251" priority="271">
      <formula>IF(AND(J$15&gt;=$H23,J$15&lt;=$I23,VLOOKUP($F23,PROFA,2,0)=6),1,0)</formula>
    </cfRule>
    <cfRule type="expression" dxfId="250" priority="272">
      <formula>IF(AND(J$15&gt;=$H23,J$15&lt;=$I23,VLOOKUP($F23,PROFA,2,0)=4),1,0)</formula>
    </cfRule>
    <cfRule type="expression" dxfId="249" priority="273">
      <formula>IF(AND(J$15&gt;=$H23,J$15&lt;=$I23,VLOOKUP($F23,PROFA,2,0)=3),1,0)</formula>
    </cfRule>
    <cfRule type="expression" dxfId="248" priority="274">
      <formula>IF(AND(J$15&gt;=$H23,J$15&lt;=$I23,VLOOKUP($F23,PROFA,2,0)=2),1,0)</formula>
    </cfRule>
    <cfRule type="expression" dxfId="247" priority="275">
      <formula>IF(AND(J$15&gt;=$H23,J$15&lt;=$I23,VLOOKUP($F23,PROFA,2,0)=1),1,0)</formula>
    </cfRule>
    <cfRule type="expression" dxfId="246" priority="276">
      <formula>IF(AND(J$15&gt;=$H23,J$15&lt;=$I23,VLOOKUP($F23,PROFA,2,0)=5),1,0)</formula>
    </cfRule>
  </conditionalFormatting>
  <conditionalFormatting sqref="F23">
    <cfRule type="expression" dxfId="245" priority="265">
      <formula>IF(VLOOKUP($F23,PROFA,2,0)=2,1,0)</formula>
    </cfRule>
    <cfRule type="expression" dxfId="244" priority="266">
      <formula>IF(VLOOKUP($F23,PROFA,2,0)=3,1,0)</formula>
    </cfRule>
    <cfRule type="expression" dxfId="243" priority="267">
      <formula>IF(VLOOKUP($F23,PROFA,2,0)=4,1,0)</formula>
    </cfRule>
    <cfRule type="expression" dxfId="242" priority="268">
      <formula>IF(VLOOKUP($F23,PROFA,2,0)=6,1,0)</formula>
    </cfRule>
    <cfRule type="expression" dxfId="241" priority="269">
      <formula>IF(VLOOKUP($F23,PROFA,2,0)=1,1,0)</formula>
    </cfRule>
    <cfRule type="expression" dxfId="240" priority="270">
      <formula>IF(VLOOKUP($F23,PROFA,2,0)=5,1,0)</formula>
    </cfRule>
  </conditionalFormatting>
  <conditionalFormatting sqref="J31:U31">
    <cfRule type="expression" dxfId="239" priority="259">
      <formula>IF(AND(J$15&gt;=$H31,J$15&lt;=$I31,VLOOKUP($F31,PROFA,2,0)=6),1,0)</formula>
    </cfRule>
    <cfRule type="expression" dxfId="238" priority="260">
      <formula>IF(AND(J$15&gt;=$H31,J$15&lt;=$I31,VLOOKUP($F31,PROFA,2,0)=4),1,0)</formula>
    </cfRule>
    <cfRule type="expression" dxfId="237" priority="261">
      <formula>IF(AND(J$15&gt;=$H31,J$15&lt;=$I31,VLOOKUP($F31,PROFA,2,0)=3),1,0)</formula>
    </cfRule>
    <cfRule type="expression" dxfId="236" priority="262">
      <formula>IF(AND(J$15&gt;=$H31,J$15&lt;=$I31,VLOOKUP($F31,PROFA,2,0)=2),1,0)</formula>
    </cfRule>
    <cfRule type="expression" dxfId="235" priority="263">
      <formula>IF(AND(J$15&gt;=$H31,J$15&lt;=$I31,VLOOKUP($F31,PROFA,2,0)=1),1,0)</formula>
    </cfRule>
    <cfRule type="expression" dxfId="234" priority="264">
      <formula>IF(AND(J$15&gt;=$H31,J$15&lt;=$I31,VLOOKUP($F31,PROFA,2,0)=5),1,0)</formula>
    </cfRule>
  </conditionalFormatting>
  <conditionalFormatting sqref="F31">
    <cfRule type="expression" dxfId="233" priority="253">
      <formula>IF(VLOOKUP($F31,PROFA,2,0)=2,1,0)</formula>
    </cfRule>
    <cfRule type="expression" dxfId="232" priority="254">
      <formula>IF(VLOOKUP($F31,PROFA,2,0)=3,1,0)</formula>
    </cfRule>
    <cfRule type="expression" dxfId="231" priority="255">
      <formula>IF(VLOOKUP($F31,PROFA,2,0)=4,1,0)</formula>
    </cfRule>
    <cfRule type="expression" dxfId="230" priority="256">
      <formula>IF(VLOOKUP($F31,PROFA,2,0)=6,1,0)</formula>
    </cfRule>
    <cfRule type="expression" dxfId="229" priority="257">
      <formula>IF(VLOOKUP($F31,PROFA,2,0)=1,1,0)</formula>
    </cfRule>
    <cfRule type="expression" dxfId="228" priority="258">
      <formula>IF(VLOOKUP($F31,PROFA,2,0)=5,1,0)</formula>
    </cfRule>
  </conditionalFormatting>
  <conditionalFormatting sqref="J28:U29">
    <cfRule type="expression" dxfId="227" priority="247">
      <formula>IF(AND(J$15&gt;=$H28,J$15&lt;=$I28,VLOOKUP($F28,PROFA,2,0)=6),1,0)</formula>
    </cfRule>
    <cfRule type="expression" dxfId="226" priority="248">
      <formula>IF(AND(J$15&gt;=$H28,J$15&lt;=$I28,VLOOKUP($F28,PROFA,2,0)=4),1,0)</formula>
    </cfRule>
    <cfRule type="expression" dxfId="225" priority="249">
      <formula>IF(AND(J$15&gt;=$H28,J$15&lt;=$I28,VLOOKUP($F28,PROFA,2,0)=3),1,0)</formula>
    </cfRule>
    <cfRule type="expression" dxfId="224" priority="250">
      <formula>IF(AND(J$15&gt;=$H28,J$15&lt;=$I28,VLOOKUP($F28,PROFA,2,0)=2),1,0)</formula>
    </cfRule>
    <cfRule type="expression" dxfId="223" priority="251">
      <formula>IF(AND(J$15&gt;=$H28,J$15&lt;=$I28,VLOOKUP($F28,PROFA,2,0)=1),1,0)</formula>
    </cfRule>
    <cfRule type="expression" dxfId="222" priority="252">
      <formula>IF(AND(J$15&gt;=$H28,J$15&lt;=$I28,VLOOKUP($F28,PROFA,2,0)=5),1,0)</formula>
    </cfRule>
  </conditionalFormatting>
  <conditionalFormatting sqref="F28:F29">
    <cfRule type="expression" dxfId="221" priority="241">
      <formula>IF(VLOOKUP($F28,PROFA,2,0)=2,1,0)</formula>
    </cfRule>
    <cfRule type="expression" dxfId="220" priority="242">
      <formula>IF(VLOOKUP($F28,PROFA,2,0)=3,1,0)</formula>
    </cfRule>
    <cfRule type="expression" dxfId="219" priority="243">
      <formula>IF(VLOOKUP($F28,PROFA,2,0)=4,1,0)</formula>
    </cfRule>
    <cfRule type="expression" dxfId="218" priority="244">
      <formula>IF(VLOOKUP($F28,PROFA,2,0)=6,1,0)</formula>
    </cfRule>
    <cfRule type="expression" dxfId="217" priority="245">
      <formula>IF(VLOOKUP($F28,PROFA,2,0)=1,1,0)</formula>
    </cfRule>
    <cfRule type="expression" dxfId="216" priority="246">
      <formula>IF(VLOOKUP($F28,PROFA,2,0)=5,1,0)</formula>
    </cfRule>
  </conditionalFormatting>
  <conditionalFormatting sqref="J32:U32">
    <cfRule type="expression" dxfId="215" priority="235">
      <formula>IF(AND(J$15&gt;=$H32,J$15&lt;=$I32,VLOOKUP($F32,PROFA,2,0)=6),1,0)</formula>
    </cfRule>
    <cfRule type="expression" dxfId="214" priority="236">
      <formula>IF(AND(J$15&gt;=$H32,J$15&lt;=$I32,VLOOKUP($F32,PROFA,2,0)=4),1,0)</formula>
    </cfRule>
    <cfRule type="expression" dxfId="213" priority="237">
      <formula>IF(AND(J$15&gt;=$H32,J$15&lt;=$I32,VLOOKUP($F32,PROFA,2,0)=3),1,0)</formula>
    </cfRule>
    <cfRule type="expression" dxfId="212" priority="238">
      <formula>IF(AND(J$15&gt;=$H32,J$15&lt;=$I32,VLOOKUP($F32,PROFA,2,0)=2),1,0)</formula>
    </cfRule>
    <cfRule type="expression" dxfId="211" priority="239">
      <formula>IF(AND(J$15&gt;=$H32,J$15&lt;=$I32,VLOOKUP($F32,PROFA,2,0)=1),1,0)</formula>
    </cfRule>
    <cfRule type="expression" dxfId="210" priority="240">
      <formula>IF(AND(J$15&gt;=$H32,J$15&lt;=$I32,VLOOKUP($F32,PROFA,2,0)=5),1,0)</formula>
    </cfRule>
  </conditionalFormatting>
  <conditionalFormatting sqref="F32">
    <cfRule type="expression" dxfId="209" priority="229">
      <formula>IF(VLOOKUP($F32,PROFA,2,0)=2,1,0)</formula>
    </cfRule>
    <cfRule type="expression" dxfId="208" priority="230">
      <formula>IF(VLOOKUP($F32,PROFA,2,0)=3,1,0)</formula>
    </cfRule>
    <cfRule type="expression" dxfId="207" priority="231">
      <formula>IF(VLOOKUP($F32,PROFA,2,0)=4,1,0)</formula>
    </cfRule>
    <cfRule type="expression" dxfId="206" priority="232">
      <formula>IF(VLOOKUP($F32,PROFA,2,0)=6,1,0)</formula>
    </cfRule>
    <cfRule type="expression" dxfId="205" priority="233">
      <formula>IF(VLOOKUP($F32,PROFA,2,0)=1,1,0)</formula>
    </cfRule>
    <cfRule type="expression" dxfId="204" priority="234">
      <formula>IF(VLOOKUP($F32,PROFA,2,0)=5,1,0)</formula>
    </cfRule>
  </conditionalFormatting>
  <conditionalFormatting sqref="J37:U37">
    <cfRule type="expression" dxfId="203" priority="223">
      <formula>IF(AND(J$15&gt;=$H37,J$15&lt;=$I37,VLOOKUP($F37,PROFA,2,0)=6),1,0)</formula>
    </cfRule>
    <cfRule type="expression" dxfId="202" priority="224">
      <formula>IF(AND(J$15&gt;=$H37,J$15&lt;=$I37,VLOOKUP($F37,PROFA,2,0)=4),1,0)</formula>
    </cfRule>
    <cfRule type="expression" dxfId="201" priority="225">
      <formula>IF(AND(J$15&gt;=$H37,J$15&lt;=$I37,VLOOKUP($F37,PROFA,2,0)=3),1,0)</formula>
    </cfRule>
    <cfRule type="expression" dxfId="200" priority="226">
      <formula>IF(AND(J$15&gt;=$H37,J$15&lt;=$I37,VLOOKUP($F37,PROFA,2,0)=2),1,0)</formula>
    </cfRule>
    <cfRule type="expression" dxfId="199" priority="227">
      <formula>IF(AND(J$15&gt;=$H37,J$15&lt;=$I37,VLOOKUP($F37,PROFA,2,0)=1),1,0)</formula>
    </cfRule>
    <cfRule type="expression" dxfId="198" priority="228">
      <formula>IF(AND(J$15&gt;=$H37,J$15&lt;=$I37,VLOOKUP($F37,PROFA,2,0)=5),1,0)</formula>
    </cfRule>
  </conditionalFormatting>
  <conditionalFormatting sqref="F37">
    <cfRule type="expression" dxfId="197" priority="217">
      <formula>IF(VLOOKUP($F37,PROFA,2,0)=2,1,0)</formula>
    </cfRule>
    <cfRule type="expression" dxfId="196" priority="218">
      <formula>IF(VLOOKUP($F37,PROFA,2,0)=3,1,0)</formula>
    </cfRule>
    <cfRule type="expression" dxfId="195" priority="219">
      <formula>IF(VLOOKUP($F37,PROFA,2,0)=4,1,0)</formula>
    </cfRule>
    <cfRule type="expression" dxfId="194" priority="220">
      <formula>IF(VLOOKUP($F37,PROFA,2,0)=6,1,0)</formula>
    </cfRule>
    <cfRule type="expression" dxfId="193" priority="221">
      <formula>IF(VLOOKUP($F37,PROFA,2,0)=1,1,0)</formula>
    </cfRule>
    <cfRule type="expression" dxfId="192" priority="222">
      <formula>IF(VLOOKUP($F37,PROFA,2,0)=5,1,0)</formula>
    </cfRule>
  </conditionalFormatting>
  <conditionalFormatting sqref="F42">
    <cfRule type="expression" dxfId="191" priority="211">
      <formula>IF(VLOOKUP($F42,PROFA,2,0)=2,1,0)</formula>
    </cfRule>
    <cfRule type="expression" dxfId="190" priority="212">
      <formula>IF(VLOOKUP($F42,PROFA,2,0)=3,1,0)</formula>
    </cfRule>
    <cfRule type="expression" dxfId="189" priority="213">
      <formula>IF(VLOOKUP($F42,PROFA,2,0)=4,1,0)</formula>
    </cfRule>
    <cfRule type="expression" dxfId="188" priority="214">
      <formula>IF(VLOOKUP($F42,PROFA,2,0)=6,1,0)</formula>
    </cfRule>
    <cfRule type="expression" dxfId="187" priority="215">
      <formula>IF(VLOOKUP($F42,PROFA,2,0)=1,1,0)</formula>
    </cfRule>
    <cfRule type="expression" dxfId="186" priority="216">
      <formula>IF(VLOOKUP($F42,PROFA,2,0)=5,1,0)</formula>
    </cfRule>
  </conditionalFormatting>
  <conditionalFormatting sqref="J78:U78">
    <cfRule type="expression" dxfId="185" priority="205">
      <formula>IF(AND(J$15&gt;=$H78,J$15&lt;=$I78,VLOOKUP($F78,PROFA,2,0)=6),1,0)</formula>
    </cfRule>
    <cfRule type="expression" dxfId="184" priority="206">
      <formula>IF(AND(J$15&gt;=$H78,J$15&lt;=$I78,VLOOKUP($F78,PROFA,2,0)=4),1,0)</formula>
    </cfRule>
    <cfRule type="expression" dxfId="183" priority="207">
      <formula>IF(AND(J$15&gt;=$H78,J$15&lt;=$I78,VLOOKUP($F78,PROFA,2,0)=3),1,0)</formula>
    </cfRule>
    <cfRule type="expression" dxfId="182" priority="208">
      <formula>IF(AND(J$15&gt;=$H78,J$15&lt;=$I78,VLOOKUP($F78,PROFA,2,0)=2),1,0)</formula>
    </cfRule>
    <cfRule type="expression" dxfId="181" priority="209">
      <formula>IF(AND(J$15&gt;=$H78,J$15&lt;=$I78,VLOOKUP($F78,PROFA,2,0)=1),1,0)</formula>
    </cfRule>
    <cfRule type="expression" dxfId="180" priority="210">
      <formula>IF(AND(J$15&gt;=$H78,J$15&lt;=$I78,VLOOKUP($F78,PROFA,2,0)=5),1,0)</formula>
    </cfRule>
  </conditionalFormatting>
  <conditionalFormatting sqref="F78">
    <cfRule type="expression" dxfId="179" priority="199">
      <formula>IF(VLOOKUP($F78,PROFA,2,0)=2,1,0)</formula>
    </cfRule>
    <cfRule type="expression" dxfId="178" priority="200">
      <formula>IF(VLOOKUP($F78,PROFA,2,0)=3,1,0)</formula>
    </cfRule>
    <cfRule type="expression" dxfId="177" priority="201">
      <formula>IF(VLOOKUP($F78,PROFA,2,0)=4,1,0)</formula>
    </cfRule>
    <cfRule type="expression" dxfId="176" priority="202">
      <formula>IF(VLOOKUP($F78,PROFA,2,0)=6,1,0)</formula>
    </cfRule>
    <cfRule type="expression" dxfId="175" priority="203">
      <formula>IF(VLOOKUP($F78,PROFA,2,0)=1,1,0)</formula>
    </cfRule>
    <cfRule type="expression" dxfId="174" priority="204">
      <formula>IF(VLOOKUP($F78,PROFA,2,0)=5,1,0)</formula>
    </cfRule>
  </conditionalFormatting>
  <conditionalFormatting sqref="J79:U79">
    <cfRule type="expression" dxfId="173" priority="193">
      <formula>IF(AND(J$15&gt;=$H79,J$15&lt;=$I79,VLOOKUP($F79,PROFA,2,0)=6),1,0)</formula>
    </cfRule>
    <cfRule type="expression" dxfId="172" priority="194">
      <formula>IF(AND(J$15&gt;=$H79,J$15&lt;=$I79,VLOOKUP($F79,PROFA,2,0)=4),1,0)</formula>
    </cfRule>
    <cfRule type="expression" dxfId="171" priority="195">
      <formula>IF(AND(J$15&gt;=$H79,J$15&lt;=$I79,VLOOKUP($F79,PROFA,2,0)=3),1,0)</formula>
    </cfRule>
    <cfRule type="expression" dxfId="170" priority="196">
      <formula>IF(AND(J$15&gt;=$H79,J$15&lt;=$I79,VLOOKUP($F79,PROFA,2,0)=2),1,0)</formula>
    </cfRule>
    <cfRule type="expression" dxfId="169" priority="197">
      <formula>IF(AND(J$15&gt;=$H79,J$15&lt;=$I79,VLOOKUP($F79,PROFA,2,0)=1),1,0)</formula>
    </cfRule>
    <cfRule type="expression" dxfId="168" priority="198">
      <formula>IF(AND(J$15&gt;=$H79,J$15&lt;=$I79,VLOOKUP($F79,PROFA,2,0)=5),1,0)</formula>
    </cfRule>
  </conditionalFormatting>
  <conditionalFormatting sqref="F79">
    <cfRule type="expression" dxfId="167" priority="187">
      <formula>IF(VLOOKUP($F79,PROFA,2,0)=2,1,0)</formula>
    </cfRule>
    <cfRule type="expression" dxfId="166" priority="188">
      <formula>IF(VLOOKUP($F79,PROFA,2,0)=3,1,0)</formula>
    </cfRule>
    <cfRule type="expression" dxfId="165" priority="189">
      <formula>IF(VLOOKUP($F79,PROFA,2,0)=4,1,0)</formula>
    </cfRule>
    <cfRule type="expression" dxfId="164" priority="190">
      <formula>IF(VLOOKUP($F79,PROFA,2,0)=6,1,0)</formula>
    </cfRule>
    <cfRule type="expression" dxfId="163" priority="191">
      <formula>IF(VLOOKUP($F79,PROFA,2,0)=1,1,0)</formula>
    </cfRule>
    <cfRule type="expression" dxfId="162" priority="192">
      <formula>IF(VLOOKUP($F79,PROFA,2,0)=5,1,0)</formula>
    </cfRule>
  </conditionalFormatting>
  <conditionalFormatting sqref="J71:U71">
    <cfRule type="expression" dxfId="161" priority="181">
      <formula>IF(AND(J$15&gt;=$H71,J$15&lt;=$I71,VLOOKUP($F71,PROFA,2,0)=6),1,0)</formula>
    </cfRule>
    <cfRule type="expression" dxfId="160" priority="182">
      <formula>IF(AND(J$15&gt;=$H71,J$15&lt;=$I71,VLOOKUP($F71,PROFA,2,0)=4),1,0)</formula>
    </cfRule>
    <cfRule type="expression" dxfId="159" priority="183">
      <formula>IF(AND(J$15&gt;=$H71,J$15&lt;=$I71,VLOOKUP($F71,PROFA,2,0)=3),1,0)</formula>
    </cfRule>
    <cfRule type="expression" dxfId="158" priority="184">
      <formula>IF(AND(J$15&gt;=$H71,J$15&lt;=$I71,VLOOKUP($F71,PROFA,2,0)=2),1,0)</formula>
    </cfRule>
    <cfRule type="expression" dxfId="157" priority="185">
      <formula>IF(AND(J$15&gt;=$H71,J$15&lt;=$I71,VLOOKUP($F71,PROFA,2,0)=1),1,0)</formula>
    </cfRule>
    <cfRule type="expression" dxfId="156" priority="186">
      <formula>IF(AND(J$15&gt;=$H71,J$15&lt;=$I71,VLOOKUP($F71,PROFA,2,0)=5),1,0)</formula>
    </cfRule>
  </conditionalFormatting>
  <conditionalFormatting sqref="F71">
    <cfRule type="expression" dxfId="155" priority="175">
      <formula>IF(VLOOKUP($F71,PROFA,2,0)=2,1,0)</formula>
    </cfRule>
    <cfRule type="expression" dxfId="154" priority="176">
      <formula>IF(VLOOKUP($F71,PROFA,2,0)=3,1,0)</formula>
    </cfRule>
    <cfRule type="expression" dxfId="153" priority="177">
      <formula>IF(VLOOKUP($F71,PROFA,2,0)=4,1,0)</formula>
    </cfRule>
    <cfRule type="expression" dxfId="152" priority="178">
      <formula>IF(VLOOKUP($F71,PROFA,2,0)=6,1,0)</formula>
    </cfRule>
    <cfRule type="expression" dxfId="151" priority="179">
      <formula>IF(VLOOKUP($F71,PROFA,2,0)=1,1,0)</formula>
    </cfRule>
    <cfRule type="expression" dxfId="150" priority="180">
      <formula>IF(VLOOKUP($F71,PROFA,2,0)=5,1,0)</formula>
    </cfRule>
  </conditionalFormatting>
  <conditionalFormatting sqref="J102:U103">
    <cfRule type="expression" dxfId="149" priority="169">
      <formula>IF(AND(J$15&gt;=$H102,J$15&lt;=$I102,VLOOKUP($F102,PROFA,2,0)=6),1,0)</formula>
    </cfRule>
    <cfRule type="expression" dxfId="148" priority="170">
      <formula>IF(AND(J$15&gt;=$H102,J$15&lt;=$I102,VLOOKUP($F102,PROFA,2,0)=4),1,0)</formula>
    </cfRule>
    <cfRule type="expression" dxfId="147" priority="171">
      <formula>IF(AND(J$15&gt;=$H102,J$15&lt;=$I102,VLOOKUP($F102,PROFA,2,0)=3),1,0)</formula>
    </cfRule>
    <cfRule type="expression" dxfId="146" priority="172">
      <formula>IF(AND(J$15&gt;=$H102,J$15&lt;=$I102,VLOOKUP($F102,PROFA,2,0)=2),1,0)</formula>
    </cfRule>
    <cfRule type="expression" dxfId="145" priority="173">
      <formula>IF(AND(J$15&gt;=$H102,J$15&lt;=$I102,VLOOKUP($F102,PROFA,2,0)=1),1,0)</formula>
    </cfRule>
    <cfRule type="expression" dxfId="144" priority="174">
      <formula>IF(AND(J$15&gt;=$H102,J$15&lt;=$I102,VLOOKUP($F102,PROFA,2,0)=5),1,0)</formula>
    </cfRule>
  </conditionalFormatting>
  <conditionalFormatting sqref="F102:F103">
    <cfRule type="expression" dxfId="143" priority="163">
      <formula>IF(VLOOKUP($F102,PROFA,2,0)=2,1,0)</formula>
    </cfRule>
    <cfRule type="expression" dxfId="142" priority="164">
      <formula>IF(VLOOKUP($F102,PROFA,2,0)=3,1,0)</formula>
    </cfRule>
    <cfRule type="expression" dxfId="141" priority="165">
      <formula>IF(VLOOKUP($F102,PROFA,2,0)=4,1,0)</formula>
    </cfRule>
    <cfRule type="expression" dxfId="140" priority="166">
      <formula>IF(VLOOKUP($F102,PROFA,2,0)=6,1,0)</formula>
    </cfRule>
    <cfRule type="expression" dxfId="139" priority="167">
      <formula>IF(VLOOKUP($F102,PROFA,2,0)=1,1,0)</formula>
    </cfRule>
    <cfRule type="expression" dxfId="138" priority="168">
      <formula>IF(VLOOKUP($F102,PROFA,2,0)=5,1,0)</formula>
    </cfRule>
  </conditionalFormatting>
  <conditionalFormatting sqref="J104:U104">
    <cfRule type="expression" dxfId="137" priority="157">
      <formula>IF(AND(J$15&gt;=$H104,J$15&lt;=$I104,VLOOKUP($F104,PROFA,2,0)=6),1,0)</formula>
    </cfRule>
    <cfRule type="expression" dxfId="136" priority="158">
      <formula>IF(AND(J$15&gt;=$H104,J$15&lt;=$I104,VLOOKUP($F104,PROFA,2,0)=4),1,0)</formula>
    </cfRule>
    <cfRule type="expression" dxfId="135" priority="159">
      <formula>IF(AND(J$15&gt;=$H104,J$15&lt;=$I104,VLOOKUP($F104,PROFA,2,0)=3),1,0)</formula>
    </cfRule>
    <cfRule type="expression" dxfId="134" priority="160">
      <formula>IF(AND(J$15&gt;=$H104,J$15&lt;=$I104,VLOOKUP($F104,PROFA,2,0)=2),1,0)</formula>
    </cfRule>
    <cfRule type="expression" dxfId="133" priority="161">
      <formula>IF(AND(J$15&gt;=$H104,J$15&lt;=$I104,VLOOKUP($F104,PROFA,2,0)=1),1,0)</formula>
    </cfRule>
    <cfRule type="expression" dxfId="132" priority="162">
      <formula>IF(AND(J$15&gt;=$H104,J$15&lt;=$I104,VLOOKUP($F104,PROFA,2,0)=5),1,0)</formula>
    </cfRule>
  </conditionalFormatting>
  <conditionalFormatting sqref="F104">
    <cfRule type="expression" dxfId="131" priority="151">
      <formula>IF(VLOOKUP($F104,PROFA,2,0)=2,1,0)</formula>
    </cfRule>
    <cfRule type="expression" dxfId="130" priority="152">
      <formula>IF(VLOOKUP($F104,PROFA,2,0)=3,1,0)</formula>
    </cfRule>
    <cfRule type="expression" dxfId="129" priority="153">
      <formula>IF(VLOOKUP($F104,PROFA,2,0)=4,1,0)</formula>
    </cfRule>
    <cfRule type="expression" dxfId="128" priority="154">
      <formula>IF(VLOOKUP($F104,PROFA,2,0)=6,1,0)</formula>
    </cfRule>
    <cfRule type="expression" dxfId="127" priority="155">
      <formula>IF(VLOOKUP($F104,PROFA,2,0)=1,1,0)</formula>
    </cfRule>
    <cfRule type="expression" dxfId="126" priority="156">
      <formula>IF(VLOOKUP($F104,PROFA,2,0)=5,1,0)</formula>
    </cfRule>
  </conditionalFormatting>
  <conditionalFormatting sqref="J106:U106">
    <cfRule type="expression" dxfId="125" priority="145">
      <formula>IF(AND(J$15&gt;=$H106,J$15&lt;=$I106,VLOOKUP($F106,PROFA,2,0)=6),1,0)</formula>
    </cfRule>
    <cfRule type="expression" dxfId="124" priority="146">
      <formula>IF(AND(J$15&gt;=$H106,J$15&lt;=$I106,VLOOKUP($F106,PROFA,2,0)=4),1,0)</formula>
    </cfRule>
    <cfRule type="expression" dxfId="123" priority="147">
      <formula>IF(AND(J$15&gt;=$H106,J$15&lt;=$I106,VLOOKUP($F106,PROFA,2,0)=3),1,0)</formula>
    </cfRule>
    <cfRule type="expression" dxfId="122" priority="148">
      <formula>IF(AND(J$15&gt;=$H106,J$15&lt;=$I106,VLOOKUP($F106,PROFA,2,0)=2),1,0)</formula>
    </cfRule>
    <cfRule type="expression" dxfId="121" priority="149">
      <formula>IF(AND(J$15&gt;=$H106,J$15&lt;=$I106,VLOOKUP($F106,PROFA,2,0)=1),1,0)</formula>
    </cfRule>
    <cfRule type="expression" dxfId="120" priority="150">
      <formula>IF(AND(J$15&gt;=$H106,J$15&lt;=$I106,VLOOKUP($F106,PROFA,2,0)=5),1,0)</formula>
    </cfRule>
  </conditionalFormatting>
  <conditionalFormatting sqref="F106">
    <cfRule type="expression" dxfId="119" priority="139">
      <formula>IF(VLOOKUP($F106,PROFA,2,0)=2,1,0)</formula>
    </cfRule>
    <cfRule type="expression" dxfId="118" priority="140">
      <formula>IF(VLOOKUP($F106,PROFA,2,0)=3,1,0)</formula>
    </cfRule>
    <cfRule type="expression" dxfId="117" priority="141">
      <formula>IF(VLOOKUP($F106,PROFA,2,0)=4,1,0)</formula>
    </cfRule>
    <cfRule type="expression" dxfId="116" priority="142">
      <formula>IF(VLOOKUP($F106,PROFA,2,0)=6,1,0)</formula>
    </cfRule>
    <cfRule type="expression" dxfId="115" priority="143">
      <formula>IF(VLOOKUP($F106,PROFA,2,0)=1,1,0)</formula>
    </cfRule>
    <cfRule type="expression" dxfId="114" priority="144">
      <formula>IF(VLOOKUP($F106,PROFA,2,0)=5,1,0)</formula>
    </cfRule>
  </conditionalFormatting>
  <conditionalFormatting sqref="J107:U116">
    <cfRule type="expression" dxfId="113" priority="133">
      <formula>IF(AND(J$15&gt;=$H107,J$15&lt;=$I107,VLOOKUP($F107,PROFA,2,0)=6),1,0)</formula>
    </cfRule>
    <cfRule type="expression" dxfId="112" priority="134">
      <formula>IF(AND(J$15&gt;=$H107,J$15&lt;=$I107,VLOOKUP($F107,PROFA,2,0)=4),1,0)</formula>
    </cfRule>
    <cfRule type="expression" dxfId="111" priority="135">
      <formula>IF(AND(J$15&gt;=$H107,J$15&lt;=$I107,VLOOKUP($F107,PROFA,2,0)=3),1,0)</formula>
    </cfRule>
    <cfRule type="expression" dxfId="110" priority="136">
      <formula>IF(AND(J$15&gt;=$H107,J$15&lt;=$I107,VLOOKUP($F107,PROFA,2,0)=2),1,0)</formula>
    </cfRule>
    <cfRule type="expression" dxfId="109" priority="137">
      <formula>IF(AND(J$15&gt;=$H107,J$15&lt;=$I107,VLOOKUP($F107,PROFA,2,0)=1),1,0)</formula>
    </cfRule>
    <cfRule type="expression" dxfId="108" priority="138">
      <formula>IF(AND(J$15&gt;=$H107,J$15&lt;=$I107,VLOOKUP($F107,PROFA,2,0)=5),1,0)</formula>
    </cfRule>
  </conditionalFormatting>
  <conditionalFormatting sqref="F107:F116">
    <cfRule type="expression" dxfId="107" priority="127">
      <formula>IF(VLOOKUP($F107,PROFA,2,0)=2,1,0)</formula>
    </cfRule>
    <cfRule type="expression" dxfId="106" priority="128">
      <formula>IF(VLOOKUP($F107,PROFA,2,0)=3,1,0)</formula>
    </cfRule>
    <cfRule type="expression" dxfId="105" priority="129">
      <formula>IF(VLOOKUP($F107,PROFA,2,0)=4,1,0)</formula>
    </cfRule>
    <cfRule type="expression" dxfId="104" priority="130">
      <formula>IF(VLOOKUP($F107,PROFA,2,0)=6,1,0)</formula>
    </cfRule>
    <cfRule type="expression" dxfId="103" priority="131">
      <formula>IF(VLOOKUP($F107,PROFA,2,0)=1,1,0)</formula>
    </cfRule>
    <cfRule type="expression" dxfId="102" priority="132">
      <formula>IF(VLOOKUP($F107,PROFA,2,0)=5,1,0)</formula>
    </cfRule>
  </conditionalFormatting>
  <conditionalFormatting sqref="F144">
    <cfRule type="expression" dxfId="101" priority="115">
      <formula>IF(VLOOKUP($F144,PROFA,2,0)=2,1,0)</formula>
    </cfRule>
    <cfRule type="expression" dxfId="100" priority="116">
      <formula>IF(VLOOKUP($F144,PROFA,2,0)=3,1,0)</formula>
    </cfRule>
    <cfRule type="expression" dxfId="99" priority="117">
      <formula>IF(VLOOKUP($F144,PROFA,2,0)=4,1,0)</formula>
    </cfRule>
    <cfRule type="expression" dxfId="98" priority="118">
      <formula>IF(VLOOKUP($F144,PROFA,2,0)=6,1,0)</formula>
    </cfRule>
    <cfRule type="expression" dxfId="97" priority="119">
      <formula>IF(VLOOKUP($F144,PROFA,2,0)=1,1,0)</formula>
    </cfRule>
    <cfRule type="expression" dxfId="96" priority="120">
      <formula>IF(VLOOKUP($F144,PROFA,2,0)=5,1,0)</formula>
    </cfRule>
  </conditionalFormatting>
  <conditionalFormatting sqref="F145:F146">
    <cfRule type="expression" dxfId="95" priority="103">
      <formula>IF(VLOOKUP($F145,PROFA,2,0)=2,1,0)</formula>
    </cfRule>
    <cfRule type="expression" dxfId="94" priority="104">
      <formula>IF(VLOOKUP($F145,PROFA,2,0)=3,1,0)</formula>
    </cfRule>
    <cfRule type="expression" dxfId="93" priority="105">
      <formula>IF(VLOOKUP($F145,PROFA,2,0)=4,1,0)</formula>
    </cfRule>
    <cfRule type="expression" dxfId="92" priority="106">
      <formula>IF(VLOOKUP($F145,PROFA,2,0)=6,1,0)</formula>
    </cfRule>
    <cfRule type="expression" dxfId="91" priority="107">
      <formula>IF(VLOOKUP($F145,PROFA,2,0)=1,1,0)</formula>
    </cfRule>
    <cfRule type="expression" dxfId="90" priority="108">
      <formula>IF(VLOOKUP($F145,PROFA,2,0)=5,1,0)</formula>
    </cfRule>
  </conditionalFormatting>
  <conditionalFormatting sqref="F25">
    <cfRule type="expression" dxfId="89" priority="97">
      <formula>IF(VLOOKUP($F25,PROFA,2,0)=2,1,0)</formula>
    </cfRule>
    <cfRule type="expression" dxfId="88" priority="98">
      <formula>IF(VLOOKUP($F25,PROFA,2,0)=3,1,0)</formula>
    </cfRule>
    <cfRule type="expression" dxfId="87" priority="99">
      <formula>IF(VLOOKUP($F25,PROFA,2,0)=4,1,0)</formula>
    </cfRule>
    <cfRule type="expression" dxfId="86" priority="100">
      <formula>IF(VLOOKUP($F25,PROFA,2,0)=6,1,0)</formula>
    </cfRule>
    <cfRule type="expression" dxfId="85" priority="101">
      <formula>IF(VLOOKUP($F25,PROFA,2,0)=1,1,0)</formula>
    </cfRule>
    <cfRule type="expression" dxfId="84" priority="102">
      <formula>IF(VLOOKUP($F25,PROFA,2,0)=5,1,0)</formula>
    </cfRule>
  </conditionalFormatting>
  <conditionalFormatting sqref="F26">
    <cfRule type="expression" dxfId="83" priority="91">
      <formula>IF(VLOOKUP($F26,PROFA,2,0)=2,1,0)</formula>
    </cfRule>
    <cfRule type="expression" dxfId="82" priority="92">
      <formula>IF(VLOOKUP($F26,PROFA,2,0)=3,1,0)</formula>
    </cfRule>
    <cfRule type="expression" dxfId="81" priority="93">
      <formula>IF(VLOOKUP($F26,PROFA,2,0)=4,1,0)</formula>
    </cfRule>
    <cfRule type="expression" dxfId="80" priority="94">
      <formula>IF(VLOOKUP($F26,PROFA,2,0)=6,1,0)</formula>
    </cfRule>
    <cfRule type="expression" dxfId="79" priority="95">
      <formula>IF(VLOOKUP($F26,PROFA,2,0)=1,1,0)</formula>
    </cfRule>
    <cfRule type="expression" dxfId="78" priority="96">
      <formula>IF(VLOOKUP($F26,PROFA,2,0)=5,1,0)</formula>
    </cfRule>
  </conditionalFormatting>
  <conditionalFormatting sqref="J30:U30">
    <cfRule type="expression" dxfId="77" priority="85">
      <formula>IF(AND(J$15&gt;=$H30,J$15&lt;=$I30,VLOOKUP($F30,PROFA,2,0)=6),1,0)</formula>
    </cfRule>
    <cfRule type="expression" dxfId="76" priority="86">
      <formula>IF(AND(J$15&gt;=$H30,J$15&lt;=$I30,VLOOKUP($F30,PROFA,2,0)=4),1,0)</formula>
    </cfRule>
    <cfRule type="expression" dxfId="75" priority="87">
      <formula>IF(AND(J$15&gt;=$H30,J$15&lt;=$I30,VLOOKUP($F30,PROFA,2,0)=3),1,0)</formula>
    </cfRule>
    <cfRule type="expression" dxfId="74" priority="88">
      <formula>IF(AND(J$15&gt;=$H30,J$15&lt;=$I30,VLOOKUP($F30,PROFA,2,0)=2),1,0)</formula>
    </cfRule>
    <cfRule type="expression" dxfId="73" priority="89">
      <formula>IF(AND(J$15&gt;=$H30,J$15&lt;=$I30,VLOOKUP($F30,PROFA,2,0)=1),1,0)</formula>
    </cfRule>
    <cfRule type="expression" dxfId="72" priority="90">
      <formula>IF(AND(J$15&gt;=$H30,J$15&lt;=$I30,VLOOKUP($F30,PROFA,2,0)=5),1,0)</formula>
    </cfRule>
  </conditionalFormatting>
  <conditionalFormatting sqref="F30">
    <cfRule type="expression" dxfId="71" priority="79">
      <formula>IF(VLOOKUP($F30,PROFA,2,0)=2,1,0)</formula>
    </cfRule>
    <cfRule type="expression" dxfId="70" priority="80">
      <formula>IF(VLOOKUP($F30,PROFA,2,0)=3,1,0)</formula>
    </cfRule>
    <cfRule type="expression" dxfId="69" priority="81">
      <formula>IF(VLOOKUP($F30,PROFA,2,0)=4,1,0)</formula>
    </cfRule>
    <cfRule type="expression" dxfId="68" priority="82">
      <formula>IF(VLOOKUP($F30,PROFA,2,0)=6,1,0)</formula>
    </cfRule>
    <cfRule type="expression" dxfId="67" priority="83">
      <formula>IF(VLOOKUP($F30,PROFA,2,0)=1,1,0)</formula>
    </cfRule>
    <cfRule type="expression" dxfId="66" priority="84">
      <formula>IF(VLOOKUP($F30,PROFA,2,0)=5,1,0)</formula>
    </cfRule>
  </conditionalFormatting>
  <conditionalFormatting sqref="J28:U28">
    <cfRule type="expression" dxfId="65" priority="73">
      <formula>IF(AND(J$15&gt;=$H28,J$15&lt;=$I28,VLOOKUP($F28,PROFA,2,0)=6),1,0)</formula>
    </cfRule>
    <cfRule type="expression" dxfId="64" priority="74">
      <formula>IF(AND(J$15&gt;=$H28,J$15&lt;=$I28,VLOOKUP($F28,PROFA,2,0)=4),1,0)</formula>
    </cfRule>
    <cfRule type="expression" dxfId="63" priority="75">
      <formula>IF(AND(J$15&gt;=$H28,J$15&lt;=$I28,VLOOKUP($F28,PROFA,2,0)=3),1,0)</formula>
    </cfRule>
    <cfRule type="expression" dxfId="62" priority="76">
      <formula>IF(AND(J$15&gt;=$H28,J$15&lt;=$I28,VLOOKUP($F28,PROFA,2,0)=2),1,0)</formula>
    </cfRule>
    <cfRule type="expression" dxfId="61" priority="77">
      <formula>IF(AND(J$15&gt;=$H28,J$15&lt;=$I28,VLOOKUP($F28,PROFA,2,0)=1),1,0)</formula>
    </cfRule>
    <cfRule type="expression" dxfId="60" priority="78">
      <formula>IF(AND(J$15&gt;=$H28,J$15&lt;=$I28,VLOOKUP($F28,PROFA,2,0)=5),1,0)</formula>
    </cfRule>
  </conditionalFormatting>
  <conditionalFormatting sqref="F28">
    <cfRule type="expression" dxfId="59" priority="67">
      <formula>IF(VLOOKUP($F28,PROFA,2,0)=2,1,0)</formula>
    </cfRule>
    <cfRule type="expression" dxfId="58" priority="68">
      <formula>IF(VLOOKUP($F28,PROFA,2,0)=3,1,0)</formula>
    </cfRule>
    <cfRule type="expression" dxfId="57" priority="69">
      <formula>IF(VLOOKUP($F28,PROFA,2,0)=4,1,0)</formula>
    </cfRule>
    <cfRule type="expression" dxfId="56" priority="70">
      <formula>IF(VLOOKUP($F28,PROFA,2,0)=6,1,0)</formula>
    </cfRule>
    <cfRule type="expression" dxfId="55" priority="71">
      <formula>IF(VLOOKUP($F28,PROFA,2,0)=1,1,0)</formula>
    </cfRule>
    <cfRule type="expression" dxfId="54" priority="72">
      <formula>IF(VLOOKUP($F28,PROFA,2,0)=5,1,0)</formula>
    </cfRule>
  </conditionalFormatting>
  <conditionalFormatting sqref="J34:U34">
    <cfRule type="expression" dxfId="53" priority="61">
      <formula>IF(AND(J$15&gt;=$H34,J$15&lt;=$I34,VLOOKUP($F34,PROFA,2,0)=6),1,0)</formula>
    </cfRule>
    <cfRule type="expression" dxfId="52" priority="62">
      <formula>IF(AND(J$15&gt;=$H34,J$15&lt;=$I34,VLOOKUP($F34,PROFA,2,0)=4),1,0)</formula>
    </cfRule>
    <cfRule type="expression" dxfId="51" priority="63">
      <formula>IF(AND(J$15&gt;=$H34,J$15&lt;=$I34,VLOOKUP($F34,PROFA,2,0)=3),1,0)</formula>
    </cfRule>
    <cfRule type="expression" dxfId="50" priority="64">
      <formula>IF(AND(J$15&gt;=$H34,J$15&lt;=$I34,VLOOKUP($F34,PROFA,2,0)=2),1,0)</formula>
    </cfRule>
    <cfRule type="expression" dxfId="49" priority="65">
      <formula>IF(AND(J$15&gt;=$H34,J$15&lt;=$I34,VLOOKUP($F34,PROFA,2,0)=1),1,0)</formula>
    </cfRule>
    <cfRule type="expression" dxfId="48" priority="66">
      <formula>IF(AND(J$15&gt;=$H34,J$15&lt;=$I34,VLOOKUP($F34,PROFA,2,0)=5),1,0)</formula>
    </cfRule>
  </conditionalFormatting>
  <conditionalFormatting sqref="J35:U35">
    <cfRule type="expression" dxfId="47" priority="49">
      <formula>IF(AND(J$15&gt;=$H35,J$15&lt;=$I35,VLOOKUP($F35,PROFA,2,0)=6),1,0)</formula>
    </cfRule>
    <cfRule type="expression" dxfId="46" priority="50">
      <formula>IF(AND(J$15&gt;=$H35,J$15&lt;=$I35,VLOOKUP($F35,PROFA,2,0)=4),1,0)</formula>
    </cfRule>
    <cfRule type="expression" dxfId="45" priority="51">
      <formula>IF(AND(J$15&gt;=$H35,J$15&lt;=$I35,VLOOKUP($F35,PROFA,2,0)=3),1,0)</formula>
    </cfRule>
    <cfRule type="expression" dxfId="44" priority="52">
      <formula>IF(AND(J$15&gt;=$H35,J$15&lt;=$I35,VLOOKUP($F35,PROFA,2,0)=2),1,0)</formula>
    </cfRule>
    <cfRule type="expression" dxfId="43" priority="53">
      <formula>IF(AND(J$15&gt;=$H35,J$15&lt;=$I35,VLOOKUP($F35,PROFA,2,0)=1),1,0)</formula>
    </cfRule>
    <cfRule type="expression" dxfId="42" priority="54">
      <formula>IF(AND(J$15&gt;=$H35,J$15&lt;=$I35,VLOOKUP($F35,PROFA,2,0)=5),1,0)</formula>
    </cfRule>
  </conditionalFormatting>
  <conditionalFormatting sqref="J33:U33">
    <cfRule type="expression" dxfId="41" priority="37">
      <formula>IF(AND(J$15&gt;=$H33,J$15&lt;=$I33,VLOOKUP($F33,PROFA,2,0)=6),1,0)</formula>
    </cfRule>
    <cfRule type="expression" dxfId="40" priority="38">
      <formula>IF(AND(J$15&gt;=$H33,J$15&lt;=$I33,VLOOKUP($F33,PROFA,2,0)=4),1,0)</formula>
    </cfRule>
    <cfRule type="expression" dxfId="39" priority="39">
      <formula>IF(AND(J$15&gt;=$H33,J$15&lt;=$I33,VLOOKUP($F33,PROFA,2,0)=3),1,0)</formula>
    </cfRule>
    <cfRule type="expression" dxfId="38" priority="40">
      <formula>IF(AND(J$15&gt;=$H33,J$15&lt;=$I33,VLOOKUP($F33,PROFA,2,0)=2),1,0)</formula>
    </cfRule>
    <cfRule type="expression" dxfId="37" priority="41">
      <formula>IF(AND(J$15&gt;=$H33,J$15&lt;=$I33,VLOOKUP($F33,PROFA,2,0)=1),1,0)</formula>
    </cfRule>
    <cfRule type="expression" dxfId="36" priority="42">
      <formula>IF(AND(J$15&gt;=$H33,J$15&lt;=$I33,VLOOKUP($F33,PROFA,2,0)=5),1,0)</formula>
    </cfRule>
  </conditionalFormatting>
  <conditionalFormatting sqref="F33">
    <cfRule type="expression" dxfId="35" priority="31">
      <formula>IF(VLOOKUP($F33,PROFA,2,0)=2,1,0)</formula>
    </cfRule>
    <cfRule type="expression" dxfId="34" priority="32">
      <formula>IF(VLOOKUP($F33,PROFA,2,0)=3,1,0)</formula>
    </cfRule>
    <cfRule type="expression" dxfId="33" priority="33">
      <formula>IF(VLOOKUP($F33,PROFA,2,0)=4,1,0)</formula>
    </cfRule>
    <cfRule type="expression" dxfId="32" priority="34">
      <formula>IF(VLOOKUP($F33,PROFA,2,0)=6,1,0)</formula>
    </cfRule>
    <cfRule type="expression" dxfId="31" priority="35">
      <formula>IF(VLOOKUP($F33,PROFA,2,0)=1,1,0)</formula>
    </cfRule>
    <cfRule type="expression" dxfId="30" priority="36">
      <formula>IF(VLOOKUP($F33,PROFA,2,0)=5,1,0)</formula>
    </cfRule>
  </conditionalFormatting>
  <conditionalFormatting sqref="F34:F35">
    <cfRule type="expression" dxfId="29" priority="25">
      <formula>IF(VLOOKUP($F34,PROFA,2,0)=2,1,0)</formula>
    </cfRule>
    <cfRule type="expression" dxfId="28" priority="26">
      <formula>IF(VLOOKUP($F34,PROFA,2,0)=3,1,0)</formula>
    </cfRule>
    <cfRule type="expression" dxfId="27" priority="27">
      <formula>IF(VLOOKUP($F34,PROFA,2,0)=4,1,0)</formula>
    </cfRule>
    <cfRule type="expression" dxfId="26" priority="28">
      <formula>IF(VLOOKUP($F34,PROFA,2,0)=6,1,0)</formula>
    </cfRule>
    <cfRule type="expression" dxfId="25" priority="29">
      <formula>IF(VLOOKUP($F34,PROFA,2,0)=1,1,0)</formula>
    </cfRule>
    <cfRule type="expression" dxfId="24" priority="30">
      <formula>IF(VLOOKUP($F34,PROFA,2,0)=5,1,0)</formula>
    </cfRule>
  </conditionalFormatting>
  <conditionalFormatting sqref="J38:U38">
    <cfRule type="expression" dxfId="23" priority="19">
      <formula>IF(AND(J$15&gt;=$H38,J$15&lt;=$I38,VLOOKUP($F38,PROFA,2,0)=6),1,0)</formula>
    </cfRule>
    <cfRule type="expression" dxfId="22" priority="20">
      <formula>IF(AND(J$15&gt;=$H38,J$15&lt;=$I38,VLOOKUP($F38,PROFA,2,0)=4),1,0)</formula>
    </cfRule>
    <cfRule type="expression" dxfId="21" priority="21">
      <formula>IF(AND(J$15&gt;=$H38,J$15&lt;=$I38,VLOOKUP($F38,PROFA,2,0)=3),1,0)</formula>
    </cfRule>
    <cfRule type="expression" dxfId="20" priority="22">
      <formula>IF(AND(J$15&gt;=$H38,J$15&lt;=$I38,VLOOKUP($F38,PROFA,2,0)=2),1,0)</formula>
    </cfRule>
    <cfRule type="expression" dxfId="19" priority="23">
      <formula>IF(AND(J$15&gt;=$H38,J$15&lt;=$I38,VLOOKUP($F38,PROFA,2,0)=1),1,0)</formula>
    </cfRule>
    <cfRule type="expression" dxfId="18" priority="24">
      <formula>IF(AND(J$15&gt;=$H38,J$15&lt;=$I38,VLOOKUP($F38,PROFA,2,0)=5),1,0)</formula>
    </cfRule>
  </conditionalFormatting>
  <conditionalFormatting sqref="F38">
    <cfRule type="expression" dxfId="17" priority="13">
      <formula>IF(VLOOKUP($F38,PROFA,2,0)=2,1,0)</formula>
    </cfRule>
    <cfRule type="expression" dxfId="16" priority="14">
      <formula>IF(VLOOKUP($F38,PROFA,2,0)=3,1,0)</formula>
    </cfRule>
    <cfRule type="expression" dxfId="15" priority="15">
      <formula>IF(VLOOKUP($F38,PROFA,2,0)=4,1,0)</formula>
    </cfRule>
    <cfRule type="expression" dxfId="14" priority="16">
      <formula>IF(VLOOKUP($F38,PROFA,2,0)=6,1,0)</formula>
    </cfRule>
    <cfRule type="expression" dxfId="13" priority="17">
      <formula>IF(VLOOKUP($F38,PROFA,2,0)=1,1,0)</formula>
    </cfRule>
    <cfRule type="expression" dxfId="12" priority="18">
      <formula>IF(VLOOKUP($F38,PROFA,2,0)=5,1,0)</formula>
    </cfRule>
  </conditionalFormatting>
  <conditionalFormatting sqref="J156:U156">
    <cfRule type="expression" dxfId="11" priority="7">
      <formula>IF(AND(J$15&gt;=$H156,J$15&lt;=$I156,VLOOKUP($F156,PROFA,2,0)=6),1,0)</formula>
    </cfRule>
    <cfRule type="expression" dxfId="10" priority="8">
      <formula>IF(AND(J$15&gt;=$H156,J$15&lt;=$I156,VLOOKUP($F156,PROFA,2,0)=4),1,0)</formula>
    </cfRule>
    <cfRule type="expression" dxfId="9" priority="9">
      <formula>IF(AND(J$15&gt;=$H156,J$15&lt;=$I156,VLOOKUP($F156,PROFA,2,0)=3),1,0)</formula>
    </cfRule>
    <cfRule type="expression" dxfId="8" priority="10">
      <formula>IF(AND(J$15&gt;=$H156,J$15&lt;=$I156,VLOOKUP($F156,PROFA,2,0)=2),1,0)</formula>
    </cfRule>
    <cfRule type="expression" dxfId="7" priority="11">
      <formula>IF(AND(J$15&gt;=$H156,J$15&lt;=$I156,VLOOKUP($F156,PROFA,2,0)=1),1,0)</formula>
    </cfRule>
    <cfRule type="expression" dxfId="6" priority="12">
      <formula>IF(AND(J$15&gt;=$H156,J$15&lt;=$I156,VLOOKUP($F156,PROFA,2,0)=5),1,0)</formula>
    </cfRule>
  </conditionalFormatting>
  <conditionalFormatting sqref="F156">
    <cfRule type="expression" dxfId="5" priority="1">
      <formula>IF(VLOOKUP($F156,PROFA,2,0)=2,1,0)</formula>
    </cfRule>
    <cfRule type="expression" dxfId="4" priority="2">
      <formula>IF(VLOOKUP($F156,PROFA,2,0)=3,1,0)</formula>
    </cfRule>
    <cfRule type="expression" dxfId="3" priority="3">
      <formula>IF(VLOOKUP($F156,PROFA,2,0)=4,1,0)</formula>
    </cfRule>
    <cfRule type="expression" dxfId="2" priority="4">
      <formula>IF(VLOOKUP($F156,PROFA,2,0)=6,1,0)</formula>
    </cfRule>
    <cfRule type="expression" dxfId="1" priority="5">
      <formula>IF(VLOOKUP($F156,PROFA,2,0)=1,1,0)</formula>
    </cfRule>
    <cfRule type="expression" dxfId="0" priority="6">
      <formula>IF(VLOOKUP($F156,PROFA,2,0)=5,1,0)</formula>
    </cfRule>
  </conditionalFormatting>
  <dataValidations count="9">
    <dataValidation type="list" allowBlank="1" showInputMessage="1" showErrorMessage="1" sqref="D18:D26">
      <formula1>"Misional,Apoyo,Estratégico,Seguimiento y Evaluación"</formula1>
    </dataValidation>
    <dataValidation type="list" allowBlank="1" showInputMessage="1" showErrorMessage="1" sqref="A18:A294">
      <formula1>ACT</formula1>
    </dataValidation>
    <dataValidation type="list" allowBlank="1" showInputMessage="1" showErrorMessage="1" sqref="E18:E294">
      <formula1>LIDER</formula1>
    </dataValidation>
    <dataValidation type="list" allowBlank="1" showInputMessage="1" showErrorMessage="1" sqref="F18:F294">
      <formula1>PROF</formula1>
    </dataValidation>
    <dataValidation type="date" allowBlank="1" showInputMessage="1" showErrorMessage="1" sqref="H18:I294 X18:X294">
      <formula1>43101</formula1>
      <formula2>44926</formula2>
    </dataValidation>
    <dataValidation type="decimal" allowBlank="1" showInputMessage="1" showErrorMessage="1" sqref="W18:W294">
      <formula1>0</formula1>
      <formula2>1</formula2>
    </dataValidation>
    <dataValidation type="list" allowBlank="1" showInputMessage="1" showErrorMessage="1" sqref="C18:C294">
      <formula1>PROCESO</formula1>
    </dataValidation>
    <dataValidation type="list" allowBlank="1" showInputMessage="1" showErrorMessage="1" sqref="D27:D294">
      <formula1>"Misional,Apoyo,Estratégico,Seguimiento y Evaluación,Todos los Procesos"</formula1>
    </dataValidation>
    <dataValidation type="list" allowBlank="1" showInputMessage="1" showErrorMessage="1" sqref="AA18:AA294">
      <formula1>INDIRECT(VLOOKUP($A18,ACTA,2,0))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0"/>
  <sheetViews>
    <sheetView workbookViewId="0">
      <selection activeCell="A25" sqref="A25"/>
    </sheetView>
  </sheetViews>
  <sheetFormatPr baseColWidth="10" defaultRowHeight="15" x14ac:dyDescent="0.25"/>
  <cols>
    <col min="1" max="1" width="36.5703125" customWidth="1"/>
    <col min="2" max="3" width="34.28515625" customWidth="1"/>
  </cols>
  <sheetData>
    <row r="3" spans="1:2" x14ac:dyDescent="0.25">
      <c r="A3" s="7" t="s">
        <v>63</v>
      </c>
      <c r="B3" s="7" t="s">
        <v>6</v>
      </c>
    </row>
    <row r="4" spans="1:2" x14ac:dyDescent="0.25">
      <c r="A4" t="s">
        <v>60</v>
      </c>
      <c r="B4" t="s">
        <v>85</v>
      </c>
    </row>
    <row r="5" spans="1:2" x14ac:dyDescent="0.25">
      <c r="A5" t="s">
        <v>62</v>
      </c>
      <c r="B5" t="s">
        <v>86</v>
      </c>
    </row>
    <row r="6" spans="1:2" x14ac:dyDescent="0.25">
      <c r="A6" t="s">
        <v>49</v>
      </c>
      <c r="B6" t="s">
        <v>87</v>
      </c>
    </row>
    <row r="7" spans="1:2" x14ac:dyDescent="0.25">
      <c r="A7" t="s">
        <v>61</v>
      </c>
      <c r="B7" t="s">
        <v>88</v>
      </c>
    </row>
    <row r="8" spans="1:2" x14ac:dyDescent="0.25">
      <c r="A8" t="s">
        <v>48</v>
      </c>
      <c r="B8" t="s">
        <v>89</v>
      </c>
    </row>
    <row r="9" spans="1:2" x14ac:dyDescent="0.25">
      <c r="A9" t="s">
        <v>47</v>
      </c>
      <c r="B9" t="s">
        <v>90</v>
      </c>
    </row>
    <row r="10" spans="1:2" x14ac:dyDescent="0.25">
      <c r="A10" t="s">
        <v>50</v>
      </c>
      <c r="B10" t="s">
        <v>91</v>
      </c>
    </row>
    <row r="11" spans="1:2" x14ac:dyDescent="0.25">
      <c r="A11" t="s">
        <v>51</v>
      </c>
      <c r="B11" t="s">
        <v>92</v>
      </c>
    </row>
    <row r="14" spans="1:2" x14ac:dyDescent="0.25">
      <c r="A14" s="7" t="s">
        <v>65</v>
      </c>
    </row>
    <row r="15" spans="1:2" ht="30" x14ac:dyDescent="0.25">
      <c r="A15" s="8" t="s">
        <v>64</v>
      </c>
    </row>
    <row r="16" spans="1:2" x14ac:dyDescent="0.25">
      <c r="A16" s="8"/>
    </row>
    <row r="18" spans="1:3" x14ac:dyDescent="0.25">
      <c r="A18" s="7" t="s">
        <v>58</v>
      </c>
      <c r="B18" t="s">
        <v>212</v>
      </c>
      <c r="C18" t="s">
        <v>213</v>
      </c>
    </row>
    <row r="19" spans="1:3" x14ac:dyDescent="0.25">
      <c r="A19" s="43" t="s">
        <v>54</v>
      </c>
      <c r="B19">
        <v>1</v>
      </c>
      <c r="C19" t="s">
        <v>210</v>
      </c>
    </row>
    <row r="20" spans="1:3" x14ac:dyDescent="0.25">
      <c r="A20" s="42" t="s">
        <v>55</v>
      </c>
      <c r="B20">
        <v>2</v>
      </c>
    </row>
    <row r="21" spans="1:3" x14ac:dyDescent="0.25">
      <c r="A21" s="46" t="s">
        <v>52</v>
      </c>
      <c r="B21">
        <v>3</v>
      </c>
      <c r="C21" t="s">
        <v>211</v>
      </c>
    </row>
    <row r="22" spans="1:3" x14ac:dyDescent="0.25">
      <c r="A22" s="44" t="s">
        <v>53</v>
      </c>
      <c r="B22">
        <v>4</v>
      </c>
      <c r="C22" t="s">
        <v>210</v>
      </c>
    </row>
    <row r="23" spans="1:3" x14ac:dyDescent="0.25">
      <c r="A23" s="45" t="s">
        <v>56</v>
      </c>
      <c r="B23" s="45">
        <v>5</v>
      </c>
      <c r="C23" t="s">
        <v>211</v>
      </c>
    </row>
    <row r="24" spans="1:3" x14ac:dyDescent="0.25">
      <c r="A24" s="41" t="s">
        <v>57</v>
      </c>
      <c r="B24">
        <v>6</v>
      </c>
    </row>
    <row r="25" spans="1:3" x14ac:dyDescent="0.25">
      <c r="A25" s="53" t="s">
        <v>236</v>
      </c>
      <c r="B25">
        <v>7</v>
      </c>
    </row>
    <row r="27" spans="1:3" x14ac:dyDescent="0.25">
      <c r="A27" t="s">
        <v>93</v>
      </c>
      <c r="B27" t="s">
        <v>59</v>
      </c>
    </row>
    <row r="30" spans="1:3" x14ac:dyDescent="0.25">
      <c r="A30" s="7" t="s">
        <v>60</v>
      </c>
      <c r="B30" s="7" t="str">
        <f>VLOOKUP(A30,ACTA,2,0)</f>
        <v>CRITERIO1</v>
      </c>
    </row>
    <row r="31" spans="1:3" x14ac:dyDescent="0.25">
      <c r="A31" t="s">
        <v>173</v>
      </c>
      <c r="B31" s="9">
        <f>C31</f>
        <v>0.02</v>
      </c>
      <c r="C31" s="9">
        <v>0.02</v>
      </c>
    </row>
    <row r="32" spans="1:3" x14ac:dyDescent="0.25">
      <c r="A32" t="s">
        <v>172</v>
      </c>
      <c r="B32" s="9">
        <f>B31+C32</f>
        <v>7.0000000000000007E-2</v>
      </c>
      <c r="C32" s="9">
        <v>0.05</v>
      </c>
    </row>
    <row r="33" spans="1:3" x14ac:dyDescent="0.25">
      <c r="A33" t="s">
        <v>171</v>
      </c>
      <c r="B33" s="9">
        <f t="shared" ref="B33:B44" si="0">B32+C33</f>
        <v>0.08</v>
      </c>
      <c r="C33" s="9">
        <v>0.01</v>
      </c>
    </row>
    <row r="34" spans="1:3" x14ac:dyDescent="0.25">
      <c r="A34" t="s">
        <v>179</v>
      </c>
      <c r="B34" s="9">
        <f t="shared" si="0"/>
        <v>0.1</v>
      </c>
      <c r="C34" s="9">
        <v>0.02</v>
      </c>
    </row>
    <row r="35" spans="1:3" x14ac:dyDescent="0.25">
      <c r="A35" t="s">
        <v>174</v>
      </c>
      <c r="B35" s="9">
        <f t="shared" si="0"/>
        <v>0.35</v>
      </c>
      <c r="C35" s="9">
        <v>0.25</v>
      </c>
    </row>
    <row r="36" spans="1:3" x14ac:dyDescent="0.25">
      <c r="A36" t="s">
        <v>175</v>
      </c>
      <c r="B36" s="9">
        <f t="shared" si="0"/>
        <v>0.6</v>
      </c>
      <c r="C36" s="9">
        <v>0.25</v>
      </c>
    </row>
    <row r="37" spans="1:3" x14ac:dyDescent="0.25">
      <c r="A37" t="s">
        <v>180</v>
      </c>
      <c r="B37" s="9">
        <f t="shared" si="0"/>
        <v>0.69</v>
      </c>
      <c r="C37" s="9">
        <v>0.09</v>
      </c>
    </row>
    <row r="38" spans="1:3" x14ac:dyDescent="0.25">
      <c r="A38" t="s">
        <v>177</v>
      </c>
      <c r="B38" s="9">
        <f t="shared" si="0"/>
        <v>0.74</v>
      </c>
      <c r="C38" s="9">
        <v>0.05</v>
      </c>
    </row>
    <row r="39" spans="1:3" x14ac:dyDescent="0.25">
      <c r="A39" t="s">
        <v>176</v>
      </c>
      <c r="B39" s="9">
        <f t="shared" si="0"/>
        <v>0.77</v>
      </c>
      <c r="C39" s="9">
        <v>0.03</v>
      </c>
    </row>
    <row r="40" spans="1:3" x14ac:dyDescent="0.25">
      <c r="A40" t="s">
        <v>178</v>
      </c>
      <c r="B40" s="9">
        <f t="shared" si="0"/>
        <v>0.8</v>
      </c>
      <c r="C40" s="9">
        <v>0.03</v>
      </c>
    </row>
    <row r="41" spans="1:3" x14ac:dyDescent="0.25">
      <c r="A41" t="s">
        <v>181</v>
      </c>
      <c r="B41" s="9">
        <f t="shared" si="0"/>
        <v>0.85000000000000009</v>
      </c>
      <c r="C41" s="9">
        <v>0.05</v>
      </c>
    </row>
    <row r="42" spans="1:3" x14ac:dyDescent="0.25">
      <c r="A42" t="s">
        <v>182</v>
      </c>
      <c r="B42" s="9">
        <f t="shared" si="0"/>
        <v>0.90000000000000013</v>
      </c>
      <c r="C42" s="9">
        <v>0.05</v>
      </c>
    </row>
    <row r="43" spans="1:3" x14ac:dyDescent="0.25">
      <c r="A43" t="s">
        <v>183</v>
      </c>
      <c r="B43" s="9">
        <f t="shared" si="0"/>
        <v>0.95000000000000018</v>
      </c>
      <c r="C43" s="9">
        <v>0.05</v>
      </c>
    </row>
    <row r="44" spans="1:3" x14ac:dyDescent="0.25">
      <c r="A44" t="s">
        <v>184</v>
      </c>
      <c r="B44" s="9">
        <f t="shared" si="0"/>
        <v>1.0000000000000002</v>
      </c>
      <c r="C44" s="9">
        <v>0.05</v>
      </c>
    </row>
    <row r="47" spans="1:3" x14ac:dyDescent="0.25">
      <c r="A47" s="7" t="s">
        <v>62</v>
      </c>
      <c r="B47" s="7" t="str">
        <f>VLOOKUP(A47,ACTA,2,0)</f>
        <v>CRITERIO2</v>
      </c>
    </row>
    <row r="48" spans="1:3" x14ac:dyDescent="0.25">
      <c r="A48" t="s">
        <v>73</v>
      </c>
      <c r="B48" s="9">
        <v>0.1</v>
      </c>
    </row>
    <row r="49" spans="1:2" x14ac:dyDescent="0.25">
      <c r="A49" t="s">
        <v>75</v>
      </c>
      <c r="B49" s="9">
        <v>1</v>
      </c>
    </row>
    <row r="50" spans="1:2" x14ac:dyDescent="0.25">
      <c r="B50" s="9"/>
    </row>
    <row r="51" spans="1:2" x14ac:dyDescent="0.25">
      <c r="B51" s="9"/>
    </row>
    <row r="54" spans="1:2" x14ac:dyDescent="0.25">
      <c r="A54" s="7" t="s">
        <v>49</v>
      </c>
      <c r="B54" s="7" t="str">
        <f>VLOOKUP(A54,ACTA,2,0)</f>
        <v>CRITERIO3</v>
      </c>
    </row>
    <row r="55" spans="1:2" x14ac:dyDescent="0.25">
      <c r="A55" t="s">
        <v>79</v>
      </c>
      <c r="B55" s="9">
        <v>0.1</v>
      </c>
    </row>
    <row r="56" spans="1:2" x14ac:dyDescent="0.25">
      <c r="A56" t="s">
        <v>80</v>
      </c>
      <c r="B56" s="9">
        <v>0.8</v>
      </c>
    </row>
    <row r="57" spans="1:2" x14ac:dyDescent="0.25">
      <c r="A57" t="s">
        <v>74</v>
      </c>
      <c r="B57" s="9">
        <v>1</v>
      </c>
    </row>
    <row r="58" spans="1:2" x14ac:dyDescent="0.25">
      <c r="B58" s="9"/>
    </row>
    <row r="59" spans="1:2" x14ac:dyDescent="0.25">
      <c r="B59" s="9"/>
    </row>
    <row r="62" spans="1:2" x14ac:dyDescent="0.25">
      <c r="A62" s="7" t="s">
        <v>61</v>
      </c>
      <c r="B62" s="7" t="str">
        <f>VLOOKUP(A62,ACTA,2,0)</f>
        <v>CRITERIO4</v>
      </c>
    </row>
    <row r="63" spans="1:2" x14ac:dyDescent="0.25">
      <c r="A63" t="s">
        <v>68</v>
      </c>
      <c r="B63" s="9">
        <v>0.1</v>
      </c>
    </row>
    <row r="64" spans="1:2" x14ac:dyDescent="0.25">
      <c r="A64" t="s">
        <v>76</v>
      </c>
      <c r="B64" s="9">
        <v>0.5</v>
      </c>
    </row>
    <row r="65" spans="1:2" x14ac:dyDescent="0.25">
      <c r="A65" t="s">
        <v>77</v>
      </c>
      <c r="B65" s="9">
        <v>0.6</v>
      </c>
    </row>
    <row r="66" spans="1:2" x14ac:dyDescent="0.25">
      <c r="A66" t="s">
        <v>78</v>
      </c>
      <c r="B66" s="9">
        <v>0.8</v>
      </c>
    </row>
    <row r="67" spans="1:2" x14ac:dyDescent="0.25">
      <c r="A67" t="s">
        <v>69</v>
      </c>
      <c r="B67" s="9">
        <v>1</v>
      </c>
    </row>
    <row r="68" spans="1:2" x14ac:dyDescent="0.25">
      <c r="B68" s="9"/>
    </row>
    <row r="69" spans="1:2" x14ac:dyDescent="0.25">
      <c r="B69" s="9"/>
    </row>
    <row r="72" spans="1:2" x14ac:dyDescent="0.25">
      <c r="A72" s="7" t="s">
        <v>48</v>
      </c>
      <c r="B72" s="7" t="str">
        <f>VLOOKUP(A72,ACTA,2,0)</f>
        <v>CRITERIO5</v>
      </c>
    </row>
    <row r="73" spans="1:2" x14ac:dyDescent="0.25">
      <c r="A73" t="s">
        <v>70</v>
      </c>
      <c r="B73" s="9">
        <v>0.7</v>
      </c>
    </row>
    <row r="74" spans="1:2" x14ac:dyDescent="0.25">
      <c r="A74" t="s">
        <v>71</v>
      </c>
      <c r="B74" s="9">
        <v>0.9</v>
      </c>
    </row>
    <row r="75" spans="1:2" x14ac:dyDescent="0.25">
      <c r="A75" t="s">
        <v>72</v>
      </c>
      <c r="B75" s="9">
        <v>1</v>
      </c>
    </row>
    <row r="76" spans="1:2" x14ac:dyDescent="0.25">
      <c r="B76" s="9"/>
    </row>
    <row r="77" spans="1:2" x14ac:dyDescent="0.25">
      <c r="B77" s="9"/>
    </row>
    <row r="80" spans="1:2" x14ac:dyDescent="0.25">
      <c r="A80" s="7" t="s">
        <v>47</v>
      </c>
      <c r="B80" s="7" t="str">
        <f>VLOOKUP(A80,ACTA,2,0)</f>
        <v>CRITERIO6</v>
      </c>
    </row>
    <row r="81" spans="1:2" x14ac:dyDescent="0.25">
      <c r="A81" t="s">
        <v>68</v>
      </c>
      <c r="B81" s="9">
        <v>0.1</v>
      </c>
    </row>
    <row r="82" spans="1:2" x14ac:dyDescent="0.25">
      <c r="A82" t="s">
        <v>76</v>
      </c>
      <c r="B82" s="9">
        <v>0.5</v>
      </c>
    </row>
    <row r="83" spans="1:2" x14ac:dyDescent="0.25">
      <c r="A83" t="s">
        <v>77</v>
      </c>
      <c r="B83" s="9">
        <v>0.8</v>
      </c>
    </row>
    <row r="84" spans="1:2" x14ac:dyDescent="0.25">
      <c r="A84" t="s">
        <v>69</v>
      </c>
      <c r="B84" s="9">
        <v>1</v>
      </c>
    </row>
    <row r="85" spans="1:2" x14ac:dyDescent="0.25">
      <c r="B85" s="9"/>
    </row>
    <row r="86" spans="1:2" x14ac:dyDescent="0.25">
      <c r="B86" s="9"/>
    </row>
    <row r="89" spans="1:2" x14ac:dyDescent="0.25">
      <c r="A89" s="7" t="s">
        <v>50</v>
      </c>
      <c r="B89" s="7" t="str">
        <f>VLOOKUP(A89,ACTA,2,0)</f>
        <v>CRITERIO7</v>
      </c>
    </row>
    <row r="90" spans="1:2" x14ac:dyDescent="0.25">
      <c r="A90" t="s">
        <v>81</v>
      </c>
      <c r="B90" s="9">
        <v>0.1</v>
      </c>
    </row>
    <row r="91" spans="1:2" x14ac:dyDescent="0.25">
      <c r="A91" t="s">
        <v>82</v>
      </c>
      <c r="B91" s="9">
        <v>0.5</v>
      </c>
    </row>
    <row r="92" spans="1:2" x14ac:dyDescent="0.25">
      <c r="A92" t="s">
        <v>84</v>
      </c>
      <c r="B92" s="9">
        <v>0.8</v>
      </c>
    </row>
    <row r="93" spans="1:2" x14ac:dyDescent="0.25">
      <c r="A93" t="s">
        <v>83</v>
      </c>
      <c r="B93" s="9">
        <v>1</v>
      </c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8" spans="1:2" x14ac:dyDescent="0.25">
      <c r="A98" s="7" t="s">
        <v>51</v>
      </c>
      <c r="B98" s="7" t="str">
        <f>VLOOKUP(A98,ACTA,2,0)</f>
        <v>CRITERIO8</v>
      </c>
    </row>
    <row r="99" spans="1:2" x14ac:dyDescent="0.25">
      <c r="A99" t="s">
        <v>68</v>
      </c>
      <c r="B99" s="9">
        <v>0.1</v>
      </c>
    </row>
    <row r="100" spans="1:2" x14ac:dyDescent="0.25">
      <c r="A100" t="s">
        <v>76</v>
      </c>
      <c r="B100" s="9">
        <v>0.5</v>
      </c>
    </row>
    <row r="101" spans="1:2" x14ac:dyDescent="0.25">
      <c r="A101" t="s">
        <v>77</v>
      </c>
      <c r="B101" s="9">
        <v>0.6</v>
      </c>
    </row>
    <row r="102" spans="1:2" x14ac:dyDescent="0.25">
      <c r="A102" t="s">
        <v>78</v>
      </c>
      <c r="B102" s="9">
        <v>0.8</v>
      </c>
    </row>
    <row r="103" spans="1:2" x14ac:dyDescent="0.25">
      <c r="A103" t="s">
        <v>69</v>
      </c>
      <c r="B103" s="9">
        <v>1</v>
      </c>
    </row>
    <row r="113" spans="1:3" x14ac:dyDescent="0.25">
      <c r="A113" s="14" t="s">
        <v>94</v>
      </c>
      <c r="B113" s="14" t="s">
        <v>95</v>
      </c>
      <c r="C113" s="14" t="s">
        <v>96</v>
      </c>
    </row>
    <row r="114" spans="1:3" x14ac:dyDescent="0.25">
      <c r="A114" s="15" t="s">
        <v>97</v>
      </c>
      <c r="B114" s="16" t="s">
        <v>98</v>
      </c>
      <c r="C114" s="17" t="s">
        <v>99</v>
      </c>
    </row>
    <row r="115" spans="1:3" ht="25.5" x14ac:dyDescent="0.25">
      <c r="A115" s="15" t="s">
        <v>100</v>
      </c>
      <c r="B115" s="18" t="s">
        <v>101</v>
      </c>
      <c r="C115" s="17" t="s">
        <v>102</v>
      </c>
    </row>
    <row r="116" spans="1:3" x14ac:dyDescent="0.25">
      <c r="A116" s="15" t="s">
        <v>103</v>
      </c>
      <c r="B116" s="19" t="s">
        <v>104</v>
      </c>
      <c r="C116" s="17" t="s">
        <v>193</v>
      </c>
    </row>
    <row r="117" spans="1:3" x14ac:dyDescent="0.25">
      <c r="A117" s="15" t="s">
        <v>105</v>
      </c>
      <c r="B117" s="19" t="s">
        <v>106</v>
      </c>
      <c r="C117" s="17" t="s">
        <v>107</v>
      </c>
    </row>
    <row r="118" spans="1:3" ht="25.5" x14ac:dyDescent="0.25">
      <c r="A118" s="15" t="s">
        <v>108</v>
      </c>
      <c r="B118" s="19"/>
      <c r="C118" s="17" t="s">
        <v>192</v>
      </c>
    </row>
    <row r="119" spans="1:3" x14ac:dyDescent="0.25">
      <c r="A119" s="20" t="s">
        <v>109</v>
      </c>
      <c r="B119" s="21" t="s">
        <v>110</v>
      </c>
      <c r="C119" s="22" t="s">
        <v>111</v>
      </c>
    </row>
    <row r="120" spans="1:3" x14ac:dyDescent="0.25">
      <c r="A120" s="20" t="s">
        <v>112</v>
      </c>
      <c r="B120" s="21" t="s">
        <v>113</v>
      </c>
      <c r="C120" s="22" t="s">
        <v>114</v>
      </c>
    </row>
    <row r="121" spans="1:3" x14ac:dyDescent="0.25">
      <c r="A121" s="20" t="s">
        <v>115</v>
      </c>
      <c r="B121" s="21" t="s">
        <v>116</v>
      </c>
      <c r="C121" s="22" t="s">
        <v>117</v>
      </c>
    </row>
    <row r="122" spans="1:3" x14ac:dyDescent="0.25">
      <c r="A122" s="20" t="s">
        <v>118</v>
      </c>
      <c r="B122" s="21" t="s">
        <v>119</v>
      </c>
      <c r="C122" s="22" t="s">
        <v>120</v>
      </c>
    </row>
    <row r="123" spans="1:3" x14ac:dyDescent="0.25">
      <c r="A123" s="20" t="s">
        <v>121</v>
      </c>
      <c r="B123" s="23" t="s">
        <v>122</v>
      </c>
      <c r="C123" s="22" t="s">
        <v>123</v>
      </c>
    </row>
    <row r="124" spans="1:3" x14ac:dyDescent="0.25">
      <c r="A124" s="24" t="s">
        <v>124</v>
      </c>
      <c r="B124" s="25"/>
      <c r="C124" s="25" t="s">
        <v>107</v>
      </c>
    </row>
    <row r="125" spans="1:3" x14ac:dyDescent="0.25">
      <c r="A125" s="24" t="s">
        <v>125</v>
      </c>
      <c r="B125" s="26" t="s">
        <v>106</v>
      </c>
      <c r="C125" s="25" t="s">
        <v>107</v>
      </c>
    </row>
    <row r="126" spans="1:3" x14ac:dyDescent="0.25">
      <c r="A126" s="24" t="s">
        <v>126</v>
      </c>
      <c r="B126" s="27"/>
      <c r="C126" s="25" t="s">
        <v>169</v>
      </c>
    </row>
    <row r="127" spans="1:3" x14ac:dyDescent="0.25">
      <c r="A127" s="24" t="s">
        <v>127</v>
      </c>
      <c r="B127" s="25" t="s">
        <v>122</v>
      </c>
      <c r="C127" s="25" t="s">
        <v>123</v>
      </c>
    </row>
    <row r="128" spans="1:3" x14ac:dyDescent="0.25">
      <c r="A128" s="28" t="s">
        <v>128</v>
      </c>
      <c r="B128" s="29" t="s">
        <v>129</v>
      </c>
      <c r="C128" s="30" t="s">
        <v>130</v>
      </c>
    </row>
    <row r="129" spans="1:3" x14ac:dyDescent="0.25">
      <c r="A129" s="28" t="s">
        <v>131</v>
      </c>
      <c r="B129" s="31" t="s">
        <v>122</v>
      </c>
      <c r="C129" s="30" t="s">
        <v>123</v>
      </c>
    </row>
    <row r="130" spans="1:3" x14ac:dyDescent="0.25">
      <c r="A130" s="24" t="s">
        <v>164</v>
      </c>
      <c r="B130" s="24" t="s">
        <v>165</v>
      </c>
      <c r="C130" s="24" t="s">
        <v>166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23</vt:i4>
      </vt:variant>
    </vt:vector>
  </HeadingPairs>
  <TitlesOfParts>
    <vt:vector size="26" baseType="lpstr">
      <vt:lpstr>Formato PAA</vt:lpstr>
      <vt:lpstr>Listas Desplegables</vt:lpstr>
      <vt:lpstr>Hoja3</vt:lpstr>
      <vt:lpstr>ACT</vt:lpstr>
      <vt:lpstr>ACTA</vt:lpstr>
      <vt:lpstr>CRITERIO1</vt:lpstr>
      <vt:lpstr>CRITERIO1A</vt:lpstr>
      <vt:lpstr>CRITERIO2</vt:lpstr>
      <vt:lpstr>CRITERIO2A</vt:lpstr>
      <vt:lpstr>CRITERIO3</vt:lpstr>
      <vt:lpstr>CRITERIO3A</vt:lpstr>
      <vt:lpstr>CRITERIO4</vt:lpstr>
      <vt:lpstr>CRITERIO4A</vt:lpstr>
      <vt:lpstr>CRITERIO5</vt:lpstr>
      <vt:lpstr>CRITERIO5A</vt:lpstr>
      <vt:lpstr>CRITERIO6</vt:lpstr>
      <vt:lpstr>CRITERIO6A</vt:lpstr>
      <vt:lpstr>CRITERIO7</vt:lpstr>
      <vt:lpstr>CRITERIO7A</vt:lpstr>
      <vt:lpstr>CRITERIO8</vt:lpstr>
      <vt:lpstr>CRITERIO8A</vt:lpstr>
      <vt:lpstr>LIDER</vt:lpstr>
      <vt:lpstr>PROCESO</vt:lpstr>
      <vt:lpstr>PROCESO2</vt:lpstr>
      <vt:lpstr>PROF</vt:lpstr>
      <vt:lpstr>PROFA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Graciela Zabala Rico</cp:lastModifiedBy>
  <dcterms:created xsi:type="dcterms:W3CDTF">2018-02-07T23:53:02Z</dcterms:created>
  <dcterms:modified xsi:type="dcterms:W3CDTF">2018-06-15T13:28:57Z</dcterms:modified>
</cp:coreProperties>
</file>