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16.160.201\control interno\2019\19.03 inf. Auditorias C. I\19.03 INTERNAS\0. PAA\03. II Seg\"/>
    </mc:Choice>
  </mc:AlternateContent>
  <bookViews>
    <workbookView xWindow="0" yWindow="0" windowWidth="15360" windowHeight="7620" activeTab="1"/>
  </bookViews>
  <sheets>
    <sheet name="Hoja1" sheetId="3" r:id="rId1"/>
    <sheet name="Formato PAA" sheetId="1" r:id="rId2"/>
    <sheet name="Listas Desplegables" sheetId="2" r:id="rId3"/>
  </sheets>
  <definedNames>
    <definedName name="_xlnm._FilterDatabase" localSheetId="1" hidden="1">'Formato PAA'!$A$17:$AC$151</definedName>
    <definedName name="ACT">'Listas Desplegables'!$A$4:$A$12</definedName>
    <definedName name="ACTA">'Listas Desplegables'!$A$4:$B$12</definedName>
    <definedName name="CRITERIO1">'Listas Desplegables'!$A$31:$A$45</definedName>
    <definedName name="CRITERIO1A">'Listas Desplegables'!$A$31:$B$45</definedName>
    <definedName name="CRITERIO2">'Listas Desplegables'!$A$48:$A$53</definedName>
    <definedName name="CRITERIO2A">'Listas Desplegables'!$A$48:$B$53</definedName>
    <definedName name="CRITERIO3">'Listas Desplegables'!$A$57:$A$61</definedName>
    <definedName name="CRITERIO3A">'Listas Desplegables'!$A$57:$B$61</definedName>
    <definedName name="CRITERIO4">'Listas Desplegables'!$A$65:$A$74</definedName>
    <definedName name="CRITERIO4A">'Listas Desplegables'!$A$65:$B$74</definedName>
    <definedName name="CRITERIO5">'Listas Desplegables'!$A$79:$A$89</definedName>
    <definedName name="CRITERIO5A">'Listas Desplegables'!$A$79:$B$89</definedName>
    <definedName name="CRITERIO6">'Listas Desplegables'!$A$93:$A$102</definedName>
    <definedName name="CRITERIO6A">'Listas Desplegables'!$A$93:$B$102</definedName>
    <definedName name="CRITERIO7">'Listas Desplegables'!$A$106:$A$111</definedName>
    <definedName name="CRITERIO7A">'Listas Desplegables'!$A$106:$B$111</definedName>
    <definedName name="CRITERIO8">'Listas Desplegables'!$A$115:$A$127</definedName>
    <definedName name="CRITERIO8A">'Listas Desplegables'!$A$115:$B$127</definedName>
    <definedName name="LIDER">'Listas Desplegables'!$A$15:$A$16</definedName>
    <definedName name="PROCESO">'Listas Desplegables'!$A$136:$A$154</definedName>
    <definedName name="PROCESO2">'Listas Desplegables'!$A$136:$C$154</definedName>
    <definedName name="PROF">'Listas Desplegables'!$A$19:$A$25</definedName>
    <definedName name="PROFA">'Listas Desplegables'!$A$19:$B$25</definedName>
    <definedName name="_xlnm.Print_Titles" localSheetId="1">'Formato PAA'!$16:$17</definedName>
  </definedNames>
  <calcPr calcId="162913"/>
  <pivotCaches>
    <pivotCache cacheId="0" r:id="rId4"/>
  </pivotCache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16" i="1" l="1"/>
  <c r="G55" i="1"/>
  <c r="G41" i="1"/>
  <c r="G21" i="1"/>
  <c r="G18" i="1"/>
  <c r="G150" i="1"/>
  <c r="G149" i="1"/>
  <c r="G148" i="1"/>
  <c r="G147" i="1"/>
  <c r="G146" i="1"/>
  <c r="W151" i="1"/>
  <c r="G89" i="1"/>
  <c r="G84" i="1"/>
  <c r="G85" i="1"/>
  <c r="G48" i="1"/>
  <c r="G36" i="1"/>
  <c r="G24" i="1"/>
  <c r="E12" i="2"/>
  <c r="G35" i="1"/>
  <c r="G23" i="1"/>
  <c r="G34" i="1"/>
  <c r="G33" i="1"/>
  <c r="G32" i="1"/>
  <c r="G31" i="1"/>
  <c r="G30" i="1"/>
  <c r="G29" i="1"/>
  <c r="G28" i="1"/>
  <c r="G27" i="1"/>
  <c r="G26" i="1"/>
  <c r="G25" i="1"/>
  <c r="G22" i="1"/>
  <c r="G20" i="1"/>
  <c r="G19" i="1"/>
  <c r="C124" i="2"/>
  <c r="B115" i="2"/>
  <c r="B116" i="2"/>
  <c r="B117" i="2"/>
  <c r="B118" i="2"/>
  <c r="B119" i="2"/>
  <c r="B120" i="2"/>
  <c r="B121" i="2"/>
  <c r="B122" i="2"/>
  <c r="B123" i="2"/>
  <c r="C110" i="2"/>
  <c r="B106" i="2"/>
  <c r="B107" i="2"/>
  <c r="B108" i="2"/>
  <c r="B109" i="2"/>
  <c r="C101" i="2"/>
  <c r="B93" i="2"/>
  <c r="B94" i="2"/>
  <c r="B95" i="2"/>
  <c r="B96" i="2"/>
  <c r="B97" i="2"/>
  <c r="B98" i="2"/>
  <c r="B99" i="2"/>
  <c r="B100" i="2"/>
  <c r="C88" i="2"/>
  <c r="B79" i="2"/>
  <c r="B80" i="2"/>
  <c r="B81" i="2"/>
  <c r="B82" i="2"/>
  <c r="B83" i="2"/>
  <c r="B84" i="2"/>
  <c r="B85" i="2"/>
  <c r="B86" i="2"/>
  <c r="B87" i="2"/>
  <c r="C74" i="2"/>
  <c r="B65" i="2"/>
  <c r="B66" i="2"/>
  <c r="B67" i="2"/>
  <c r="B68" i="2"/>
  <c r="B69" i="2"/>
  <c r="B70" i="2"/>
  <c r="B71" i="2"/>
  <c r="B72" i="2"/>
  <c r="B73" i="2"/>
  <c r="C60" i="2"/>
  <c r="B57" i="2"/>
  <c r="B58" i="2"/>
  <c r="B59" i="2"/>
  <c r="C52" i="2"/>
  <c r="B48" i="2"/>
  <c r="B49" i="2"/>
  <c r="B50" i="2"/>
  <c r="B51" i="2"/>
  <c r="C45" i="2"/>
  <c r="G83" i="1"/>
  <c r="G82" i="1"/>
  <c r="G47" i="1"/>
  <c r="G44" i="1"/>
  <c r="G42" i="1"/>
  <c r="G115" i="1"/>
  <c r="G114" i="1"/>
  <c r="G113" i="1"/>
  <c r="G112" i="1"/>
  <c r="G111" i="1"/>
  <c r="G110" i="1"/>
  <c r="G109" i="1"/>
  <c r="G108" i="1"/>
  <c r="G107" i="1"/>
  <c r="G106" i="1"/>
  <c r="G105" i="1"/>
  <c r="G103" i="1"/>
  <c r="G102" i="1"/>
  <c r="G101" i="1"/>
  <c r="G46" i="1"/>
  <c r="G39" i="1"/>
  <c r="G38" i="1"/>
  <c r="B31" i="2"/>
  <c r="B32" i="2"/>
  <c r="B33" i="2"/>
  <c r="B34" i="2"/>
  <c r="B35" i="2"/>
  <c r="B36" i="2"/>
  <c r="G94" i="1"/>
  <c r="G95" i="1"/>
  <c r="G73" i="1"/>
  <c r="G72" i="1"/>
  <c r="G71" i="1"/>
  <c r="G70" i="1"/>
  <c r="G69" i="1"/>
  <c r="G68" i="1"/>
  <c r="G67" i="1"/>
  <c r="G66" i="1"/>
  <c r="G65" i="1"/>
  <c r="G64" i="1"/>
  <c r="G63" i="1"/>
  <c r="G62" i="1"/>
  <c r="G60" i="1"/>
  <c r="G59" i="1"/>
  <c r="G58" i="1"/>
  <c r="G57" i="1"/>
  <c r="G56" i="1"/>
  <c r="G54" i="1"/>
  <c r="G53" i="1"/>
  <c r="G52" i="1"/>
  <c r="G51" i="1"/>
  <c r="G50" i="1"/>
  <c r="B37" i="2"/>
  <c r="G37" i="1"/>
  <c r="G40" i="1"/>
  <c r="G43" i="1"/>
  <c r="G45" i="1"/>
  <c r="G49" i="1"/>
  <c r="G61" i="1"/>
  <c r="G74" i="1"/>
  <c r="G76" i="1"/>
  <c r="G77" i="1"/>
  <c r="G78" i="1"/>
  <c r="G79" i="1"/>
  <c r="G80" i="1"/>
  <c r="G81" i="1"/>
  <c r="G86" i="1"/>
  <c r="G87" i="1"/>
  <c r="G88" i="1"/>
  <c r="G90" i="1"/>
  <c r="G91" i="1"/>
  <c r="G92" i="1"/>
  <c r="G93" i="1"/>
  <c r="G96" i="1"/>
  <c r="G97" i="1"/>
  <c r="G98" i="1"/>
  <c r="G99" i="1"/>
  <c r="G100" i="1"/>
  <c r="G104"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U15" i="1"/>
  <c r="T15" i="1"/>
  <c r="S15" i="1"/>
  <c r="R15" i="1"/>
  <c r="Q15" i="1"/>
  <c r="P15" i="1"/>
  <c r="O15" i="1"/>
  <c r="N15" i="1"/>
  <c r="M15" i="1"/>
  <c r="L15" i="1"/>
  <c r="K15" i="1"/>
  <c r="J15" i="1"/>
  <c r="B114" i="2"/>
  <c r="B105" i="2"/>
  <c r="B92" i="2"/>
  <c r="B78" i="2"/>
  <c r="B64" i="2"/>
  <c r="B56" i="2"/>
  <c r="B47" i="2"/>
  <c r="B30" i="2"/>
  <c r="B38" i="2"/>
  <c r="B39" i="2"/>
  <c r="B40" i="2"/>
  <c r="B41" i="2"/>
  <c r="B42" i="2"/>
  <c r="B43" i="2"/>
  <c r="B44" i="2"/>
  <c r="AB145" i="1"/>
  <c r="AB134" i="1"/>
  <c r="AB60" i="1"/>
  <c r="AB95" i="1"/>
  <c r="AB112" i="1"/>
  <c r="AB70" i="1"/>
  <c r="AB94" i="1"/>
  <c r="AB129" i="1"/>
  <c r="AB90" i="1"/>
  <c r="AB80" i="1"/>
  <c r="AB96" i="1"/>
  <c r="AB128" i="1"/>
  <c r="AB117" i="1"/>
  <c r="AB35" i="1"/>
  <c r="AB46" i="1"/>
  <c r="AB147" i="1"/>
  <c r="AB143" i="1"/>
  <c r="AB76" i="1"/>
  <c r="AB63" i="1"/>
  <c r="AB22" i="1"/>
  <c r="AB25" i="1"/>
  <c r="AB48" i="1"/>
  <c r="AB98" i="1"/>
  <c r="AB105" i="1"/>
  <c r="AB67" i="1"/>
  <c r="AB120" i="1"/>
  <c r="AB40" i="1"/>
  <c r="AB32" i="1"/>
  <c r="AB49" i="1"/>
  <c r="AB20" i="1"/>
  <c r="AB64" i="1"/>
  <c r="AB137" i="1"/>
  <c r="AB31" i="1"/>
  <c r="AB58" i="1"/>
  <c r="AB21" i="1"/>
  <c r="AB102" i="1"/>
  <c r="AB150" i="1"/>
  <c r="AB88" i="1"/>
  <c r="AB122" i="1"/>
  <c r="AB111" i="1"/>
  <c r="AB53" i="1"/>
  <c r="AB85" i="1"/>
  <c r="AB27" i="1"/>
  <c r="AB29" i="1"/>
  <c r="AB28" i="1"/>
  <c r="AB125" i="1"/>
  <c r="AB57" i="1"/>
  <c r="AB23" i="1"/>
  <c r="AB127" i="1"/>
  <c r="AB33" i="1"/>
  <c r="AB78" i="1"/>
  <c r="AB139" i="1"/>
  <c r="AB91" i="1"/>
  <c r="AB82" i="1"/>
  <c r="AB97" i="1"/>
  <c r="AB74" i="1"/>
  <c r="AB118" i="1"/>
  <c r="AB77" i="1"/>
  <c r="AB86" i="1"/>
  <c r="AB44" i="1"/>
  <c r="AB36" i="1"/>
  <c r="AB114" i="1"/>
  <c r="AB54" i="1"/>
  <c r="AB107" i="1"/>
  <c r="AB110" i="1"/>
  <c r="AB136" i="1"/>
  <c r="AB52" i="1"/>
  <c r="AB106" i="1"/>
  <c r="AB148" i="1"/>
  <c r="AB71" i="1"/>
  <c r="AB43" i="1"/>
  <c r="AB87" i="1"/>
  <c r="AB83" i="1"/>
  <c r="AB131" i="1"/>
  <c r="AB45" i="1"/>
  <c r="AB109" i="1"/>
  <c r="AB89" i="1"/>
  <c r="AB39" i="1"/>
  <c r="AB101" i="1"/>
  <c r="AB108" i="1"/>
  <c r="AB130" i="1"/>
  <c r="AB41" i="1"/>
  <c r="AB59" i="1"/>
  <c r="AB18" i="1"/>
  <c r="AB123" i="1"/>
  <c r="AB24" i="1"/>
  <c r="AB69" i="1"/>
  <c r="AB132" i="1"/>
  <c r="AB141" i="1"/>
  <c r="AB146" i="1"/>
  <c r="AB65" i="1"/>
  <c r="AB19" i="1"/>
  <c r="AB93" i="1"/>
  <c r="AB133" i="1"/>
  <c r="AB26" i="1"/>
  <c r="AB99" i="1"/>
  <c r="AB126" i="1"/>
  <c r="AB47" i="1"/>
  <c r="AB115" i="1"/>
  <c r="AB50" i="1"/>
  <c r="AB140" i="1"/>
  <c r="AB142" i="1"/>
  <c r="AB135" i="1"/>
  <c r="AB51" i="1"/>
  <c r="AB73" i="1"/>
  <c r="AB61" i="1"/>
  <c r="AB56" i="1"/>
  <c r="AB104" i="1"/>
  <c r="AB121" i="1"/>
  <c r="AB68" i="1"/>
  <c r="AB144" i="1"/>
  <c r="AB124" i="1"/>
  <c r="AB92" i="1"/>
  <c r="AB149" i="1"/>
  <c r="AB79" i="1"/>
  <c r="AB62" i="1"/>
  <c r="AB34" i="1"/>
  <c r="AB113" i="1"/>
  <c r="AB72" i="1"/>
  <c r="AB55" i="1"/>
  <c r="AB100" i="1"/>
  <c r="AB42" i="1"/>
  <c r="AB30" i="1"/>
  <c r="AB84" i="1"/>
  <c r="AB116" i="1"/>
  <c r="AB75" i="1"/>
  <c r="AB38" i="1"/>
  <c r="AB103" i="1"/>
  <c r="AB138" i="1"/>
  <c r="AB119" i="1"/>
  <c r="AB81" i="1"/>
  <c r="AB37" i="1"/>
  <c r="AC65" i="1" l="1"/>
  <c r="AC64" i="1"/>
  <c r="AC78" i="1"/>
  <c r="AC62" i="1"/>
  <c r="AC77" i="1"/>
  <c r="AC54" i="1"/>
  <c r="AC125" i="1"/>
  <c r="AC69" i="1"/>
  <c r="AC134" i="1"/>
  <c r="AC95" i="1"/>
  <c r="AC53" i="1"/>
  <c r="AC126" i="1"/>
  <c r="AC122" i="1"/>
  <c r="AC58" i="1"/>
  <c r="AC18" i="1"/>
  <c r="AB151" i="1"/>
  <c r="AC41" i="1"/>
  <c r="AC102" i="1"/>
  <c r="AC39" i="1"/>
  <c r="AC21" i="1"/>
  <c r="AC146" i="1"/>
  <c r="AC34" i="1"/>
  <c r="AC97" i="1"/>
  <c r="AC66" i="1"/>
  <c r="AC86" i="1"/>
  <c r="AC150" i="1"/>
  <c r="AC61" i="1"/>
  <c r="AC119" i="1"/>
  <c r="AC144" i="1"/>
  <c r="AC37" i="1"/>
  <c r="AC80" i="1"/>
  <c r="AC127" i="1"/>
  <c r="AC143" i="1"/>
  <c r="AC55" i="1"/>
  <c r="AC74" i="1"/>
  <c r="AC118" i="1"/>
  <c r="AC26" i="1"/>
  <c r="AC107" i="1"/>
  <c r="AC106" i="1"/>
  <c r="AC115" i="1"/>
  <c r="AC85" i="1"/>
  <c r="AC32" i="1"/>
  <c r="AC84" i="1"/>
  <c r="AC138" i="1"/>
  <c r="AC36" i="1"/>
  <c r="AC94" i="1"/>
  <c r="AC59" i="1"/>
  <c r="AC57" i="1"/>
  <c r="AC147" i="1"/>
  <c r="AC98" i="1"/>
  <c r="AC137" i="1"/>
  <c r="AC139" i="1"/>
  <c r="AC133" i="1"/>
  <c r="AC140" i="1"/>
  <c r="AC124" i="1"/>
  <c r="AC96" i="1"/>
  <c r="AC99" i="1"/>
  <c r="AC52" i="1"/>
  <c r="AC109" i="1"/>
  <c r="AC44" i="1"/>
  <c r="AC47" i="1"/>
  <c r="AC48" i="1"/>
  <c r="AC33" i="1"/>
  <c r="AC30" i="1"/>
  <c r="AC73" i="1"/>
  <c r="AC135" i="1"/>
  <c r="AC136" i="1"/>
  <c r="AC123" i="1"/>
  <c r="AC43" i="1"/>
  <c r="AC40" i="1"/>
  <c r="AC51" i="1"/>
  <c r="AC141" i="1"/>
  <c r="AC90" i="1"/>
  <c r="AC87" i="1"/>
  <c r="AC88" i="1"/>
  <c r="AC38" i="1"/>
  <c r="AC105" i="1"/>
  <c r="AC42" i="1"/>
  <c r="AC82" i="1"/>
  <c r="AC35" i="1"/>
  <c r="AC23" i="1"/>
  <c r="AC25" i="1"/>
  <c r="AC129" i="1"/>
  <c r="AC108" i="1"/>
  <c r="AC19" i="1"/>
  <c r="AC92" i="1"/>
  <c r="AC56" i="1"/>
  <c r="AC68" i="1"/>
  <c r="AC71" i="1"/>
  <c r="AC93" i="1"/>
  <c r="AC116" i="1"/>
  <c r="AC75" i="1"/>
  <c r="AC117" i="1"/>
  <c r="AC100" i="1"/>
  <c r="AC27" i="1"/>
  <c r="AC112" i="1"/>
  <c r="AC46" i="1"/>
  <c r="AC83" i="1"/>
  <c r="AC22" i="1"/>
  <c r="AC148" i="1"/>
  <c r="AC28" i="1"/>
  <c r="AC142" i="1"/>
  <c r="AC103" i="1"/>
  <c r="AC120" i="1"/>
  <c r="AC50" i="1"/>
  <c r="AC79" i="1"/>
  <c r="AC121" i="1"/>
  <c r="AC128" i="1"/>
  <c r="AC20" i="1"/>
  <c r="AC104" i="1"/>
  <c r="AC131" i="1"/>
  <c r="AC45" i="1"/>
  <c r="AC111" i="1"/>
  <c r="AC114" i="1"/>
  <c r="AC70" i="1"/>
  <c r="AC24" i="1"/>
  <c r="AC29" i="1"/>
  <c r="AC89" i="1"/>
  <c r="AC60" i="1"/>
  <c r="AC113" i="1"/>
  <c r="AC132" i="1"/>
  <c r="AC81" i="1"/>
  <c r="AC145" i="1"/>
  <c r="AC49" i="1"/>
  <c r="AC67" i="1"/>
  <c r="AC72" i="1"/>
  <c r="AC76" i="1"/>
  <c r="AC130" i="1"/>
  <c r="AC91" i="1"/>
  <c r="AC101" i="1"/>
  <c r="AC110" i="1"/>
  <c r="AC63" i="1"/>
  <c r="AC31" i="1"/>
  <c r="AC149" i="1"/>
  <c r="AC151" i="1" l="1"/>
</calcChain>
</file>

<file path=xl/sharedStrings.xml><?xml version="1.0" encoding="utf-8"?>
<sst xmlns="http://schemas.openxmlformats.org/spreadsheetml/2006/main" count="1440" uniqueCount="403">
  <si>
    <t>Nombre de la Entidad</t>
  </si>
  <si>
    <t>Nombre del Jefe de Control Interno o quien  haga sus veces</t>
  </si>
  <si>
    <t>Objetivo del PAA:</t>
  </si>
  <si>
    <t>Alcance del PAA:</t>
  </si>
  <si>
    <t>Criterios:</t>
  </si>
  <si>
    <t>Recursos:</t>
  </si>
  <si>
    <t>Código</t>
  </si>
  <si>
    <t xml:space="preserve"> 208-CI-Ft-04</t>
  </si>
  <si>
    <t>Versión</t>
  </si>
  <si>
    <t>Vigente desde</t>
  </si>
  <si>
    <t>Vigencia del Plan</t>
  </si>
  <si>
    <t>Fecha de Aprobación</t>
  </si>
  <si>
    <t>Soporte de Aprobación</t>
  </si>
  <si>
    <t>Tipo de Proceso</t>
  </si>
  <si>
    <t>Fecha Programada</t>
  </si>
  <si>
    <t>Cronograma</t>
  </si>
  <si>
    <t>Seguimiento</t>
  </si>
  <si>
    <t>Evidencias</t>
  </si>
  <si>
    <t>Observaciones</t>
  </si>
  <si>
    <t>Actividad</t>
  </si>
  <si>
    <t>Responsable o Líder de la Auditoría</t>
  </si>
  <si>
    <t>Equipo Auditor
Responsable de la Actividad</t>
  </si>
  <si>
    <t>Responsable Líder del proceso auditado</t>
  </si>
  <si>
    <t>ENE</t>
  </si>
  <si>
    <t>FEB</t>
  </si>
  <si>
    <t>MAR</t>
  </si>
  <si>
    <t>ABR</t>
  </si>
  <si>
    <t>MAY</t>
  </si>
  <si>
    <t>JUN</t>
  </si>
  <si>
    <t>JUL</t>
  </si>
  <si>
    <t>AGO</t>
  </si>
  <si>
    <t>SEP</t>
  </si>
  <si>
    <t>OCT</t>
  </si>
  <si>
    <t>NOV</t>
  </si>
  <si>
    <t>DIC</t>
  </si>
  <si>
    <t>Fecha Inicio</t>
  </si>
  <si>
    <t>Fecha Fin</t>
  </si>
  <si>
    <t xml:space="preserve">Fecha  de Cierre de la Actividad </t>
  </si>
  <si>
    <t>Productos Esperados</t>
  </si>
  <si>
    <t>Avance Actividad</t>
  </si>
  <si>
    <t>PLAN ANUAL DE AUDITORÍAS</t>
  </si>
  <si>
    <t>Cargo</t>
  </si>
  <si>
    <t>El Plan Anual de Auditorías se aplicará a los 16 procesos identificados en la resolución interna 4978 de 2017 del mapa de procesos de la CVP, así como a las dependencias y áreas funcionales que los conforman.</t>
  </si>
  <si>
    <t>Caja de la Vivienda Popular</t>
  </si>
  <si>
    <t>Ivonne Andrea Torres Cruz</t>
  </si>
  <si>
    <t xml:space="preserve">Acta de Reunión - Comité del Sistema Integrado de Gestión </t>
  </si>
  <si>
    <t>Liderazgo Estratégico</t>
  </si>
  <si>
    <t>Informes de Ley</t>
  </si>
  <si>
    <t>Enfoque hacia la Prevención</t>
  </si>
  <si>
    <t>Relación con entes de control externos</t>
  </si>
  <si>
    <t>Seguimiento a Planes de Mejoramiento</t>
  </si>
  <si>
    <t>Graciela Zabala Rico</t>
  </si>
  <si>
    <t>Profesionales</t>
  </si>
  <si>
    <t>Ponderación</t>
  </si>
  <si>
    <t>Auditoría</t>
  </si>
  <si>
    <t>Evaluación de la Gestión del Riesgo</t>
  </si>
  <si>
    <t>Adicionales</t>
  </si>
  <si>
    <t>Actividades</t>
  </si>
  <si>
    <t>Ivonne Andrea Torres Cruz
Asesora Control Interno</t>
  </si>
  <si>
    <t>Lider</t>
  </si>
  <si>
    <t>Aporte al Avance del  PAA</t>
  </si>
  <si>
    <t>Ponderación
de la Actividad</t>
  </si>
  <si>
    <t>Entrega, publicación o socialización de resultados</t>
  </si>
  <si>
    <t>Trabajo de campo</t>
  </si>
  <si>
    <t>Diseño o planeación de la acción</t>
  </si>
  <si>
    <t>Ejecución de la acción planteada</t>
  </si>
  <si>
    <t>CRITERIO1</t>
  </si>
  <si>
    <t>CRITERIO2</t>
  </si>
  <si>
    <t>CRITERIO3</t>
  </si>
  <si>
    <t>CRITERIO4</t>
  </si>
  <si>
    <t>CRITERIO5</t>
  </si>
  <si>
    <t>CRITERIO6</t>
  </si>
  <si>
    <t>CRITERIO7</t>
  </si>
  <si>
    <t>CRITERIO8</t>
  </si>
  <si>
    <t>Cuadro de Ponderación</t>
  </si>
  <si>
    <t>Proceso</t>
  </si>
  <si>
    <t>Dependencia responsable</t>
  </si>
  <si>
    <t>Líder responsable</t>
  </si>
  <si>
    <t>Gestión Estratégica</t>
  </si>
  <si>
    <t xml:space="preserve">Jefe Oficina Asesora de Planeación </t>
  </si>
  <si>
    <t>Dirección Jurídica</t>
  </si>
  <si>
    <t>Gestión del Talento Humano</t>
  </si>
  <si>
    <t>Subdirección Administrativa</t>
  </si>
  <si>
    <t>Subdirector Administrativo</t>
  </si>
  <si>
    <t>Gestión Tecnología de la Información y Comunicaciones</t>
  </si>
  <si>
    <t>Reasentamientos Humanos</t>
  </si>
  <si>
    <t>Urbanizaciones y Titulación</t>
  </si>
  <si>
    <t>Mejoramiento de Barrios</t>
  </si>
  <si>
    <t>Mejoramiento de Vivienda</t>
  </si>
  <si>
    <t>Dirección de Mejoramiento de Vivienda</t>
  </si>
  <si>
    <t>Director de Mejoramiento de Vivienda</t>
  </si>
  <si>
    <t>Director de Gestión Corporativa y CID</t>
  </si>
  <si>
    <t>Gestión Administrativa</t>
  </si>
  <si>
    <t>Gestión Documental</t>
  </si>
  <si>
    <t>Gestión Financiera</t>
  </si>
  <si>
    <t>Adquisición de bienes y servicios</t>
  </si>
  <si>
    <t>Evaluación de la Gestión</t>
  </si>
  <si>
    <t xml:space="preserve">Asesor de Control Interno </t>
  </si>
  <si>
    <t>Gestión del Control Interno Disciplinario</t>
  </si>
  <si>
    <t>Informe presupuestal a Personería</t>
  </si>
  <si>
    <t>Informe cuenta mensual SIVICOF</t>
  </si>
  <si>
    <t>Informe cuenta anual SIVICOF</t>
  </si>
  <si>
    <t>Austeridad en el gasto. Decretos Reglamentarios 1737 de 1998 y 984 de 2012 y Directiva Presidencial 03 de 2012.</t>
  </si>
  <si>
    <t>Informe FURAG - Reporte en aplicativo página de la Función Publica</t>
  </si>
  <si>
    <t>Informe Pormenorizado Sistema de Control Interno. Ley 1474 de 2011.</t>
  </si>
  <si>
    <t>Formulación PAA Auditorías - Artículo 1 decreto 215 de 2017</t>
  </si>
  <si>
    <t>Seguimiento PAA Auditorías - Artículo 1 decreto 215 de 2017</t>
  </si>
  <si>
    <t>Informe de seguimiento y recomendaciones sobre el cumplimiento de las metas del PDD - Artículo 3 decreto 215 de 2017</t>
  </si>
  <si>
    <t>seguimiento Plan anticorrupción y de Atención al Ciudadano. Decreto 124 de 2016</t>
  </si>
  <si>
    <t>Seguimiento Matriz de riesgos de corrupción y por proceso</t>
  </si>
  <si>
    <t>Informe Directiva 003 de 2013 Alcaldía Mayor de Bogotá</t>
  </si>
  <si>
    <t>Reportar la información sobre la utilización del software a través del aplicativo que disponga la Dirección Nacional de Derechos de Autor. Circular 17 de 2011</t>
  </si>
  <si>
    <t>Seguimiento a los procesos judiciales - SIPROJ</t>
  </si>
  <si>
    <t>Revisión botón de transparencia - Ley 1712 de 2014 numeral 7 a cargo de control interno</t>
  </si>
  <si>
    <t>Contratación 2018 contratistas ACI</t>
  </si>
  <si>
    <t>Seguimiento a los indicadores de gestión y por proceso</t>
  </si>
  <si>
    <t>Estratégico</t>
  </si>
  <si>
    <t>Apoyo</t>
  </si>
  <si>
    <t>Seguimiento y Evaluación</t>
  </si>
  <si>
    <t>Todos los Procesos</t>
  </si>
  <si>
    <t>Todas las dependencias</t>
  </si>
  <si>
    <t>Misional</t>
  </si>
  <si>
    <t>Planeación - Comunicación de envío</t>
  </si>
  <si>
    <t>Planeación - Listas de verificación</t>
  </si>
  <si>
    <t>Planeación - Plan de auditoría</t>
  </si>
  <si>
    <t>Trabajo de campo - Recolección de Evidencias</t>
  </si>
  <si>
    <t>Trabajo de campo - Análisis de Información</t>
  </si>
  <si>
    <t>Informe preliminar - Comunicación de envío</t>
  </si>
  <si>
    <t>Informe preliminar - Revisado por ACI</t>
  </si>
  <si>
    <t>Informe preliminar - Reunión de validación de hallazgos</t>
  </si>
  <si>
    <t>Planeación - Reunión de apertura</t>
  </si>
  <si>
    <t>Informe preliminar - Elaboración</t>
  </si>
  <si>
    <t>Informe Final - Revisión de evidencias nuevas</t>
  </si>
  <si>
    <t>Informe Final - Elaboración</t>
  </si>
  <si>
    <t>Informe Final - Comunicación de envío</t>
  </si>
  <si>
    <t>Trámite de cuentas de ACI</t>
  </si>
  <si>
    <t>Seguimiento a Comité Técnico de sostenibilidad Contable</t>
  </si>
  <si>
    <t>Arqueo Caja menor</t>
  </si>
  <si>
    <t>Arqueo Caja fuerte</t>
  </si>
  <si>
    <t>Informe PQR's - Ley 1474 de 2011</t>
  </si>
  <si>
    <t>Decreto 1072 de 2015 - SGSST - Sistema de Gestión de la Seguridad y Salud en el Trabajo</t>
  </si>
  <si>
    <t>Seguimiento a los proyectos de inversión</t>
  </si>
  <si>
    <t>Seguimiento a las historias laborales</t>
  </si>
  <si>
    <t>Seguimiento al Producto No Conforme</t>
  </si>
  <si>
    <t>Seguimiento al PINAR</t>
  </si>
  <si>
    <t>Ingeniero</t>
  </si>
  <si>
    <t>Codigo Color</t>
  </si>
  <si>
    <t>Rol</t>
  </si>
  <si>
    <t>Cantidad personas que conforman la entidad</t>
  </si>
  <si>
    <t>Personas de CI</t>
  </si>
  <si>
    <t>N° Aux Administrativos</t>
  </si>
  <si>
    <t>N° de Técnicos</t>
  </si>
  <si>
    <t>N° Profesionales</t>
  </si>
  <si>
    <t>N° Prof. Especializados</t>
  </si>
  <si>
    <t>N° Asesores</t>
  </si>
  <si>
    <t>Talento Humano
Cantidad</t>
  </si>
  <si>
    <t>Informe</t>
  </si>
  <si>
    <t>Listados de Asistencia</t>
  </si>
  <si>
    <t>Cuentas de Contratistas Radicadas</t>
  </si>
  <si>
    <t xml:space="preserve">Diseño y gestión de capacitaciones para el fortalecimiento y aplicación del principio de autocontrol  </t>
  </si>
  <si>
    <t>Roles 
Decreto 948 de 2017</t>
  </si>
  <si>
    <t xml:space="preserve">Atención a la contraloría - auditoría regular </t>
  </si>
  <si>
    <t>Atención a la contraloría - auditoría de desempeño 1</t>
  </si>
  <si>
    <t>Atención a la contraloría - auditoría de desempeño 2</t>
  </si>
  <si>
    <t>Decreto 371 de 2010 
Artículo 2°._ DE LOS PROCESOS DE CONTRATACIÓN EN EL DISTRITO CAPITAL.</t>
  </si>
  <si>
    <t>Decreto 371 de 2010
Artículo 3º - DE LOS PROCESOS DE ATENCIÓN AL CIUDADANO, LOS SISTEMAS DE INFORMACIÓN Y ATENCIÓN DE LAS PETICIONES, QUEJAS, RECLAMOS Y SUGERENCIAS DE LOS CUIDADANOS, EN EL DISTRITO CAPITAL.</t>
  </si>
  <si>
    <t>Oficina Asesora de Planeación</t>
  </si>
  <si>
    <t>Prevención del Daño Antijurídico y Representación Judicial</t>
  </si>
  <si>
    <t xml:space="preserve">Director Jurídico </t>
  </si>
  <si>
    <t xml:space="preserve">Gestión de Comunicaciones </t>
  </si>
  <si>
    <t xml:space="preserve">Jefe Oficina Asesora de Comunicaciones </t>
  </si>
  <si>
    <t xml:space="preserve">Oficina Asesora de Comunicaciones </t>
  </si>
  <si>
    <t>Jefe Oficina de Tecnologías de la Información y las Comunicaciones</t>
  </si>
  <si>
    <t>Oficina Tecnologías de la Información y las Comunicaciones</t>
  </si>
  <si>
    <t>Director de Reasentamientos Humanos</t>
  </si>
  <si>
    <t>Dirección de Reasentamientos Humanos</t>
  </si>
  <si>
    <t>Director de Urbanizaciones y Titulación</t>
  </si>
  <si>
    <t>Dirección de Urbanizaciones y Titulación</t>
  </si>
  <si>
    <t>Director de Mejoramiento de Barrios</t>
  </si>
  <si>
    <t>Dirección de Mejoramiento de Barrios</t>
  </si>
  <si>
    <t xml:space="preserve">Servicio al Ciudadano </t>
  </si>
  <si>
    <t>Adquisición de Bienes y Servicios</t>
  </si>
  <si>
    <t>Subdirector Financiero</t>
  </si>
  <si>
    <t>Subdirección Financiera</t>
  </si>
  <si>
    <t>Asesor de Control Interno</t>
  </si>
  <si>
    <t>Asesoría de Control Interno</t>
  </si>
  <si>
    <t>Seguimiento a Comité de inventarios</t>
  </si>
  <si>
    <t>Seguimiento al Comité de Conciliación</t>
  </si>
  <si>
    <t>Todos</t>
  </si>
  <si>
    <t>Actas de comité</t>
  </si>
  <si>
    <t>Asesora de Control Interno - Código 105 - Grado 01</t>
  </si>
  <si>
    <t>Firma: IVONNE ANDREA TORRES CRUZ - ASESORA DE CONTROL INTERNO - CAJA DE LA VIVIENDA POPULAR</t>
  </si>
  <si>
    <t>Recepción de solicitud</t>
  </si>
  <si>
    <t>Reparto de solicitud</t>
  </si>
  <si>
    <t>Revisión de respuesta y soportes</t>
  </si>
  <si>
    <t>Entrega a ente de control y copia en Control Interno</t>
  </si>
  <si>
    <t>117 funcionarios + 318 contratistas = 435 personas</t>
  </si>
  <si>
    <t>Evaluar de forma sistemática, autónoma, objetiva e independiente el SCI, MIPG, la gestión y los resultados de los procesos de la CVP, así como evaluar el cumplimiento de los planes y realizar los demás seguimientos e informes de ley, mediante actividades de aseguramiento y consultoría basados en riesgos y con enfoque hacia la prevención, proponiendo las recomendaciones y sugerencias que contribuyan al mejoramiento continuo del SIC.</t>
  </si>
  <si>
    <r>
      <rPr>
        <b/>
        <sz val="9"/>
        <color theme="1"/>
        <rFont val="Arial"/>
        <family val="2"/>
      </rPr>
      <t>Humanos:</t>
    </r>
    <r>
      <rPr>
        <sz val="9"/>
        <color theme="1"/>
        <rFont val="Arial"/>
        <family val="2"/>
      </rPr>
      <t xml:space="preserve"> Equipo multidisciplinario de trabajo de la Asesoría de Control Interno
</t>
    </r>
    <r>
      <rPr>
        <b/>
        <sz val="9"/>
        <color theme="1"/>
        <rFont val="Arial"/>
        <family val="2"/>
      </rPr>
      <t>Tecnológicos:</t>
    </r>
    <r>
      <rPr>
        <sz val="9"/>
        <color theme="1"/>
        <rFont val="Arial"/>
        <family val="2"/>
      </rPr>
      <t xml:space="preserve"> Equipos de cómputo, acceso a los Sistemas de Información de la entidad en modo de consulta y conectividad
</t>
    </r>
    <r>
      <rPr>
        <b/>
        <sz val="9"/>
        <color theme="1"/>
        <rFont val="Arial"/>
        <family val="2"/>
      </rPr>
      <t>Financieros</t>
    </r>
    <r>
      <rPr>
        <sz val="9"/>
        <color theme="1"/>
        <rFont val="Arial"/>
        <family val="2"/>
      </rPr>
      <t>: presupuesto asignado</t>
    </r>
  </si>
  <si>
    <t>1. Requisitos legales (normas y estándares)
2. Resultado de las auditorías externas e internas 2018
3. Estado del Plan de Mejoramiento interno y externo
4. Resultado de cumplimento de la gestión
5. Estado de implementación y sostenibilidad del MIPG y del MECI
6. Estado de los procesos</t>
  </si>
  <si>
    <t>liderazgo estratégico</t>
  </si>
  <si>
    <t>enfoque hacia la prevención</t>
  </si>
  <si>
    <t>evaluación de la gestión del riesgo</t>
  </si>
  <si>
    <t>relación con entes externos de control</t>
  </si>
  <si>
    <t>evaluación y seguimiento</t>
  </si>
  <si>
    <t>Marcela Urrea Jaramillo</t>
  </si>
  <si>
    <t>Elizabeth Cárdenas Rincón</t>
  </si>
  <si>
    <t>Andrea Sierra Ochoa</t>
  </si>
  <si>
    <t>Alejandro Marín Cañón</t>
  </si>
  <si>
    <t>Economista</t>
  </si>
  <si>
    <t>Contador 1</t>
  </si>
  <si>
    <t>Contador 2</t>
  </si>
  <si>
    <t>Auxiliar</t>
  </si>
  <si>
    <t>Abogado</t>
  </si>
  <si>
    <t>Ximena Peña Yague</t>
  </si>
  <si>
    <t>Técnico</t>
  </si>
  <si>
    <t>Alexandra Álvarez Mantilla</t>
  </si>
  <si>
    <t>Ivonne Andrea Torres Cruz
Asesora de Control Interno</t>
  </si>
  <si>
    <t>Recolección y Análisis de Información</t>
  </si>
  <si>
    <t>Asignación de actividad</t>
  </si>
  <si>
    <t>Elaboración de solicitud</t>
  </si>
  <si>
    <t>Actividad ejecutada (revisada y entregada a solicitante)</t>
  </si>
  <si>
    <t>Planeación - Definir metodología y cronograma de trabajo</t>
  </si>
  <si>
    <t>Planeación - Revisión previa del tema a evaluar</t>
  </si>
  <si>
    <t>Trabajo de campo - Recolección de Información</t>
  </si>
  <si>
    <t>Informe - Elaboración</t>
  </si>
  <si>
    <t>Informe - Revisión por ACI</t>
  </si>
  <si>
    <t>Informe - Comunicación de envío</t>
  </si>
  <si>
    <t>Informe - Publicación (web,intranet y/o carpeta de calidad)</t>
  </si>
  <si>
    <t>Informe Final - Publicación (web,intranet y/o carpeta de calidad)</t>
  </si>
  <si>
    <t>Planeación - Revisión previa del tema del informe</t>
  </si>
  <si>
    <t>Planeación del trabajo</t>
  </si>
  <si>
    <t>Planeación - Revisión previa del tema</t>
  </si>
  <si>
    <t>Informe - Elaboración de producto</t>
  </si>
  <si>
    <t>Entrega producto final</t>
  </si>
  <si>
    <t>Planeación - Revisión estado del PM a hacer seguimiento</t>
  </si>
  <si>
    <t>Dirección de Gestión Corporativa y CID</t>
  </si>
  <si>
    <t>Líderes de Cada Proceso</t>
  </si>
  <si>
    <t>Constitución Caja menor</t>
  </si>
  <si>
    <t>Verificación de la oportunidad y contenido de las herramientas de gestión de la CVP y su seguimiento:
PAG, PAAC, mapa de riesgos, proyectos de inversión</t>
  </si>
  <si>
    <t>Revisar la formulación y el avance de los siguientes planes normados por el Decreto 612 de 2018:
- Plan Estratégico de Tecnologías de la Información y las Comunicaciones.
- Plan de Tratamiento de Riesgos de Seguridad y Privacidad de la Información.
- Plan de Seguridad y Privacidad de la Información.</t>
  </si>
  <si>
    <t>Seguimiento al Plan Institucional de Capacitación - PIC</t>
  </si>
  <si>
    <t>Seguimiento al Plan Anual de Vacantes</t>
  </si>
  <si>
    <t>Seguimiento al Plan de Previsión de Recursos Humanos</t>
  </si>
  <si>
    <t>Seguimiento al Plan Estratégico de Talento Humano</t>
  </si>
  <si>
    <t>Seguimiento al . Plan de Incentivos Institucionales</t>
  </si>
  <si>
    <t>Auditoría Interna de Calidad bajo el estándar ISO 9001:2015</t>
  </si>
  <si>
    <t>Gestionar el proceso de contratación de la Auditoría Interna de Calidad bajo el estándar ISO 9001:2015</t>
  </si>
  <si>
    <t>Seguimiento a tutelas y a las notificaciones</t>
  </si>
  <si>
    <t>Seguimiento al plan de implementación del MIPG</t>
  </si>
  <si>
    <t xml:space="preserve">Seguimiento al Plan de Mejoramiento Interno </t>
  </si>
  <si>
    <t>Seguimiento a Plan de Mejoramiento Externo</t>
  </si>
  <si>
    <t>Control Interno Contable durante la vigencia 2018.
Decreto Reglamentario 1027 de 2007 y Resolución 193 de 2016 del Contador General de la Nación.</t>
  </si>
  <si>
    <t>Revisión por la Dirección- información a cargo de control interno</t>
  </si>
  <si>
    <t>Revisión y/o actualización del normograma proceso Evaluación de la Gestión</t>
  </si>
  <si>
    <t>Realizar auditoría de proceso de Reasentamientos Humanos</t>
  </si>
  <si>
    <t>Realizar auditoría de proceso de Urbanizaciones y Titulación</t>
  </si>
  <si>
    <t>Realizar auditoría de Inventarios (hardware y software)</t>
  </si>
  <si>
    <t>Normograma</t>
  </si>
  <si>
    <t>Página web actualizada</t>
  </si>
  <si>
    <t>Contratos de CI perfeccionados y en ejecución</t>
  </si>
  <si>
    <t>Se llevaron a cabo las actividades para la contratación de los profesionales requeridos por la Asesoría de Control Interno</t>
  </si>
  <si>
    <t>Se realizó la solicitud revisión con técnicas de auditoría y cargue de la información en el aplicativo SIVICOF</t>
  </si>
  <si>
    <t>Realizar evaluación de personal de planta</t>
  </si>
  <si>
    <t>Evaluaciones de gestión</t>
  </si>
  <si>
    <t>Respuestas a memorandos</t>
  </si>
  <si>
    <t>Memorando 2019IE261 del 17 de Enero de 2019</t>
  </si>
  <si>
    <t>Memorandos</t>
  </si>
  <si>
    <t>No se ha dado inicio a la actividad y presenta retrasos</t>
  </si>
  <si>
    <t>Se remitió correo a la Oficina Asesora de Planeación con la Matriz del normograma actualizado</t>
  </si>
  <si>
    <t>La Asesora de Control Interno entregó a la técnico que realizará la labor, los lineamientos para hacer la revisión del botón a cargo de control interno, se remitió marco legal y matriz donde debe ser revisada la información. Se realizó la primera solicitud de modificación del botón para tener la información al día</t>
  </si>
  <si>
    <t>diferencia</t>
  </si>
  <si>
    <t>Etiquetas de fila</t>
  </si>
  <si>
    <t>Total general</t>
  </si>
  <si>
    <t>Suma de Aporte al Avance del  PAA</t>
  </si>
  <si>
    <t>Suma de Ponderación</t>
  </si>
  <si>
    <t>En enero se realizó verificación del cumplimiento del PAAC y se presentó informe con memorando de fecha el día 16Ene2019 con radicado Cordis No.2019IE260 y se publicó en página web el 17Ene2019</t>
  </si>
  <si>
    <t>Informe de evaluación III cuatrimestre de 2018
Memorando 2019IE260 del 16Ene2019
Correo verificación publicación en página web el 17Ene2019</t>
  </si>
  <si>
    <t>roles Dec 648 de 2017</t>
  </si>
  <si>
    <t>Se evidencia una carpeta con información para la planificación del trabajo, así mismo está el correo de solicitud y de respuesta. Ruta: \\10.216.160.201\control interno\2019\2. 036 INFORMES\19.04 INF.  DE GESTIÓN\SIPROJ</t>
  </si>
  <si>
    <t>El informe tiene un retraso en el inicio de la actividad. El 28May2019 se solicitó información y se dio respuesta el 30May2019. Al 30Jun2019, está en etapa de análisis de la información recolectada.</t>
  </si>
  <si>
    <t>El informe tiene un retraso en el inicio de la actividad. El 25Jun2019 se solicitó información por medio de tres correos electrónicos. Al 30Jun2019, está en etapa de recolección de evidencias.</t>
  </si>
  <si>
    <t>Tres correos electrónicos de solicitud de información del 25Jun2019: incapacidades de la funcionaria responsable, póliza que ampara a la funcionaria responsable, cuenta corriente de la caja menor. La respuesta fue entregada por correo electrónico el 26Jun2019.</t>
  </si>
  <si>
    <t>1. Plan de auditoría
2. Memo de apertura de la auditoría de inventarios (software y hardware), Cordis 2019IE1176 del 08Feb2019
2. Correo de entrega del plan y de la comunicación
3. Agenda para reunión
4. Listado de asistencia y registro de reunión de apertura
5. Memo de alcance de auditoría 2019IE4996 del 08Abr2019 (ampliación en 2 meses)
6. Solitudes de información contractual, técnica, contable y administrativa. Ruta: \\10.216.160.201\control interno\2019\19.03 inf. Auditorias C. I\19.03 INTERNAS\03. DNDA - INVENTARIOS\4. Ejecución de la auditoría especial</t>
  </si>
  <si>
    <t>Se planeó hacer el informe en conjunto con la auditoría de inventarios (hardware y software), sin embargo, no se mostraron los resultados de este seguimiento en el informe final, por lo tanto, se decidió que se elaborara un informe independiente. De este seguimiento se ha hecho lo siguiente:
1. Planificación del trabajo en auditoría de inventarios
2. Recolección de información
3. Al 30Jun2019, estaba en etapa de análisis de información y recolección adicional de información</t>
  </si>
  <si>
    <t>1. Memo de solicitud de información 2019IE2914 del 07Mar2019
2. Rta Memo 2019IE4204 del 26Mar2019
3. Correos electrónicos de solicitud adicional y respuesta. Ruta: \\10.216.160.201\control interno\2019\2. 036 INFORMES\.036.12  PETICIONES QUEJAS Y RECLAMOS\I y II sem 2018\EVIDENCIAS ADICIONALES PQRSD I SEM 2018\5.1.8
4. Informes en borrador y ajuste en ruta: \\10.216.160.201\control interno\2019\2. 036 INFORMES\.036.12  PETICIONES QUEJAS Y RECLAMOS\I y II sem 2018\Informes</t>
  </si>
  <si>
    <t>En marzo inició la planeación del informe. Se solicitó información para ser entregada el 21 de marzo, sin embargo fue remitida por la dependencia hasta el 26 de marzo.
En el desarrollo del trabajo se hizo necesario solicitar información adicional a Corporativa y a Servicio al Ciudadano sobre denuncias por actos de corrupción, las cuales fueron constatadas satisfactoriamente (solicitud (de Marcela Urrea) y respuesta por correo electrónico(Corporativa y Servicio al Ciudadano)).
El informe se elaboró y se entregó en borrador por correo electrónico a la ACI el 31May2019, con ajustes el 06Jun2019 y se encuentra en revisión.</t>
  </si>
  <si>
    <t>La actividad no ha iniciado, es preciso programarla dentro del periodo establecido</t>
  </si>
  <si>
    <t>Se realizó el primer seguimiento del PAAC del 2019 con memorando del 23Abr2019 con Cordis 2019IE5856 y se realizó el informe de seguimiento al PAAC vigencia 2019, con memorando del 15May2019 con Cordis 2019IE7329 y se publicó en la página web el 15May2019</t>
  </si>
  <si>
    <t>Se realizó el último seguimiento del PM de la contraloría con corte al 31Dic2018. Se preparó la matriz de seguimiento, se solicitaron las evidencias de cumplimiento, se analizaron, se elaboró el informe y la matriz con el seguimiento actualizado. Se solicitó publicación en la página web de la entidad y quedó publicado el 11Feb2019.</t>
  </si>
  <si>
    <t>1. Memo sol 2019IE679 del 22Ene2019, informa seguimiento y solicita evidencias de cumplimiento de acciones PM.
2. Respuestas a solicitud en ruta: \\10.216.160.201\control interno\2019\28  PLANES\EXTERNO\CONTRALORIA\IV Seg 2018\2019IE679.
3. Informe de Seguimiento. Corte (31-Dic-2018).
4. Memo entrega informe seguimiento al PM 2019IE1135 del 07Feb2019.
5. Matriz de seguimiento al PM, archivo: Plan de Mejoramiento Contraloría Corte (31-Dic-2018).Descargar.
6. Correo Publicación seg PM Contraloría.</t>
  </si>
  <si>
    <t>Se realizó el primer seguimiento del PM de la contraloría con corte al 14Feb2019. Se preparó la matriz de seguimiento, se solicitaron las evidencias de cumplimiento, se analizaron, se elaboró el informe y la matriz con el seguimiento actualizado. El informe y la matriz quedaron terminados el 26MAr2019. Se solicitó publicación en la página web de la entidad únicamente de la matriz de seguimiento, que quedó publicada el 27Jun2019.
El informe está aún para revisión y publicación.</t>
  </si>
  <si>
    <t>Se realizó el segundo seguimiento del PM de la contraloría con corte al 30Jun2019. Se preparó la matriz de seguimiento, se solicitaron las evidencias de cumplimiento, se analizaron, se elaboró la matriz con el seguimiento actualizado. La matriz quedó terminada el 05Jul2019.
Está pendiente la solicitud de publicación en la página web de la entidad. Va a elaborarse un informe en diapositivas para entregar resumen a los responsables.</t>
  </si>
  <si>
    <t>Se solicitó la información, se recabó, se analizó, se elaboró el respectivo informe y se remitió al Personero delegado para las finanzas y el desarrollo económico. Se radicó con Oficio del 10Ene2019 Cordis 2019EE256.</t>
  </si>
  <si>
    <t>Oficio del 10Ene2019 Cordis 2019EE256.</t>
  </si>
  <si>
    <t>Oficio del 11Feb2019 Cordis 2019EE2019.</t>
  </si>
  <si>
    <t>Se solicitó la información, se recabó, se analizó, se elaboró el respectivo informe y se remitió al Personero delegado para las finanzas y el desarrollo económico. Se radicó con Oficio del 11Feb2019 Cordis 2019EE2019.</t>
  </si>
  <si>
    <t>Se solicitó la información, se recabó, se analizó, se elaboró el respectivo informe y se remitió al Personero delegado para las finanzas y el desarrollo económico. Se radicó con Oficio del 11Mar2019 Cordis 2019EE3787.</t>
  </si>
  <si>
    <t>Oficio del 11Mar2019 Cordis 2019EE3787.</t>
  </si>
  <si>
    <t>Se solicitó la información, se recabó, se analizó, se elaboró el respectivo informe y se remitió al Personero delegado para las finanzas y el desarrollo económico. Se radicó con Oficio del 10Abr2019 Cordis 2019EE5984.</t>
  </si>
  <si>
    <t>Oficio del 10Abr2019 Cordis 2019EE5984.</t>
  </si>
  <si>
    <t>Se solicitó la información, se recabó, se analizó, se elaboró el respectivo informe y se remitió al Personero delegado para las finanzas y el desarrollo económico. Se radicó con Oficio del 09May2019 Cordis 2019EE7261.</t>
  </si>
  <si>
    <t>Oficio del 09May2019 Cordis 2019EE7261.</t>
  </si>
  <si>
    <t>Se solicitó la información, se recabó, se analizó, se elaboró el respectivo informe y se remitió al Personero delegado para las finanzas y el desarrollo económico. Se radicó con Oficio del 12Jun2019 Cordis 2019EE10144.</t>
  </si>
  <si>
    <t>Oficio del 12Jun2019 Cordis 2019EE10144.</t>
  </si>
  <si>
    <t>Se tiene evidencias pantallazos  del certificado y oficio dirigido a la Contraloría de Bogotá con asunto de CBN -1092-Certificado de no Existencia de Deuda Pública 
* *Certificado de Recepción de Información</t>
  </si>
  <si>
    <t>1. Memo sol 2019IE176 del 14Ene2019.
2. Evidencias de solicitudes, respuestas e informes finales presentados en la ruta: \\10.216.160.201\control interno\2019\2. 036 INFORMES\19.01 INF.  A  ENTIDADES DE CONTROL Y VIG\SIVICOF\CUENTA ANUAL.
3. Certificado de Recepción de Información.</t>
  </si>
  <si>
    <t>Se realizó la Evaluación por dependencias, de acuerdo con la Ley 909 de 2005 - Acuerdo CNSC 565 de 2016 - Circular 004 de 2005 consejo asesor del gobierno nacional en asuntos de control interno. Se entregó el resultado por dependencia y uno unificado para la Subdirección Administrativa. Se realizó presentación de los resultados de la evaluación en el comité CCICI del 11Feb2019</t>
  </si>
  <si>
    <t>Evaluación por dependencias.
Ley 909 de 2005 - Acuerdo CNSC 565 de 2016 - Circular 004 de 2005 consejo asesor del gobierno nacional</t>
  </si>
  <si>
    <t>Se solicitó, recabó, analizó y se elaboró el informe correspondiente y se entregó a la CGN y al representante legal de la CVP.</t>
  </si>
  <si>
    <t>1. Memo 2019IE2674 del 28Feb2019 con informe de CIC.
2. Actas de Reunión.
3. Formularios de información.
4. Informe Anual  de Evaluación del Control Interno Contable.
5. Evidencias en la ruta: \\10.216.160.201\control interno\2019\2. 036 INFORMES\19.04 INF.  DE GESTIÓN\CONTROL INTERNO CONTABLE</t>
  </si>
  <si>
    <t>Se solicitó, recabó, analizó y se elaboró el informe correspondiente y se entregó al representante legal de la CVP.</t>
  </si>
  <si>
    <t>1. Memo sol 2019IE3 de 02Ene2019
2. Memorando 2019IE922 del 31Ene2019 donde se entrega el informe
3. Cuadro Austeridad del gasto
4. Informe de Austeridad del gasto
5. Correo de solicitud de publicación y correo evidencia de la publicación en la página web</t>
  </si>
  <si>
    <t>Se solicitó, recabó, analizó y se elaboró el informe correspondiente y se entregó al representante legal de la CVP. No se ha solicitado la publicación del informe.</t>
  </si>
  <si>
    <t>1. Memorando 2019IE1309 del 14Feb2019
2. Registro de reuniones con fecha del 20Feb2019 y 22feb2019
3. Certificado de cumplimiento reporte FURAG II del 07Mar2019
4. Informe FURAG II (con certificado de cargue y preguntas y respuestas)
5. Correo evidencia de publicación del certificado e informe del FURAG II</t>
  </si>
  <si>
    <t>1. Memo Sol 2019IE1286 del 13Feb2019 y 2019IE1313 del 14Feb2019.
2. Respuestas a solicitudes de información en la ruta: \\10.216.160.201\control interno\2019\2. 036 INFORMES\19.04 INF.  DE GESTIÓN\PORMENORIZADO\01 CUATRIMESTRE
3. Memo entrega informe 2019IE3959 del 14Mar2019
4. Informe pormenorizado y matriz de seguimiento
5. Correo de solicitud de publicación y evidencia de la publicación en la página web</t>
  </si>
  <si>
    <t>La matriz de seguimiento y el informe pormenorizado se encuentran en construcción en la ruta: \\10.216.160.201\control interno\2019\2. 036 INFORMES\19.04 INF.  DE GESTIÓN\PORMENORIZADO\02 CUATRIMESTRE</t>
  </si>
  <si>
    <t>Se realizó el último seguimiento del PAA del 2018 dando cumplimiento al 90,4% a sus actividades  pactadas por cada uno de sus integrantes.</t>
  </si>
  <si>
    <t>1. Correo de entrega del seguimiento a la OAP del 29Abr2019.
2. Ruta del primer seguimiento: \\10.216.160.201\control interno\2019\19.03 inf. Auditorias C. I\19.03 INTERNAS\0. PAA\02. I Seg</t>
  </si>
  <si>
    <t>1. Correo de entrega del seguimiento a la OAP del 28Ene2019.
2. Ruta último seguimiento de 2018: \\10.216.160.201\control interno\2018\1. 068 AUDITORÍAS\068.1 INTERNAS\0. ProgramaAnualAuditorías</t>
  </si>
  <si>
    <t>Se realizó el reporte del decreto 2015 correspondiente al avance en las metas del PDD con corte al 31Dic2018.</t>
  </si>
  <si>
    <t>1. Memo sol 2019IE44 y 2019IE45 del 08Ene2019
2. Memo Rta 2019IE318 del 21Ene2019 y 2019IE823 del 28Ene2019
3. Correo institucional el 04Feb2019, a la funcionaria de la alcaldía con la evidencia del cargue del reporte de seguimiento en el aplicativo de formulario de google</t>
  </si>
  <si>
    <t>Memo sol 2019IE5856 del 23Abr2019
Informe de seguimiento I cuatrimestre de 2019
Memorando 2019IE7329 del 15May2019
Correo verificación publicación en página web el 15May2019</t>
  </si>
  <si>
    <t>01. Correo entrega información a cargo de control interno para OAP el 20MAy2019.
02. Informe de Control Interno para la revisión por la dirección del 20May2019.
03. Presentación con la información a cargo de Control Interno del 20May2019.</t>
  </si>
  <si>
    <t>1. Memo sol 2019IE5783 del 16Abr2019
2. Memo Rta 2019IE5941, 2019IE5951, 2019IE5953 y 2019IE5954
3. Oficio 2019EE7635 del 15May2019
4. Informe Directiva 003
5. Información en ruta: \\10.216.160.201\control interno\2019\2. 036 INFORMES\19.02  INF. A OTROS ORGANISMOS\DIRECTIVA 003\I Periodo 2019</t>
  </si>
  <si>
    <t>Se solicitó información a la Oficina TIC, nos dan respuesta el 13/03/2019 y el 13/03/2019 se realizó el reporte en el aplicativo disponible para tal fin.</t>
  </si>
  <si>
    <t>1. Memo sol 2019IE2912 del 07Mar2019
2. Memo Rta 2019IE3909 del 13Mar2019 y se realizó el reporte en el aplicativo disponible para tal fin.
3. Correo de reporte
4. Reporte a la DNDA del 13Mar2019</t>
  </si>
  <si>
    <t>Se solicitó, recabó, analizó y se elaboró el informe correspondiente y se entregó al representante legal.</t>
  </si>
  <si>
    <t>1. Memo sol 2019IE5 del 02Ene2019.
2. Memo Rta 2019IE112 del 10Ene2019.
3. Memo entrega informe 2019IE927 del 31Ene2019.
4. Informe de seguimiento al NMNC.
5. Correo solicitud publicación web del 01Feb2019
6. Correo evidencia de publicación en web del 06Feb2019</t>
  </si>
  <si>
    <t>1. Memo sol 2019IE5040 del 08Abr2019.
2. Memo Rta 2019IE5811 del 17Abr2019.
3. Memo entrega informe 2019IE5987 del 30Abr2019.
4. Informe de seguimiento al NMNC.
5. Correo solicitud publicación web del 03May2019.
6. Correo evidencia de publicación en web del 06May2019.</t>
  </si>
  <si>
    <t>No se realizó revisión y actualización del normograma. Actividad no ejecutada</t>
  </si>
  <si>
    <t>Se remitió correo electrónico del 01Feb2019, con el normograma actualizado</t>
  </si>
  <si>
    <t xml:space="preserve">Se remitió correo y actualización del 22Abr2019,con el normograma actualizado </t>
  </si>
  <si>
    <t xml:space="preserve">Se remitió correo y actualización del 07May2019,con el normograma actualizado </t>
  </si>
  <si>
    <t>Se han realizado los trámites de las cuentas de cobro para lograr el pago de los honorarios de los contratistas según el procedimiento adoptado, contratos 007-2019 y 052-2019</t>
  </si>
  <si>
    <t>1.Certificado de cumplimiento (SISCO)
2.Informe de supervisión 
3.Informe de actividades
4.Certificado de pago de seguridad social
5.Documento Equivalente
6.Evidencias
7.se colocan los documentos pertinentes a la plataforma SECOPII</t>
  </si>
  <si>
    <t>1.Marcela Urrea Jaramillo - 448 -2019 04Mar2019
2.Diana Ximena Peña Ygaue - 453 -2019 05Mar2019</t>
  </si>
  <si>
    <t>Se han realizado los trámites de las cuentas de cobro para lograr el pago de los honorarios de los contratistas según el procedimiento adoptado, contratos 007-2019; 560-2018; 052-2019 Y 756-2018</t>
  </si>
  <si>
    <r>
      <t xml:space="preserve">Se realizó el trámite del proceso de mínima cuantía para lograr la contratación del externo que realizó la Auditoría Interna de Calidad, mediante el número de contrato No. 471-2019, con un acta de inicio de 20mar2019 y fecha de terminación 19may2019 por un valor de </t>
    </r>
    <r>
      <rPr>
        <u/>
        <sz val="9"/>
        <color theme="1"/>
        <rFont val="Arial"/>
        <family val="2"/>
      </rPr>
      <t>$10.115.000</t>
    </r>
  </si>
  <si>
    <t xml:space="preserve">Se realiza memorando de apertura de la auditoría de inventarios (software y hardware)
se realizó el trabajo del campo
se entregó el informe preliminar se dio plazo para que controvertir el informe y como resultado el informe final, se solicito la formulación del plan de mejoramiento </t>
  </si>
  <si>
    <t>Las solicitudes de información con fines disciplinarios y sus respuestas se encuentran en la ruta: \\10.216.160.201\control interno\2019\4.  APOYO\10. DP
1.2019IE2049 18feb2019 RTA- 2019IE2450 - 21Feb2019
2. 2019IE2050 18Feb2019 RTA- 2019IE2449 - 21Feb2019
3. 2019IE2051 18Feb2019 RTA- 2019IE2445 - 21Feb2019
4. 2019IE2052 18Feb2019 RTA- 2019IE2443 - 21Feb2019
5. 2019IE2345  20Feb2019 RTA - 2019IE 2452 - 21Feb2019
6. 2019IE2352  20Feb2019 RTA - 2019IE 2451 - 21Feb2019
7.2019IE2489  25Feb2019 RTA - sin rta
8.2019IE5264 09Abr2019 RTA - 2019IE5813 - 17Abr2019
9. 2019IE6055 22 May2019 RTA - 2019IE7510 -22May2019
10. 2019IE9097 12Jun2019 RTA - 2019IE9382 - 19Jun2019
11. 2019IE9091 19Jun2019 RTA - 2019IE9379 - 19Jun2019
12. 2019IE 9473 25Jun2019 RTA - 2019IE9789 - 5Jul2019</t>
  </si>
  <si>
    <t>Se ha dado respuesta de manera oportuna a las solicitudes de información por parte de la Dirección de Gestión Corporativa y CID respecto de los procesos disciplinarios que se llevan a cabo en la entidad.</t>
  </si>
  <si>
    <t>Las evidencias de las solicitudes y respuestas, así como del informe preliminar y final se encuentran en la siguiente ruta: \\10.216.160.201\control interno\2019\19.03 inf. Auditorias C. I\19.03 EXTERNAS\PAD_2019_VIG_2018_Contraloria</t>
  </si>
  <si>
    <t>La auditoría de regularidad inició el 02Ene2019 y finalizó el 18Jun2019 con la entrega del informe final con 17 hallazgos. El plan de mejoramiento se formuló y se subió al sistema SIVICOF el 04Jul2019</t>
  </si>
  <si>
    <t>1. Memo sol 2019IE7513 del 22 May2019.
2. Correo de solicitud del seguimiento por autocontrol del 22May2019.
3. Cuadro de control de entrega del seguimiento por parte de los responsables.
4. Correo electrónico del 02Jul2019, con el informe y la matriz de seguimiento a la ACI.</t>
  </si>
  <si>
    <t>Se preparó instructivo para diligenciar el autocontrol y seguimiento al PM, se revisó y preparó la matriz del seguimiento al PM por procesos. Se remitió memorando y matriz por correo electrónico con plazo para entregar el seguimiento el 28May2019. Todos los procesos responsables remitieron el seguimiento en la fecha correspondiente. Se realizó análisis de la información, se elaboró el seguimiento en la matriz y se preparó el informe de seguimiento, que fue entregado por correo electrónico a la ACI el 02Jul2019. Informe que se encuentra en revisión para su entrega a los responsables.</t>
  </si>
  <si>
    <t>1. Memo sol 2019IE1326 del 14Feb2019, informa seguimiento y solicita evidencias de cumplimiento de acciones PM.
2. Correo Institucional 18Feb2019 donde se informa el seguimiento.
3. Actas de reunión y evidencias de seguimiento en ruta: \\10.216.160.201\control interno\2019\28  PLANES\EXTERNO\CONTRALORIA\I Seg 2019.
4. Pantallazos de la Agenda a dependencias para seguimiento.
5. Informe de Seguimiento. Corte (14Feb2019) por correo electrónico a ACI del 26Mar2019 (falta publicar el informe en la web).
6. Matriz de seguimiento al PM, archivo: Plan de Mejoramiento Contraloría. Corte (14-Feb-2019).Descargar.
7. Correo Publicación seg PM Contraloría.</t>
  </si>
  <si>
    <t>1. Memo sol 2019IE9618 del 27Jun2019, informa seguimiento y solicita evidencias de cumplimiento de acciones PM.
2. Actas de reunión y evidencias de seguimiento en ruta: \\10.216.160.201\control interno\2019\28  PLANES\EXTERNO\CONTRALORIA\II Seg 2019.
3. Matriz de seguimiento al PM, archivo: Plan de Mejoramiento Contraloría. Corte (30-Jun-2019).Descargar.</t>
  </si>
  <si>
    <t xml:space="preserve">Se tiene evidencias pantallazos  del certificado y oficio dirigido a la Contraloría de Bogotá con asunto de CBN -1092-1005 
*Certificado de no Existencia de Deuda Pública, 
*Certificado de Recepción de Información
*Formato en Excel Reporte deuda pública
 *Registro de reuniones </t>
  </si>
  <si>
    <t>Se revisó la normatividad relacionada con la cuenta anual, se revisaron los informes a presentar, se asignaron responsables, se elaboró memorando de solicitud de información, se acompañó a los responsables en la elaboración de la información a reportar, se revisó la información a reportar, se cargó en el sistema SIVICOF y se descargó el certificado de recepción de información ante la Contraloría.</t>
  </si>
  <si>
    <t>Memorando 2019IE931 para TIC.
Memorando 2019IE932 para Planeación.
Memorando 2019IE933 para DUT.
Memorando 2019IE935 para Reas.
Memorando 2019IE938 para Comunicaciones.
Memorando 2019IE1140 vivienda.
Memorando 2019IE1141 Financiera.
Memorando 2019IE1143 Jurídica.
Memorando 2019IE1144 Barrios.
Memorando 2019IE1182 Administrativa.
Memorando 2019IE1183 Corporativa.
Memorando 2019IE1186.
Presentación de la evaluación en el comité CCICI del 11Feb2019.</t>
  </si>
  <si>
    <t>1. Memo sol 2019IE4648 del 04Abr2019
2. Memo 2019IE5984 del 30Abr2019 donde se entrega el informe
3. Cuadro Austeridad del gasto
4. Informe de Austeridad del gasto</t>
  </si>
  <si>
    <t>Mediante Memorando 2019IE1309 del 14Feb2019 se solicitó a las dependencias la información para reportar el furag II.
Se realizó el reporte de acuerdo con la metodología del FURAG del DAFP. Se compilaron las preguntas y respuestas, junto con el certificado de cargue de la información en el sistema y se solicitó la publicación en la página web.</t>
  </si>
  <si>
    <t>Para este informe cuatrimestral, se decidió tomar como base el resultado de todos los informes producidos por el área durante la vigencia 2019 (hallazgos, conclusiones y recomendaciones) y cruzar la información con los cinco componentes del MECI según la dimensión 7 del MIPG. Por lo cual no se hizo necesario solicitar información a las dependencias. Al 30Jun2019, el informe estaba en construcción.</t>
  </si>
  <si>
    <t>1. Correo Convocatoria 1er CICCI - 11feb2019.
2. Presentación Comité ICCI 11Feb2019 Aprobación PAA.
3. Resolución 5658 13Dic2018 Comité Control Interno CVP.
4. Correo delegación Director General Comité ICCI 11Feb2019.
5. Listado asistencia comité control interno 11Feb2019.
6. El Acta de Reunión se encuentra archivada en: \\10.216.160.201\control interno\2019\02.01 Actas Comité C. I\COMITE C. I\02. 11Feb2019
7. Ruta de formulación del PAA: \\10.216.160.201\control interno\2019\19.03 inf. Auditorias C. I\19.03 INTERNAS\0. PAA\01. Formulación</t>
  </si>
  <si>
    <t>Se  aprobó el PAA en Comité CICCI del 11Feb2019.
El Acta de Reunión se encuentra archivada en: \\10.216.160.201\control interno\2019\02.01 Actas Comité C. I\COMITE C. I\02. 11Feb2019</t>
  </si>
  <si>
    <t>Se realizó el primer seguimiento al PAA con corte al 31 de marzo de 2019, siendo remitido por correo electrónico a la OAP el 29Abr2019</t>
  </si>
  <si>
    <t>1. Memo sol 2019IE5026 y 2019IE5024 del 08Abr2019
2. Memo Rta 2019IE5916 del 25Abr2019 y 2019IE5461 del 09Abr2019
3. Se remitió a través del aplicativo de la DDDI los días 30 de abril, 2 y 3 de mayo de 2019.
4. Ruta de la información: \\10.216.160.201\control interno\2019\2. 036 INFORMES\19.02  INF. A OTROS ORGANISMOS\DECRETO 215\I Trim 2019
5. Se elaboró informe que fue remitido a la ACI el 16May2019, sin revisión</t>
  </si>
  <si>
    <t>Se realizó el reporte del decreto 2015 correspondiente al avance en las metas del PDD con corte al 31Mar2019 y se remitió a través del aplicativo de la DDDI los días 30 de abril, 2 y 3 de mayo de 2019</t>
  </si>
  <si>
    <t>De acuerdo con solicitud efectuada por la OAP, se realizó informe y presentación de los puntos a cargo de Control Interno para el informe de revisión por la dirección.</t>
  </si>
  <si>
    <t>Se revisó la normatividad , se planeó el trabajo, se solicitó la información a los diferentes responsables, se asesoró en la entrega de la información a control interno, se analizaron las respuestas, se solicitó información adicional en los casos requeridos. Se elaboró el informe, se presentó al Director de Gestión Corporativa para su firma en el informe. Se remitió el informe a la Dirección Distrital de Asuntos Disciplinarios el 15May2019.</t>
  </si>
  <si>
    <t>Se solicitó, recabó, analizó y se elaboró el informe correspondiente y se entregó al representante legal. Este informe estaba inicialmente a cargo de la profesional Graciela Zabala, pero debido a la carga de trabajo, fue reasignada su elaboración a la profesional Marcela Urrea</t>
  </si>
  <si>
    <t>1.Memo Sol.2019IE5842 el 22Abr2019
2.Correo Electrónico del 22Abr2019
3.Ley 1712 de 2014
4.Decreto 103 de 2015
5.Resolución 3465 de 2015 expedida por el MinTic
6.Anexo  resolución MITIC</t>
  </si>
  <si>
    <t>1.Alejandro Marín Cañón - 007-2019 10Ene2019
2.Asbleydi Andrea Sierra Ochoa -052-2019 14Ene2019</t>
  </si>
  <si>
    <t>Se han realizado los trámites de las cuentas de cobro para lograr el pago de los honorarios de los contratistas según el procedimiento adoptado, contratos 559-2018 Julián David Torres Bermúdez Y 560-2018 Alejandro Marín Cañón</t>
  </si>
  <si>
    <t>1.Pago de los honorarios de los contratistas de la Asesoría de Control Interno a: 
Asbleydi Andrea Sierra Ochoa - 052-2019
Marcela Urrea Jaramillo - 448-2019 
Diana Ximena Peña Yague- 453-2019 
Alejandro Marín Cañón - 007-2019
2.Certificado de Cumplimiento (SISCO)
3.Documento equivalente 
4.Informe de Actividades 
5.Evidencias
6.Certificado de pago de Seguridad Social
7.Informe de Supervisión
8. tramitar documentación por plataforma SECOP II</t>
  </si>
  <si>
    <t xml:space="preserve">Se han realizado los trámites de las cuentas de cobro para lograr el pago de los honorarios de los contratistas de la Asesoría de Control Interno según el procedimiento adoptado. Asbleydi Andrea Sierra Ochoa, Marcela Urrea Jaramillo, Diana Ximena Peña Yagüe y Alejandro Marín Cañón </t>
  </si>
  <si>
    <t xml:space="preserve">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t>
  </si>
  <si>
    <t>1.Pago de los honorarios de los contratistas de la Asesoría de Control Interno a: 
Asbleydi Andrea Sierra Ochoa - 052-2019
Marcela Urrea Jaramillo - 448-2019 
Diana Ximena Peña Yague- 453-2019 
Alejandro Marín Cañón - 007-2019
2.Certificado de Cumplimiento (SISCO)
3.Documento equivalente 
4.Informe de Actividades 
5.Evidencias
6.Certificado de pago de Seguridad Social
7.Informe de Supervisión
8. tramitar documentación por plataforma SECOP II
9.Pago proveedor APPLUS COLOMBIA LTDA -471-2019</t>
  </si>
  <si>
    <t>1. Se han realizado los trámites de las cuentas de cobro para lograr el pago de los honorarios de los contratistas de la Asesoría de Control Interno según el procedimiento adoptado. Asbleydi Andrea Sierra Ochoa, Marcela Urrea Jaramillo, Diana Ximena Peña Yague y Alejandro Marín Cañón 
2. Pago de auditoría interna de calidad APPLUS COLOMBIA LDTA</t>
  </si>
  <si>
    <t>Se gestionó y se realizó la capacitación sobre las líneas de defensa y la política de control interno del MIPG</t>
  </si>
  <si>
    <t>1.se asistió a reunión  el día 18Jun2019
2.Formato de asistencia
3.Mesa de trabajo el día 19Jun2019 sobre el procedimiento de enajenación de bienes inmuebles
4.En la Auditoría Especial de Inventarios se evaluó el cumplimiento de la Resolución No.2904-29-junio-2017
5. Informe final 2019IE9688 del 02Jul2019</t>
  </si>
  <si>
    <t xml:space="preserve">Se planeó hacer el informe en conjunto con la auditoría de inventarios (hardware y software), donde se hizo una primera revisión del tema a través del análisis y verificación del cumplimiento de las disposiciones de la “Resolución 2904 del 29Jun2017 y el procedimiento “Para la administración de bienes
devolutivos 208-SADM-Pr-15 versión 1 vigente desde 17/10/2014”.
Lo anterior con base en la información remitida en memorando 2019IE4023 del 18 de marzo de 2019 y como complemento a la verificación se aplicó un cuestionario el 27 de mayo de 2019 al Auxiliar Administrativo Código 407 – Grado 10 quien ejercía su cargo al corte del 31 de diciembre de 2018.
Se entregó el informe preliminar de la Auditoría el 17Jun2019 con el memorando 2019IE9286. Con 11 hallazgos y 2 oportunidades de mejora.
El informe final se entrego con el memorando 2019IE9688 del 02Jul2019.
Sin embargo en raíz del resultado obtenido es precisó ahondar la verificación del cumplimiento a este comité.
</t>
  </si>
  <si>
    <t>1.Se realizaron dos reuniones con el contratista para la planeación de la auditoría el 27-mar-2019 y el 03-abr-2019. 2.Se elaboró y entregó el memorando con el plan de auditoría, 
3.Se elaboraron agendas, 
4.Se socializó la auditoría mediante comunicación en el comité directivo, 
5.Sensibillización en dos ocasiones en todas las dependencias,
6.Se remitió pieza comunicativa. 
7.La auditoría se realizó entre el 23 y el 26 de abril.
8.Se realizo comunicación de apertura mediante memorando 2019IE4585  reunión de apertura de la auditoría que se realizó el martes 23 de abril de 2019 de 7:00 am a 7:30 am en la sala de juntas de la Dirección General.
9.Cronograma de apoyo
10.Registro de reunión.
11.Entrega de informe 208-CI-Ft-01 Informe de Auditoría Interna de calidad ISO 9001-2015 (28May2019)- mediante correo electrónico</t>
  </si>
  <si>
    <t>Se realizaron dos reuniones con el contratista para la planeación de la auditoría el 27-mar-2019 y el 03-abr-2019. Se elaboró y entregó el memorando con el plan de auditoría, se hicieron las agendas, se socializó la auditoría mediante comunicación en el comité directivo, sensibilización en dos ocasiones en todas las dependencias, se remitió pieza comunicativa. La auditoría se realizó entre el 23 y el 26 de abril.
Se realizo comunicación de apertura mediante memorando 2019IE4585  reunión de apertura de la auditoría que se realizó el martes 23 de abril de 2019 de 7:00 am a 7:30 am en la sala de juntas de la Dirección General.
Cronograma de apoyo
Registro de reunión.
Entrega de informe 208-CI-Ft-01 Informe de Auditoría Interna de calidad ISO 9001-2015 (28May2019)</t>
  </si>
  <si>
    <t>1.solicitud del cdp 2019IE179 del 14Ene2019 
2.Formato Estudios previos
3.Analisis del sector -14Ene2019
4.Matriz de Análisis -14Ene2019
5.Solicitud inicio del proceso
6.Estudio de mercado
7.Codigo SISCO - 555
8.Formato de carta de presentación de la propuesta
9.Formato del oferta económica 
10.Invitación pública IPMC-004
11.Acta de Inicio 471-2019</t>
  </si>
  <si>
    <t xml:space="preserve">1. Reunión de apertura - Asistencia y registro de reunión
2. Lista de verificación
3. Memo apertura 2019IE1176 08Feb2019 y alcance memo 2019IE4996 del 08Abr2019
4. registro de reuniones en la ruta:\\10.216.160.201\control interno\2019\19.03 inf. Auditorias C. I\19.03 INTERNAS\03. DNDA - INVENTARIOS\4. Ejecución de la auditoría especial\Desarrollo de la lista de verificación\4.6 Actas de reunión
5. Trabajo de campo ruta: \\10.216.160.201\control interno\2019\19.03 inf. Auditorias C. I\19.03 INTERNAS\03. DNDA - INVENTARIOS\4. Ejecución de la auditoría especial\Desarrollo de la lista de verificación\4.2. Papeles de trabajo
6. Informe de preliminar memo 29286019IE del 17Jun2019
7. Informe Final memo 2019IE9688 del 02Jul2019 
</t>
  </si>
  <si>
    <t>\\10.216.160.201\control interno\2019\4.  APOYO\4. Planta\Concertación 2019
Memorando 2019IE262 - 17Ene2019</t>
  </si>
  <si>
    <t>Se realizaron la evaluaciones de gestión a Elizabeth Cárdenas Beltrán - Planta provisional  la cual se envió en el memorando 2019IE2366 el 20Feb2019 y Graciela Zabala Rico - Planta temporal en el memorando 2019IE805 del 25Ene2019</t>
  </si>
  <si>
    <t xml:space="preserve">Dar respuesta a las solicitudes de información  con fines disciplinarios  auto de apertura de indagación preliminar </t>
  </si>
  <si>
    <t>En custodia de los secretarios técnicos de comité
\\10.216.160.201\control interno\2019\2. 036 INFORMES\.036.8 DE GESTIÓN\COMITE CONTROL INTERNO</t>
  </si>
  <si>
    <t>Se asistió y participó en los comités de:
Comité Financiero - Febrero 2019 
Comité de Conciliación -  25 Enero 2019, 15 y 25 Febrero 2019, 14 y 23 Marzo de 2019, 10 y 23 de Abril de 2019
Comité de coordinación de Control Interno - 11 de Febrero de 2019</t>
  </si>
  <si>
    <t>Dar respuesta a solicitud  de modificaciones  plan de mejoramiento hallazgos 3,1,5,4, y 3,1,6,4,1  oficio radicado en Contraloría   1-2018-31485  del 28-12-2018</t>
  </si>
  <si>
    <t>Se dio respuesta a solicitud de modificación de fecha de terminación de la acción de mejoramiento para los hallazgos N0. 3.1.5.4 y No. 3.1.6.4.1 de la auditoria 49 adelantada por la Contraloría Distrital de Bogotá DC</t>
  </si>
  <si>
    <t>Se remitió correo del 08Mar2019, donde se informó que no era necesario la actualización del normograma</t>
  </si>
  <si>
    <t>Se remitió correo del 10Junr2019, donde se informó que no era necesario la actualización del normograma</t>
  </si>
  <si>
    <t>Se revisó la normatividad y no se hizo necesario la actualización del normograma</t>
  </si>
  <si>
    <t>Informe Marco Normativo Contable Directiva 007 / 2016 - Informe a la Alcaldía Mayor de Bogotá NICSP</t>
  </si>
  <si>
    <t>Oficios de sol.
1.2019ER10050
2.2019ER8787  rta - 2019EE10200 
3.2019ER8393  rta -2019EE9706
4.2019ER10346 rta - 2019EE11758</t>
  </si>
  <si>
    <t>Se ha dado respuesta ha todas las solicitudes oportunamente</t>
  </si>
  <si>
    <t>Participación e intervención en los comités:
Comité de inventarios de  bienes muebles e inmuebles 
Comité técnico de sostenibilidad contable
Comité de Conciliación
Comité Financiero 
Comité Coordinación de Control Interno</t>
  </si>
  <si>
    <t>Del total de actividades al 30Jun2019 (133), deberían estar cumplidas 68</t>
  </si>
  <si>
    <t>Las 68 acciones suman el 51,41% del total del plan = 100% (en valor absoluto)</t>
  </si>
  <si>
    <t>Las 54 actividades cumplidas equivalen al 40,53%</t>
  </si>
  <si>
    <t>El avance total de las 68 actividades es de 40,53% + 6,52% = 47,05%</t>
  </si>
  <si>
    <t>Existen 12 actividades adicionales que se iniciaron en el semestre, pero su fecha de finalización es posterior al 30Jun2019</t>
  </si>
  <si>
    <t>Están finalizadas 54 de las 68 actividades y están vencidas 14</t>
  </si>
  <si>
    <t>Las 14 actividades vencidas tienen un avance del 6,52%, siendo que debería ser del 10,88%</t>
  </si>
  <si>
    <t>Para medir el avance que deberían tener esas 12 actividades se tomó el tiempo transcurrido desde la fecha de inicio hasta el 30Jun2019 y ese tiempo se dividió entre el tiempo total de cada actividad. Luego ese porcentaje se multiplicó por el valor de la actividad ponderada. Este valor correspondió  a 4,71% del total del PAA.</t>
  </si>
  <si>
    <t>El avance de estas 12 actividades al 30Jun2019 fue del 3,37%</t>
  </si>
  <si>
    <t>El avance total del PAA al 30Jun2019 es del 47,05% + 3,37% = 50,42%</t>
  </si>
  <si>
    <t>El avance total del PAA al 30Jun2019 debería ser del 51,41% + 4,71% = 56,12%</t>
  </si>
  <si>
    <t>La eficacia del PAA es del 50,42% / 56,12% = 89,84%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</si>
</sst>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164" formatCode="_(* #,##0.00_);_(* \(#,##0.00\);_(* &quot;-&quot;??_);_(@_)"/>
    <numFmt numFmtId="165" formatCode="_-* #,##0.00\ &quot;€&quot;_-;\-* #,##0.00\ &quot;€&quot;_-;_-* &quot;-&quot;??\ &quot;€&quot;_-;_-@_-"/>
    <numFmt numFmtId="166" formatCode="_-* #,##0.00\ _€_-;\-* #,##0.00\ _€_-;_-* &quot;-&quot;??\ _€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charset val="1"/>
    </font>
    <font>
      <sz val="9"/>
      <color theme="1"/>
      <name val="Arial"/>
      <family val="2"/>
    </font>
    <font>
      <b/>
      <sz val="9"/>
      <color theme="1"/>
      <name val="Arial"/>
      <family val="2"/>
    </font>
    <font>
      <sz val="10"/>
      <name val="Arial"/>
      <family val="2"/>
    </font>
    <font>
      <sz val="10"/>
      <name val="Arial"/>
      <family val="2"/>
    </font>
    <font>
      <sz val="11"/>
      <color theme="1"/>
      <name val="Arial"/>
      <family val="2"/>
    </font>
    <font>
      <sz val="10"/>
      <color theme="1"/>
      <name val="Arial"/>
      <family val="2"/>
    </font>
    <font>
      <b/>
      <sz val="9"/>
      <color rgb="FF000000"/>
      <name val="Arial"/>
      <family val="2"/>
    </font>
    <font>
      <b/>
      <sz val="10"/>
      <color theme="1"/>
      <name val="Arial"/>
      <family val="2"/>
    </font>
    <font>
      <b/>
      <sz val="16"/>
      <color theme="1"/>
      <name val="Arial"/>
      <family val="2"/>
    </font>
    <font>
      <sz val="10"/>
      <color theme="0"/>
      <name val="Arial"/>
      <family val="2"/>
    </font>
    <font>
      <b/>
      <sz val="10"/>
      <name val="Calibri"/>
      <family val="2"/>
      <scheme val="minor"/>
    </font>
    <font>
      <sz val="10"/>
      <color rgb="FF000000"/>
      <name val="Calibri"/>
      <family val="2"/>
      <scheme val="minor"/>
    </font>
    <font>
      <sz val="10"/>
      <name val="Calibri"/>
      <family val="2"/>
      <scheme val="minor"/>
    </font>
    <font>
      <sz val="10"/>
      <color theme="1"/>
      <name val="Calibri"/>
      <family val="2"/>
      <scheme val="minor"/>
    </font>
    <font>
      <sz val="9"/>
      <name val="Arial"/>
      <family val="2"/>
    </font>
    <font>
      <b/>
      <sz val="11"/>
      <color theme="1"/>
      <name val="Arial"/>
      <family val="2"/>
    </font>
    <font>
      <b/>
      <sz val="12"/>
      <color theme="1"/>
      <name val="Arial"/>
      <family val="2"/>
    </font>
    <font>
      <u/>
      <sz val="9"/>
      <color theme="1"/>
      <name val="Arial"/>
      <family val="2"/>
    </font>
  </fonts>
  <fills count="37">
    <fill>
      <patternFill patternType="none"/>
    </fill>
    <fill>
      <patternFill patternType="gray125"/>
    </fill>
    <fill>
      <patternFill patternType="solid">
        <fgColor theme="0" tint="-0.14999847407452621"/>
        <bgColor indexed="64"/>
      </patternFill>
    </fill>
    <fill>
      <patternFill patternType="solid">
        <fgColor theme="0" tint="-0.14999847407452621"/>
        <bgColor rgb="FF000000"/>
      </patternFill>
    </fill>
    <fill>
      <patternFill patternType="solid">
        <fgColor rgb="FFD8D8D8"/>
        <bgColor rgb="FF000000"/>
      </patternFill>
    </fill>
    <fill>
      <patternFill patternType="solid">
        <fgColor theme="9" tint="0.59999389629810485"/>
        <bgColor rgb="FF000000"/>
      </patternFill>
    </fill>
    <fill>
      <patternFill patternType="solid">
        <fgColor theme="9" tint="0.59999389629810485"/>
        <bgColor indexed="64"/>
      </patternFill>
    </fill>
    <fill>
      <patternFill patternType="solid">
        <fgColor theme="7" tint="0.59999389629810485"/>
        <bgColor rgb="FF000000"/>
      </patternFill>
    </fill>
    <fill>
      <patternFill patternType="solid">
        <fgColor theme="7" tint="0.59999389629810485"/>
        <bgColor indexed="64"/>
      </patternFill>
    </fill>
    <fill>
      <patternFill patternType="solid">
        <fgColor theme="3" tint="0.79998168889431442"/>
        <bgColor rgb="FFD9D9D9"/>
      </patternFill>
    </fill>
    <fill>
      <patternFill patternType="solid">
        <fgColor theme="2" tint="-9.9978637043366805E-2"/>
        <bgColor rgb="FFD9D9D9"/>
      </patternFill>
    </fill>
    <fill>
      <patternFill patternType="solid">
        <fgColor theme="0" tint="-4.9989318521683403E-2"/>
        <bgColor rgb="FFD9D9D9"/>
      </patternFill>
    </fill>
    <fill>
      <patternFill patternType="solid">
        <fgColor theme="9" tint="0.79998168889431442"/>
        <bgColor rgb="FFD9D9D9"/>
      </patternFill>
    </fill>
    <fill>
      <patternFill patternType="solid">
        <fgColor rgb="FF0066FF"/>
        <bgColor indexed="64"/>
      </patternFill>
    </fill>
    <fill>
      <patternFill patternType="solid">
        <fgColor theme="0" tint="-0.249977111117893"/>
        <bgColor indexed="64"/>
      </patternFill>
    </fill>
    <fill>
      <patternFill patternType="solid">
        <fgColor rgb="FF00B050"/>
        <bgColor indexed="64"/>
      </patternFill>
    </fill>
    <fill>
      <patternFill patternType="solid">
        <fgColor theme="5" tint="0.39997558519241921"/>
        <bgColor indexed="64"/>
      </patternFill>
    </fill>
    <fill>
      <patternFill patternType="solid">
        <fgColor rgb="FF6699FF"/>
        <bgColor indexed="64"/>
      </patternFill>
    </fill>
    <fill>
      <patternFill patternType="solid">
        <fgColor rgb="FF00FFFF"/>
        <bgColor indexed="64"/>
      </patternFill>
    </fill>
    <fill>
      <patternFill patternType="solid">
        <fgColor rgb="FF66FF66"/>
        <bgColor indexed="64"/>
      </patternFill>
    </fill>
    <fill>
      <patternFill patternType="solid">
        <fgColor rgb="FFFFFF66"/>
        <bgColor indexed="64"/>
      </patternFill>
    </fill>
    <fill>
      <patternFill patternType="solid">
        <fgColor rgb="FFFF7C80"/>
        <bgColor indexed="64"/>
      </patternFill>
    </fill>
    <fill>
      <patternFill patternType="solid">
        <fgColor rgb="FFFF66FF"/>
        <bgColor indexed="64"/>
      </patternFill>
    </fill>
    <fill>
      <patternFill patternType="solid">
        <fgColor rgb="FFCCFF33"/>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4" tint="0.79998168889431442"/>
        <bgColor theme="4" tint="0.79998168889431442"/>
      </patternFill>
    </fill>
    <fill>
      <patternFill patternType="solid">
        <fgColor theme="5" tint="0.59999389629810485"/>
        <bgColor indexed="64"/>
      </patternFill>
    </fill>
    <fill>
      <patternFill patternType="solid">
        <fgColor theme="3" tint="0.39997558519241921"/>
        <bgColor indexed="64"/>
      </patternFill>
    </fill>
    <fill>
      <patternFill patternType="solid">
        <fgColor theme="0"/>
        <bgColor indexed="64"/>
      </patternFill>
    </fill>
    <fill>
      <patternFill patternType="solid">
        <fgColor rgb="FFFFCCFF"/>
        <bgColor indexed="64"/>
      </patternFill>
    </fill>
    <fill>
      <patternFill patternType="solid">
        <fgColor theme="9"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top style="thin">
        <color theme="4" tint="0.39997558519241921"/>
      </top>
      <bottom/>
      <diagonal/>
    </border>
  </borders>
  <cellStyleXfs count="47">
    <xf numFmtId="0" fontId="0" fillId="0" borderId="0"/>
    <xf numFmtId="9" fontId="1"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165"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166"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7" fillId="0" borderId="0"/>
    <xf numFmtId="0" fontId="1"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7" fillId="0" borderId="0"/>
    <xf numFmtId="0" fontId="1" fillId="0" borderId="0"/>
    <xf numFmtId="0" fontId="1" fillId="0" borderId="0"/>
    <xf numFmtId="164" fontId="1" fillId="0" borderId="0" applyFont="0" applyFill="0" applyBorder="0" applyAlignment="0" applyProtection="0"/>
    <xf numFmtId="0" fontId="1" fillId="0" borderId="0"/>
    <xf numFmtId="0" fontId="7" fillId="0" borderId="0"/>
    <xf numFmtId="0" fontId="1" fillId="0" borderId="0"/>
    <xf numFmtId="165" fontId="7" fillId="0" borderId="0" applyFont="0" applyFill="0" applyBorder="0" applyAlignment="0" applyProtection="0"/>
    <xf numFmtId="164" fontId="7" fillId="0" borderId="0" applyFont="0" applyFill="0" applyBorder="0" applyAlignment="0" applyProtection="0"/>
    <xf numFmtId="166"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0" fontId="1" fillId="0" borderId="0"/>
    <xf numFmtId="0" fontId="1" fillId="0" borderId="0"/>
    <xf numFmtId="0" fontId="1" fillId="0" borderId="0"/>
    <xf numFmtId="0" fontId="7"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41" fontId="1" fillId="0" borderId="0" applyFont="0" applyFill="0" applyBorder="0" applyAlignment="0" applyProtection="0"/>
  </cellStyleXfs>
  <cellXfs count="160">
    <xf numFmtId="0" fontId="0" fillId="0" borderId="0" xfId="0"/>
    <xf numFmtId="0" fontId="8" fillId="0" borderId="0" xfId="0" applyFont="1"/>
    <xf numFmtId="0" fontId="9" fillId="0" borderId="0" xfId="0" applyFont="1"/>
    <xf numFmtId="0" fontId="4" fillId="0" borderId="0" xfId="0" applyFont="1"/>
    <xf numFmtId="0" fontId="11" fillId="0" borderId="1" xfId="0" applyFont="1" applyBorder="1" applyAlignment="1">
      <alignment horizontal="left" vertical="center" indent="1"/>
    </xf>
    <xf numFmtId="0" fontId="5" fillId="0" borderId="2" xfId="0" applyFont="1" applyBorder="1" applyAlignment="1">
      <alignment horizontal="left" vertical="top"/>
    </xf>
    <xf numFmtId="0" fontId="5" fillId="0" borderId="6" xfId="0" applyFont="1" applyBorder="1" applyAlignment="1">
      <alignment vertical="top"/>
    </xf>
    <xf numFmtId="0" fontId="2" fillId="0" borderId="0" xfId="0" applyFont="1"/>
    <xf numFmtId="0" fontId="0" fillId="0" borderId="0" xfId="0" applyAlignment="1">
      <alignment wrapText="1"/>
    </xf>
    <xf numFmtId="9" fontId="0" fillId="0" borderId="0" xfId="0" applyNumberFormat="1"/>
    <xf numFmtId="0" fontId="10" fillId="11" borderId="12" xfId="2" applyFont="1" applyFill="1" applyBorder="1" applyAlignment="1">
      <alignment horizontal="center" vertical="center" wrapText="1"/>
    </xf>
    <xf numFmtId="0" fontId="10" fillId="9" borderId="12" xfId="2" applyFont="1" applyFill="1" applyBorder="1" applyAlignment="1">
      <alignment horizontal="center" vertical="center" wrapText="1"/>
    </xf>
    <xf numFmtId="14" fontId="13" fillId="0" borderId="0" xfId="0" applyNumberFormat="1" applyFont="1"/>
    <xf numFmtId="0" fontId="10" fillId="10" borderId="12" xfId="2" applyFont="1" applyFill="1" applyBorder="1" applyAlignment="1">
      <alignment horizontal="center" vertical="center"/>
    </xf>
    <xf numFmtId="0" fontId="14" fillId="4" borderId="1" xfId="13" applyFont="1" applyFill="1" applyBorder="1" applyAlignment="1">
      <alignment horizontal="center" vertical="center"/>
    </xf>
    <xf numFmtId="0" fontId="15" fillId="5" borderId="1" xfId="13" applyFont="1" applyFill="1" applyBorder="1" applyAlignment="1">
      <alignment vertical="center" wrapText="1"/>
    </xf>
    <xf numFmtId="0" fontId="15" fillId="6" borderId="1" xfId="13" applyFont="1" applyFill="1" applyBorder="1" applyAlignment="1">
      <alignment horizontal="left" vertical="center" wrapText="1"/>
    </xf>
    <xf numFmtId="0" fontId="15" fillId="6" borderId="1" xfId="13" applyFont="1" applyFill="1" applyBorder="1" applyAlignment="1">
      <alignment horizontal="left" vertical="center" wrapText="1" readingOrder="1"/>
    </xf>
    <xf numFmtId="0" fontId="16" fillId="6" borderId="1" xfId="7" applyFont="1" applyFill="1" applyBorder="1" applyAlignment="1">
      <alignment vertical="center" wrapText="1"/>
    </xf>
    <xf numFmtId="0" fontId="15" fillId="7" borderId="1" xfId="13" applyFont="1" applyFill="1" applyBorder="1" applyAlignment="1">
      <alignment vertical="center" wrapText="1"/>
    </xf>
    <xf numFmtId="0" fontId="15" fillId="8" borderId="1" xfId="13" applyFont="1" applyFill="1" applyBorder="1" applyAlignment="1">
      <alignment horizontal="left" vertical="center" wrapText="1" readingOrder="1"/>
    </xf>
    <xf numFmtId="0" fontId="16" fillId="8" borderId="1" xfId="7" applyFont="1" applyFill="1" applyBorder="1" applyAlignment="1">
      <alignment vertical="center"/>
    </xf>
    <xf numFmtId="0" fontId="16" fillId="8" borderId="1" xfId="7" applyFont="1" applyFill="1" applyBorder="1" applyAlignment="1">
      <alignment vertical="center" wrapText="1"/>
    </xf>
    <xf numFmtId="0" fontId="15" fillId="3" borderId="1" xfId="13" applyFont="1" applyFill="1" applyBorder="1" applyAlignment="1">
      <alignment vertical="center" wrapText="1"/>
    </xf>
    <xf numFmtId="0" fontId="16" fillId="2" borderId="1" xfId="7" applyFont="1" applyFill="1" applyBorder="1" applyAlignment="1">
      <alignment vertical="center"/>
    </xf>
    <xf numFmtId="0" fontId="15" fillId="2" borderId="1" xfId="13" applyFont="1" applyFill="1" applyBorder="1" applyAlignment="1">
      <alignment horizontal="left" vertical="center" wrapText="1" readingOrder="1"/>
    </xf>
    <xf numFmtId="0" fontId="16" fillId="2" borderId="1" xfId="7" applyFont="1" applyFill="1" applyBorder="1" applyAlignment="1">
      <alignment vertical="center" wrapText="1"/>
    </xf>
    <xf numFmtId="0" fontId="4" fillId="0" borderId="12" xfId="0" applyFont="1" applyBorder="1" applyAlignment="1" applyProtection="1">
      <alignment horizontal="center" vertical="center"/>
      <protection locked="0"/>
    </xf>
    <xf numFmtId="14" fontId="4" fillId="0" borderId="3" xfId="0" applyNumberFormat="1"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14" fontId="5" fillId="0" borderId="2" xfId="0" applyNumberFormat="1" applyFont="1" applyBorder="1" applyAlignment="1" applyProtection="1">
      <alignment horizontal="left" vertical="center"/>
      <protection locked="0"/>
    </xf>
    <xf numFmtId="0" fontId="5" fillId="0" borderId="2" xfId="0" applyFont="1" applyBorder="1" applyAlignment="1" applyProtection="1">
      <alignment horizontal="left" vertical="center" wrapText="1"/>
      <protection locked="0"/>
    </xf>
    <xf numFmtId="1" fontId="4" fillId="0" borderId="3" xfId="0" applyNumberFormat="1" applyFont="1" applyBorder="1" applyAlignment="1" applyProtection="1">
      <alignment horizontal="center" vertical="center"/>
      <protection locked="0"/>
    </xf>
    <xf numFmtId="1" fontId="4" fillId="0" borderId="3" xfId="0" applyNumberFormat="1" applyFont="1" applyBorder="1" applyAlignment="1" applyProtection="1">
      <alignment horizontal="center" vertical="center" wrapText="1"/>
      <protection locked="0"/>
    </xf>
    <xf numFmtId="0" fontId="8" fillId="0" borderId="10" xfId="0" applyFont="1" applyBorder="1"/>
    <xf numFmtId="0" fontId="17" fillId="0" borderId="1" xfId="0" applyFont="1" applyBorder="1" applyAlignment="1">
      <alignment vertical="center" wrapText="1"/>
    </xf>
    <xf numFmtId="0" fontId="4" fillId="0" borderId="12" xfId="0" applyFont="1" applyFill="1" applyBorder="1" applyAlignment="1" applyProtection="1">
      <alignment horizontal="center" vertical="center"/>
      <protection locked="0"/>
    </xf>
    <xf numFmtId="0" fontId="4" fillId="0" borderId="12" xfId="0" applyFont="1" applyFill="1" applyBorder="1" applyAlignment="1" applyProtection="1">
      <alignment horizontal="justify" vertical="center" wrapText="1"/>
      <protection locked="0"/>
    </xf>
    <xf numFmtId="0" fontId="4" fillId="0" borderId="12" xfId="0" applyFont="1" applyFill="1" applyBorder="1" applyAlignment="1" applyProtection="1">
      <alignment horizontal="center" vertical="center" wrapText="1"/>
      <protection locked="0"/>
    </xf>
    <xf numFmtId="10" fontId="4" fillId="0" borderId="12" xfId="1" applyNumberFormat="1" applyFont="1" applyFill="1" applyBorder="1" applyAlignment="1" applyProtection="1">
      <alignment horizontal="center" vertical="center"/>
    </xf>
    <xf numFmtId="0" fontId="8" fillId="0" borderId="0" xfId="0" applyFont="1" applyFill="1"/>
    <xf numFmtId="14" fontId="4" fillId="0" borderId="12" xfId="0" applyNumberFormat="1" applyFont="1" applyFill="1" applyBorder="1" applyAlignment="1" applyProtection="1">
      <alignment horizontal="center" vertical="center"/>
      <protection locked="0"/>
    </xf>
    <xf numFmtId="10" fontId="4" fillId="0" borderId="12" xfId="1" applyNumberFormat="1" applyFont="1" applyFill="1" applyBorder="1" applyAlignment="1" applyProtection="1">
      <alignment horizontal="center" vertical="center"/>
      <protection locked="0"/>
    </xf>
    <xf numFmtId="0" fontId="18" fillId="0" borderId="12" xfId="0" applyFont="1" applyFill="1" applyBorder="1" applyAlignment="1" applyProtection="1">
      <alignment horizontal="justify" vertical="center" wrapText="1"/>
      <protection locked="0"/>
    </xf>
    <xf numFmtId="0" fontId="18" fillId="0" borderId="12" xfId="0" applyFont="1" applyFill="1" applyBorder="1" applyAlignment="1" applyProtection="1">
      <alignment horizontal="center" vertical="center" wrapText="1"/>
      <protection locked="0"/>
    </xf>
    <xf numFmtId="0" fontId="4" fillId="13" borderId="12" xfId="0" applyFont="1" applyFill="1" applyBorder="1" applyAlignment="1" applyProtection="1">
      <alignment horizontal="center" vertical="center"/>
      <protection locked="0"/>
    </xf>
    <xf numFmtId="0" fontId="10" fillId="11" borderId="13" xfId="2" applyFont="1" applyFill="1" applyBorder="1" applyAlignment="1">
      <alignment vertical="center" wrapText="1"/>
    </xf>
    <xf numFmtId="0" fontId="10" fillId="12" borderId="13" xfId="2" applyFont="1" applyFill="1" applyBorder="1" applyAlignment="1">
      <alignment vertical="center" wrapText="1"/>
    </xf>
    <xf numFmtId="0" fontId="4" fillId="14" borderId="12"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17" xfId="0" applyBorder="1"/>
    <xf numFmtId="0" fontId="0" fillId="0" borderId="18" xfId="0" applyBorder="1"/>
    <xf numFmtId="0" fontId="0" fillId="0" borderId="0" xfId="0" applyBorder="1"/>
    <xf numFmtId="0" fontId="8" fillId="0" borderId="0" xfId="0" applyFont="1" applyBorder="1"/>
    <xf numFmtId="0" fontId="19" fillId="0" borderId="10" xfId="0" applyFont="1" applyBorder="1"/>
    <xf numFmtId="0" fontId="4" fillId="16" borderId="12" xfId="0" applyFont="1" applyFill="1" applyBorder="1" applyAlignment="1" applyProtection="1">
      <alignment horizontal="center" vertical="center"/>
      <protection locked="0"/>
    </xf>
    <xf numFmtId="10" fontId="8" fillId="0" borderId="0" xfId="0" applyNumberFormat="1" applyFont="1"/>
    <xf numFmtId="10" fontId="20" fillId="15" borderId="12" xfId="1" applyNumberFormat="1" applyFont="1" applyFill="1" applyBorder="1" applyAlignment="1" applyProtection="1">
      <alignment horizontal="center" vertical="center"/>
    </xf>
    <xf numFmtId="0" fontId="0" fillId="0" borderId="0" xfId="0" applyFill="1"/>
    <xf numFmtId="0" fontId="0" fillId="22" borderId="0" xfId="0" applyFill="1"/>
    <xf numFmtId="0" fontId="0" fillId="17" borderId="0" xfId="0" applyFill="1"/>
    <xf numFmtId="0" fontId="0" fillId="18" borderId="0" xfId="0" applyFill="1"/>
    <xf numFmtId="0" fontId="0" fillId="19" borderId="0" xfId="0" applyFill="1"/>
    <xf numFmtId="0" fontId="0" fillId="20" borderId="0" xfId="0" applyFill="1"/>
    <xf numFmtId="0" fontId="0" fillId="21" borderId="0" xfId="0" applyFill="1"/>
    <xf numFmtId="0" fontId="2" fillId="23" borderId="0" xfId="0" applyFont="1" applyFill="1"/>
    <xf numFmtId="0" fontId="2" fillId="0" borderId="0" xfId="0" applyFont="1" applyFill="1"/>
    <xf numFmtId="9" fontId="0" fillId="0" borderId="0" xfId="0" applyNumberFormat="1" applyFill="1"/>
    <xf numFmtId="0" fontId="0" fillId="24" borderId="0" xfId="0" applyFill="1"/>
    <xf numFmtId="9" fontId="0" fillId="24" borderId="0" xfId="0" applyNumberFormat="1" applyFill="1"/>
    <xf numFmtId="0" fontId="0" fillId="25" borderId="0" xfId="0" applyFill="1"/>
    <xf numFmtId="9" fontId="0" fillId="25" borderId="0" xfId="0" applyNumberFormat="1" applyFill="1"/>
    <xf numFmtId="0" fontId="0" fillId="26" borderId="0" xfId="0" applyFill="1"/>
    <xf numFmtId="9" fontId="0" fillId="26" borderId="0" xfId="0" applyNumberFormat="1" applyFill="1"/>
    <xf numFmtId="0" fontId="0" fillId="8" borderId="0" xfId="0" applyFill="1"/>
    <xf numFmtId="9" fontId="0" fillId="8" borderId="0" xfId="0" applyNumberFormat="1" applyFill="1"/>
    <xf numFmtId="0" fontId="0" fillId="27" borderId="0" xfId="0" applyFill="1"/>
    <xf numFmtId="9" fontId="0" fillId="27" borderId="0" xfId="0" applyNumberFormat="1" applyFill="1"/>
    <xf numFmtId="10" fontId="18" fillId="0" borderId="12" xfId="1" applyNumberFormat="1" applyFont="1" applyFill="1" applyBorder="1" applyAlignment="1" applyProtection="1">
      <alignment horizontal="center" vertical="center"/>
    </xf>
    <xf numFmtId="10" fontId="4" fillId="0" borderId="12" xfId="0" applyNumberFormat="1" applyFont="1" applyFill="1" applyBorder="1" applyAlignment="1" applyProtection="1">
      <alignment horizontal="center" vertical="center"/>
      <protection locked="0"/>
    </xf>
    <xf numFmtId="10" fontId="4" fillId="28" borderId="12" xfId="1" applyNumberFormat="1" applyFont="1" applyFill="1" applyBorder="1" applyAlignment="1" applyProtection="1">
      <alignment horizontal="center" vertical="center"/>
    </xf>
    <xf numFmtId="10" fontId="4" fillId="29" borderId="12" xfId="1" applyNumberFormat="1" applyFont="1" applyFill="1" applyBorder="1" applyAlignment="1" applyProtection="1">
      <alignment horizontal="center" vertical="center"/>
    </xf>
    <xf numFmtId="10" fontId="4" fillId="30" borderId="12" xfId="1" applyNumberFormat="1" applyFont="1" applyFill="1" applyBorder="1" applyAlignment="1" applyProtection="1">
      <alignment horizontal="center" vertical="center"/>
    </xf>
    <xf numFmtId="10" fontId="8" fillId="0" borderId="0" xfId="1" applyNumberFormat="1" applyFont="1"/>
    <xf numFmtId="0" fontId="0" fillId="0" borderId="0" xfId="0" pivotButton="1"/>
    <xf numFmtId="0" fontId="0" fillId="0" borderId="0" xfId="0" applyAlignment="1">
      <alignment horizontal="left"/>
    </xf>
    <xf numFmtId="0" fontId="2" fillId="31" borderId="19" xfId="0" applyFont="1" applyFill="1" applyBorder="1" applyAlignment="1">
      <alignment horizontal="left"/>
    </xf>
    <xf numFmtId="0" fontId="0" fillId="0" borderId="0" xfId="0" applyNumberFormat="1"/>
    <xf numFmtId="10" fontId="0" fillId="0" borderId="0" xfId="0" applyNumberFormat="1"/>
    <xf numFmtId="10" fontId="0" fillId="0" borderId="0" xfId="1" applyNumberFormat="1" applyFont="1"/>
    <xf numFmtId="10" fontId="2" fillId="31" borderId="19" xfId="1" applyNumberFormat="1" applyFont="1" applyFill="1" applyBorder="1"/>
    <xf numFmtId="0" fontId="18" fillId="24" borderId="12"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protection locked="0"/>
    </xf>
    <xf numFmtId="0" fontId="4" fillId="34" borderId="12" xfId="0" applyFont="1" applyFill="1" applyBorder="1" applyAlignment="1" applyProtection="1">
      <alignment horizontal="center" vertical="center"/>
      <protection locked="0"/>
    </xf>
    <xf numFmtId="0" fontId="4" fillId="18" borderId="12" xfId="0" applyFont="1" applyFill="1" applyBorder="1" applyAlignment="1" applyProtection="1">
      <alignment horizontal="center" vertical="center"/>
      <protection locked="0"/>
    </xf>
    <xf numFmtId="0" fontId="18" fillId="28" borderId="12" xfId="0" applyFont="1" applyFill="1" applyBorder="1" applyAlignment="1" applyProtection="1">
      <alignment horizontal="center" vertical="center" wrapText="1"/>
      <protection locked="0"/>
    </xf>
    <xf numFmtId="0" fontId="18" fillId="32" borderId="12" xfId="0" applyFont="1" applyFill="1" applyBorder="1" applyAlignment="1" applyProtection="1">
      <alignment horizontal="center" vertical="center" wrapText="1"/>
      <protection locked="0"/>
    </xf>
    <xf numFmtId="0" fontId="4" fillId="29" borderId="0" xfId="0" applyFont="1" applyFill="1"/>
    <xf numFmtId="0" fontId="8" fillId="29" borderId="0" xfId="0" applyFont="1" applyFill="1"/>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1" fontId="4" fillId="0" borderId="4" xfId="0" applyNumberFormat="1" applyFont="1" applyBorder="1" applyAlignment="1" applyProtection="1">
      <alignment horizontal="center" vertical="center" wrapText="1"/>
      <protection locked="0"/>
    </xf>
    <xf numFmtId="1" fontId="4" fillId="0" borderId="10" xfId="0" applyNumberFormat="1" applyFont="1" applyBorder="1" applyAlignment="1" applyProtection="1">
      <alignment horizontal="center" vertical="center" wrapText="1"/>
      <protection locked="0"/>
    </xf>
    <xf numFmtId="1" fontId="4" fillId="0" borderId="9" xfId="0" applyNumberFormat="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4"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5" fillId="0" borderId="6" xfId="0" applyFont="1" applyBorder="1" applyAlignment="1">
      <alignment horizontal="left" vertical="top"/>
    </xf>
    <xf numFmtId="0" fontId="5" fillId="0" borderId="11" xfId="0" applyFont="1" applyBorder="1" applyAlignment="1">
      <alignment horizontal="left" vertical="top"/>
    </xf>
    <xf numFmtId="0" fontId="5" fillId="0" borderId="7" xfId="0" applyFont="1" applyBorder="1" applyAlignment="1">
      <alignment horizontal="left" vertical="top"/>
    </xf>
    <xf numFmtId="0" fontId="4" fillId="0" borderId="4" xfId="0" applyFont="1" applyBorder="1" applyAlignment="1" applyProtection="1">
      <alignment horizontal="left" vertical="center" indent="3"/>
      <protection locked="0"/>
    </xf>
    <xf numFmtId="0" fontId="4" fillId="0" borderId="10" xfId="0" applyFont="1" applyBorder="1" applyAlignment="1" applyProtection="1">
      <alignment horizontal="left" vertical="center" indent="3"/>
      <protection locked="0"/>
    </xf>
    <xf numFmtId="0" fontId="10" fillId="11" borderId="12" xfId="2" applyFont="1" applyFill="1" applyBorder="1" applyAlignment="1">
      <alignment horizontal="center" vertical="center"/>
    </xf>
    <xf numFmtId="0" fontId="10" fillId="10" borderId="12" xfId="2" applyFont="1" applyFill="1" applyBorder="1" applyAlignment="1">
      <alignment horizontal="center" vertical="center"/>
    </xf>
    <xf numFmtId="0" fontId="5" fillId="0" borderId="6" xfId="0" applyFont="1" applyBorder="1" applyAlignment="1">
      <alignment horizontal="left" vertical="center"/>
    </xf>
    <xf numFmtId="0" fontId="5" fillId="0" borderId="11" xfId="0" applyFont="1" applyBorder="1" applyAlignment="1">
      <alignment horizontal="left" vertical="center"/>
    </xf>
    <xf numFmtId="0" fontId="5" fillId="0" borderId="7" xfId="0" applyFont="1" applyBorder="1" applyAlignment="1">
      <alignment horizontal="left" vertical="center"/>
    </xf>
    <xf numFmtId="0" fontId="10" fillId="9" borderId="12" xfId="2" applyFont="1" applyFill="1" applyBorder="1" applyAlignment="1">
      <alignment horizontal="center"/>
    </xf>
    <xf numFmtId="0" fontId="11" fillId="0" borderId="1" xfId="0" applyFont="1" applyBorder="1" applyAlignment="1">
      <alignment horizontal="center" vertical="center" wrapText="1"/>
    </xf>
    <xf numFmtId="0" fontId="9" fillId="0" borderId="1" xfId="0" applyFont="1" applyBorder="1" applyAlignment="1">
      <alignment horizontal="center"/>
    </xf>
    <xf numFmtId="0" fontId="4" fillId="0" borderId="5" xfId="0" applyFont="1" applyBorder="1" applyAlignment="1" applyProtection="1">
      <alignment horizontal="justify" vertical="center" wrapText="1"/>
      <protection locked="0"/>
    </xf>
    <xf numFmtId="0" fontId="4" fillId="0" borderId="0" xfId="0" applyFont="1" applyBorder="1" applyAlignment="1" applyProtection="1">
      <alignment horizontal="justify" vertical="center" wrapText="1"/>
      <protection locked="0"/>
    </xf>
    <xf numFmtId="0" fontId="4" fillId="0" borderId="8" xfId="0" applyFont="1" applyBorder="1" applyAlignment="1" applyProtection="1">
      <alignment horizontal="justify" vertical="center" wrapText="1"/>
      <protection locked="0"/>
    </xf>
    <xf numFmtId="0" fontId="4" fillId="0" borderId="4" xfId="0" applyFont="1" applyBorder="1" applyAlignment="1" applyProtection="1">
      <alignment horizontal="justify" vertical="center" wrapText="1"/>
      <protection locked="0"/>
    </xf>
    <xf numFmtId="0" fontId="4" fillId="0" borderId="10" xfId="0" applyFont="1" applyBorder="1" applyAlignment="1" applyProtection="1">
      <alignment horizontal="justify" vertical="center" wrapText="1"/>
      <protection locked="0"/>
    </xf>
    <xf numFmtId="0" fontId="4" fillId="0" borderId="9" xfId="0" applyFont="1" applyBorder="1" applyAlignment="1" applyProtection="1">
      <alignment horizontal="justify" vertical="center" wrapText="1"/>
      <protection locked="0"/>
    </xf>
    <xf numFmtId="14" fontId="11" fillId="0" borderId="1" xfId="0" applyNumberFormat="1" applyFont="1" applyBorder="1" applyAlignment="1">
      <alignment horizontal="center" vertical="center" wrapText="1"/>
    </xf>
    <xf numFmtId="0" fontId="4" fillId="27" borderId="12" xfId="0" applyFont="1" applyFill="1" applyBorder="1" applyAlignment="1" applyProtection="1">
      <alignment horizontal="center" vertical="center"/>
      <protection locked="0"/>
    </xf>
    <xf numFmtId="0" fontId="4" fillId="21" borderId="12" xfId="0" applyFont="1" applyFill="1" applyBorder="1" applyAlignment="1" applyProtection="1">
      <alignment horizontal="center" vertical="center"/>
      <protection locked="0"/>
    </xf>
    <xf numFmtId="14" fontId="4" fillId="35" borderId="12" xfId="0" applyNumberFormat="1" applyFont="1" applyFill="1" applyBorder="1" applyAlignment="1" applyProtection="1">
      <alignment horizontal="center" vertical="center"/>
      <protection locked="0"/>
    </xf>
    <xf numFmtId="0" fontId="4" fillId="35" borderId="12" xfId="0" applyFont="1" applyFill="1" applyBorder="1" applyAlignment="1" applyProtection="1">
      <alignment horizontal="center" vertical="center" wrapText="1"/>
      <protection locked="0"/>
    </xf>
    <xf numFmtId="0" fontId="4" fillId="20" borderId="12" xfId="0" applyFont="1" applyFill="1" applyBorder="1" applyAlignment="1" applyProtection="1">
      <alignment horizontal="center" vertical="center"/>
      <protection locked="0"/>
    </xf>
    <xf numFmtId="0" fontId="4" fillId="22" borderId="12" xfId="0" applyFont="1" applyFill="1" applyBorder="1" applyAlignment="1" applyProtection="1">
      <alignment horizontal="center" vertical="center"/>
      <protection locked="0"/>
    </xf>
    <xf numFmtId="0" fontId="4" fillId="17" borderId="12" xfId="0" applyFont="1" applyFill="1" applyBorder="1" applyAlignment="1" applyProtection="1">
      <alignment horizontal="center" vertical="center"/>
      <protection locked="0"/>
    </xf>
    <xf numFmtId="0" fontId="18" fillId="21" borderId="12" xfId="0" applyFont="1" applyFill="1" applyBorder="1" applyAlignment="1" applyProtection="1">
      <alignment horizontal="center" vertical="center" wrapText="1"/>
      <protection locked="0"/>
    </xf>
    <xf numFmtId="0" fontId="4" fillId="19" borderId="12" xfId="0" applyFont="1" applyFill="1" applyBorder="1" applyAlignment="1" applyProtection="1">
      <alignment horizontal="center" vertical="center"/>
      <protection locked="0"/>
    </xf>
    <xf numFmtId="0" fontId="18" fillId="23" borderId="12" xfId="0" applyFont="1" applyFill="1" applyBorder="1" applyAlignment="1" applyProtection="1">
      <alignment horizontal="center" vertical="center" wrapText="1"/>
      <protection locked="0"/>
    </xf>
    <xf numFmtId="10" fontId="4" fillId="36" borderId="12" xfId="1" applyNumberFormat="1" applyFont="1" applyFill="1" applyBorder="1" applyAlignment="1" applyProtection="1">
      <alignment horizontal="center" vertical="center"/>
    </xf>
    <xf numFmtId="14" fontId="4" fillId="0" borderId="0" xfId="0" applyNumberFormat="1" applyFont="1"/>
    <xf numFmtId="41" fontId="4" fillId="0" borderId="0" xfId="46" applyFont="1"/>
    <xf numFmtId="10" fontId="4" fillId="0" borderId="0" xfId="1" applyNumberFormat="1" applyFont="1"/>
    <xf numFmtId="10" fontId="8"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vertical="center" wrapText="1"/>
    </xf>
    <xf numFmtId="0" fontId="4" fillId="0" borderId="12" xfId="0" applyFont="1" applyFill="1" applyBorder="1" applyAlignment="1" applyProtection="1">
      <alignment horizontal="center" vertical="center" wrapText="1"/>
    </xf>
  </cellXfs>
  <cellStyles count="47">
    <cellStyle name="Euro" xfId="5"/>
    <cellStyle name="Euro 2" xfId="32"/>
    <cellStyle name="Millares [0]" xfId="46" builtinId="6"/>
    <cellStyle name="Millares 17" xfId="28"/>
    <cellStyle name="Millares 2" xfId="10"/>
    <cellStyle name="Millares 2 2" xfId="33"/>
    <cellStyle name="Millares 2 3" xfId="34"/>
    <cellStyle name="Millares 3" xfId="11"/>
    <cellStyle name="Millares 3 2" xfId="35"/>
    <cellStyle name="Millares 4" xfId="12"/>
    <cellStyle name="Millares 4 2" xfId="36"/>
    <cellStyle name="Millares 5" xfId="37"/>
    <cellStyle name="Millares 6" xfId="38"/>
    <cellStyle name="Normal" xfId="0" builtinId="0"/>
    <cellStyle name="Normal 10" xfId="4"/>
    <cellStyle name="Normal 2" xfId="2"/>
    <cellStyle name="Normal 2 2" xfId="7"/>
    <cellStyle name="Normal 2 3" xfId="6"/>
    <cellStyle name="Normal 3" xfId="13"/>
    <cellStyle name="Normal 3 2" xfId="25"/>
    <cellStyle name="Normal 4" xfId="14"/>
    <cellStyle name="Normal 4 2" xfId="19"/>
    <cellStyle name="Normal 4 2 2" xfId="20"/>
    <cellStyle name="Normal 4 3" xfId="26"/>
    <cellStyle name="Normal 5" xfId="18"/>
    <cellStyle name="Normal 5 2" xfId="21"/>
    <cellStyle name="Normal 5 2 2" xfId="39"/>
    <cellStyle name="Normal 5 3" xfId="29"/>
    <cellStyle name="Normal 5 3 2" xfId="40"/>
    <cellStyle name="Normal 5 4" xfId="41"/>
    <cellStyle name="Normal 6" xfId="22"/>
    <cellStyle name="Normal 6 2" xfId="30"/>
    <cellStyle name="Normal 7" xfId="27"/>
    <cellStyle name="Normal 7 2" xfId="31"/>
    <cellStyle name="Normal 8" xfId="42"/>
    <cellStyle name="Normal 9" xfId="43"/>
    <cellStyle name="Porcentaje" xfId="1" builtinId="5"/>
    <cellStyle name="Porcentaje 2" xfId="3"/>
    <cellStyle name="Porcentaje 2 2" xfId="9"/>
    <cellStyle name="Porcentaje 3" xfId="17"/>
    <cellStyle name="Porcentaje 3 2" xfId="44"/>
    <cellStyle name="Porcentaje 4" xfId="8"/>
    <cellStyle name="Porcentual 2" xfId="15"/>
    <cellStyle name="Porcentual 2 2" xfId="23"/>
    <cellStyle name="Porcentual 3" xfId="16"/>
    <cellStyle name="Porcentual 3 2" xfId="24"/>
    <cellStyle name="Porcentual 4" xfId="45"/>
  </cellStyles>
  <dxfs count="322">
    <dxf>
      <font>
        <color theme="0"/>
      </font>
      <fill>
        <patternFill>
          <bgColor rgb="FF0066FF"/>
        </patternFill>
      </fill>
    </dxf>
    <dxf>
      <fill>
        <patternFill>
          <bgColor theme="9" tint="-0.24994659260841701"/>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theme="0" tint="-0.24994659260841701"/>
        </patternFill>
      </fill>
    </dxf>
    <dxf>
      <fill>
        <patternFill>
          <bgColor rgb="FFFFFF00"/>
        </patternFill>
      </fill>
    </dxf>
    <dxf>
      <fill>
        <patternFill>
          <bgColor theme="8" tint="0.39994506668294322"/>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ont>
        <b val="0"/>
        <i val="0"/>
        <color auto="1"/>
      </font>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b/>
        <i val="0"/>
      </font>
      <fill>
        <patternFill>
          <bgColor rgb="FFCCFF33"/>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FF7C80"/>
        </patternFill>
      </fill>
    </dxf>
    <dxf>
      <fill>
        <patternFill>
          <bgColor rgb="FFFFFF66"/>
        </patternFill>
      </fill>
    </dxf>
    <dxf>
      <fill>
        <patternFill>
          <bgColor rgb="FF66FF66"/>
        </patternFill>
      </fill>
    </dxf>
    <dxf>
      <fill>
        <patternFill>
          <bgColor rgb="FF00FFFF"/>
        </patternFill>
      </fill>
    </dxf>
    <dxf>
      <fill>
        <patternFill>
          <bgColor rgb="FF6699FF"/>
        </patternFill>
      </fill>
    </dxf>
    <dxf>
      <fill>
        <patternFill>
          <bgColor rgb="FFFF66FF"/>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ont>
        <color theme="0"/>
      </font>
      <fill>
        <patternFill>
          <bgColor rgb="FF0066FF"/>
        </patternFill>
      </fill>
    </dxf>
    <dxf>
      <fill>
        <patternFill>
          <bgColor theme="9" tint="-0.24994659260841701"/>
        </patternFill>
      </fill>
    </dxf>
    <dxf>
      <fill>
        <patternFill>
          <bgColor rgb="FF92D050"/>
        </patternFill>
      </fill>
    </dxf>
    <dxf>
      <fill>
        <patternFill>
          <bgColor theme="0" tint="-0.24994659260841701"/>
        </patternFill>
      </fill>
    </dxf>
    <dxf>
      <fill>
        <patternFill>
          <bgColor rgb="FFFFFF00"/>
        </patternFill>
      </fill>
    </dxf>
    <dxf>
      <fill>
        <patternFill>
          <bgColor theme="8" tint="0.39994506668294322"/>
        </patternFill>
      </fill>
    </dxf>
    <dxf>
      <fill>
        <patternFill>
          <bgColor rgb="FF0066FF"/>
        </patternFill>
      </fill>
    </dxf>
    <dxf>
      <fill>
        <patternFill>
          <bgColor theme="9" tint="-0.24994659260841701"/>
        </patternFill>
      </fill>
    </dxf>
    <dxf>
      <fill>
        <patternFill>
          <bgColor theme="8" tint="0.39994506668294322"/>
        </patternFill>
      </fill>
    </dxf>
    <dxf>
      <fill>
        <patternFill>
          <bgColor rgb="FFFFFF00"/>
        </patternFill>
      </fill>
    </dxf>
    <dxf>
      <fill>
        <patternFill>
          <bgColor theme="0" tint="-0.24994659260841701"/>
        </patternFill>
      </fill>
    </dxf>
    <dxf>
      <fill>
        <patternFill>
          <bgColor rgb="FF92D050"/>
        </patternFill>
      </fill>
    </dxf>
  </dxfs>
  <tableStyles count="0" defaultTableStyle="TableStyleMedium2" defaultPivotStyle="PivotStyleLight16"/>
  <colors>
    <mruColors>
      <color rgb="FFFFCCFF"/>
      <color rgb="FF66FF66"/>
      <color rgb="FF99FF66"/>
      <color rgb="FF00FFFF"/>
      <color rgb="FFCCFF33"/>
      <color rgb="FFFFFF99"/>
      <color rgb="FFFF7C80"/>
      <color rgb="FFFF66FF"/>
      <color rgb="FFFFFF66"/>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1386165</xdr:colOff>
      <xdr:row>0</xdr:row>
      <xdr:rowOff>0</xdr:rowOff>
    </xdr:from>
    <xdr:to>
      <xdr:col>1</xdr:col>
      <xdr:colOff>2028300</xdr:colOff>
      <xdr:row>2</xdr:row>
      <xdr:rowOff>179916</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1090" y="0"/>
          <a:ext cx="642135" cy="5905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Ivonne Andrea Torres Cruz" refreshedDate="43592.807484606485" createdVersion="6" refreshedVersion="6" minRefreshableVersion="3" recordCount="133">
  <cacheSource type="worksheet">
    <worksheetSource ref="A17:AC150" sheet="Formato PAA"/>
  </cacheSource>
  <cacheFields count="29">
    <cacheField name="Roles _x000a_Decreto 948 de 2017" numFmtId="0">
      <sharedItems count="8">
        <s v="Auditoría"/>
        <s v="Liderazgo Estratégico"/>
        <s v="Evaluación de la Gestión del Riesgo"/>
        <s v="Relación con entes de control externos"/>
        <s v="Seguimiento a Planes de Mejoramiento"/>
        <s v="Informes de Ley"/>
        <s v="Enfoque hacia la Prevención"/>
        <s v="Adicionales"/>
      </sharedItems>
    </cacheField>
    <cacheField name="Actividad" numFmtId="0">
      <sharedItems longText="1"/>
    </cacheField>
    <cacheField name="Proceso" numFmtId="0">
      <sharedItems/>
    </cacheField>
    <cacheField name="Tipo de Proceso" numFmtId="0">
      <sharedItems/>
    </cacheField>
    <cacheField name="Responsable o Líder de la Auditoría" numFmtId="0">
      <sharedItems/>
    </cacheField>
    <cacheField name="Equipo Auditor_x000a_Responsable de la Actividad" numFmtId="0">
      <sharedItems/>
    </cacheField>
    <cacheField name="Responsable Líder del proceso auditado" numFmtId="0">
      <sharedItems/>
    </cacheField>
    <cacheField name="Fecha Inicio" numFmtId="14">
      <sharedItems containsSemiMixedTypes="0" containsNonDate="0" containsDate="1" containsString="0" minDate="2019-01-01T00:00:00" maxDate="2019-12-02T00:00:00"/>
    </cacheField>
    <cacheField name="Fecha Fin" numFmtId="14">
      <sharedItems containsSemiMixedTypes="0" containsNonDate="0" containsDate="1" containsString="0" minDate="2019-01-15T00:00:00" maxDate="2020-01-01T00:00:00"/>
    </cacheField>
    <cacheField name="ENE" numFmtId="0">
      <sharedItems containsNonDate="0" containsString="0" containsBlank="1"/>
    </cacheField>
    <cacheField name="FEB" numFmtId="0">
      <sharedItems containsNonDate="0" containsString="0" containsBlank="1"/>
    </cacheField>
    <cacheField name="MAR" numFmtId="0">
      <sharedItems containsNonDate="0" containsString="0" containsBlank="1"/>
    </cacheField>
    <cacheField name="ABR" numFmtId="0">
      <sharedItems containsNonDate="0" containsString="0" containsBlank="1"/>
    </cacheField>
    <cacheField name="MAY" numFmtId="0">
      <sharedItems containsNonDate="0" containsString="0" containsBlank="1"/>
    </cacheField>
    <cacheField name="JUN" numFmtId="0">
      <sharedItems containsNonDate="0" containsString="0" containsBlank="1"/>
    </cacheField>
    <cacheField name="JUL" numFmtId="0">
      <sharedItems containsNonDate="0" containsString="0" containsBlank="1"/>
    </cacheField>
    <cacheField name="AGO" numFmtId="0">
      <sharedItems containsNonDate="0" containsString="0" containsBlank="1"/>
    </cacheField>
    <cacheField name="SEP" numFmtId="0">
      <sharedItems containsNonDate="0" containsString="0" containsBlank="1"/>
    </cacheField>
    <cacheField name="OCT" numFmtId="0">
      <sharedItems containsNonDate="0" containsString="0" containsBlank="1"/>
    </cacheField>
    <cacheField name="NOV" numFmtId="0">
      <sharedItems containsNonDate="0" containsString="0" containsBlank="1"/>
    </cacheField>
    <cacheField name="DIC" numFmtId="0">
      <sharedItems containsNonDate="0" containsString="0" containsBlank="1"/>
    </cacheField>
    <cacheField name="Productos Esperados" numFmtId="0">
      <sharedItems/>
    </cacheField>
    <cacheField name="Ponderación_x000a_de la Actividad" numFmtId="10">
      <sharedItems containsSemiMixedTypes="0" containsString="0" containsNumber="1" minValue="3.0000000000000001E-3" maxValue="0.03"/>
    </cacheField>
    <cacheField name="Fecha  de Cierre de la Actividad " numFmtId="0">
      <sharedItems containsNonDate="0" containsDate="1" containsString="0" containsBlank="1" minDate="2019-03-29T00:00:00" maxDate="2019-05-01T00:00:00"/>
    </cacheField>
    <cacheField name="Evidencias" numFmtId="0">
      <sharedItems containsBlank="1" longText="1"/>
    </cacheField>
    <cacheField name="Observaciones" numFmtId="0">
      <sharedItems containsBlank="1" longText="1"/>
    </cacheField>
    <cacheField name="Avance Actividad" numFmtId="0">
      <sharedItems containsBlank="1"/>
    </cacheField>
    <cacheField name="Aporte al Avance del  PAA" numFmtId="10">
      <sharedItems containsSemiMixedTypes="0" containsString="0" containsNumber="1" minValue="0" maxValue="0.03"/>
    </cacheField>
    <cacheField name="diferencia" numFmtId="10">
      <sharedItems containsSemiMixedTypes="0" containsString="0" containsNumber="1" minValue="0" maxValue="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3">
  <r>
    <x v="0"/>
    <s v="Decreto 371 de 2010 _x000a_Artículo 2°._ DE LOS PROCESOS DE CONTRATACIÓN EN EL DISTRITO CAPITAL."/>
    <s v="Adquisición de bienes y servicios"/>
    <s v="Apoyo"/>
    <s v="Ivonne Andrea Torres Cruz_x000a_Asesora Control Interno"/>
    <s v="Andrea Sierra Ochoa"/>
    <s v="Director de Gestión Corporativa y CID"/>
    <d v="2019-02-01T00:00:00"/>
    <d v="2019-06-30T00:00:00"/>
    <m/>
    <m/>
    <m/>
    <m/>
    <m/>
    <m/>
    <m/>
    <m/>
    <m/>
    <m/>
    <m/>
    <m/>
    <s v="Informe"/>
    <n v="6.4000000000000003E-3"/>
    <d v="2019-03-29T00:00:00"/>
    <s v="Memorando de apertura de la auditoría de inventarios (software y hardware), se ha venido solicitando información de acuerdo al plan propio de la auditoría"/>
    <s v="Memorando de apertura de la auditoría de inventarios (software y hardware), se ha venido solicitando información de acuerdo al plan propio de la auditoría"/>
    <s v="Trabajo de campo - Análisis de Información"/>
    <n v="3.9680000000000002E-3"/>
    <n v="2.4320000000000001E-3"/>
  </r>
  <r>
    <x v="0"/>
    <s v="Decreto 371 de 2010_x000a_Artículo 3º - DE LOS PROCESOS DE ATENCIÓN AL CIUDADANO, LOS SISTEMAS DE INFORMACIÓN Y ATENCIÓN DE LAS PETICIONES, QUEJAS, RECLAMOS Y SUGERENCIAS DE LOS CUIDADANOS, EN EL DISTRITO CAPITAL."/>
    <s v="Servicio al Ciudadano "/>
    <s v="Misional"/>
    <s v="Ivonne Andrea Torres Cruz_x000a_Asesora Control Interno"/>
    <s v="Marcela Urrea Jaramillo"/>
    <s v="Director de Gestión Corporativa y CID"/>
    <d v="2019-03-01T00:00:00"/>
    <d v="2019-05-30T00:00:00"/>
    <m/>
    <m/>
    <m/>
    <m/>
    <m/>
    <m/>
    <m/>
    <m/>
    <m/>
    <m/>
    <m/>
    <m/>
    <s v="Informe"/>
    <n v="6.4000000000000003E-3"/>
    <d v="2019-03-29T00:00:00"/>
    <s v="Memorandos de solicitud por parte de control interno y de la entrega de la información solicitada por parte de los responsables."/>
    <s v="Durante el mes de marzo se dio inicio a la planeación de la evaluación del cumplimiento de este artículo de decreto 371 de 2010. La información se solicitó para ser entregada el 21 de marzo, sin embargo fue remitida por la dependencia hasta el 26 de marzo, fecha en la cual se dio inicio al análisis de lo entregado."/>
    <s v="Trabajo de campo - Recolección de Evidencias"/>
    <n v="2.3679999999999999E-3"/>
    <n v="4.0320000000000009E-3"/>
  </r>
  <r>
    <x v="0"/>
    <s v="Seguimiento a los procesos judiciales - SIPROJ"/>
    <s v="Prevención del Daño Antijurídico y Representación Judicial"/>
    <s v="Estratégico"/>
    <s v="Ivonne Andrea Torres Cruz_x000a_Asesora Control Interno"/>
    <s v="Andrea Sierra Ochoa"/>
    <s v="Director Jurídico "/>
    <d v="2019-05-01T00:00:00"/>
    <d v="2019-05-30T00:00:00"/>
    <m/>
    <m/>
    <m/>
    <m/>
    <m/>
    <m/>
    <m/>
    <m/>
    <m/>
    <m/>
    <m/>
    <m/>
    <s v="Informe"/>
    <n v="6.4000000000000003E-3"/>
    <m/>
    <m/>
    <m/>
    <m/>
    <n v="0"/>
    <n v="6.4000000000000003E-3"/>
  </r>
  <r>
    <x v="0"/>
    <s v="Seguimiento a los indicadores de gestión y por proceso"/>
    <s v="Gestión Estratégica"/>
    <s v="Estratégico"/>
    <s v="Ivonne Andrea Torres Cruz_x000a_Asesora Control Interno"/>
    <s v="Alejandro Marín Cañón"/>
    <s v="Jefe Oficina Asesora de Planeación "/>
    <d v="2019-07-01T00:00:00"/>
    <d v="2019-07-31T00:00:00"/>
    <m/>
    <m/>
    <m/>
    <m/>
    <m/>
    <m/>
    <m/>
    <m/>
    <m/>
    <m/>
    <m/>
    <m/>
    <s v="Informe"/>
    <n v="6.4000000000000003E-3"/>
    <m/>
    <m/>
    <m/>
    <m/>
    <n v="0"/>
    <n v="6.4000000000000003E-3"/>
  </r>
  <r>
    <x v="0"/>
    <s v="Constitución Caja menor"/>
    <s v="Gestión Administrativa"/>
    <s v="Apoyo"/>
    <s v="Ivonne Andrea Torres Cruz_x000a_Asesora Control Interno"/>
    <s v="Graciela Zabala Rico"/>
    <s v="Subdirector Administrativo"/>
    <d v="2019-02-01T00:00:00"/>
    <d v="2019-06-30T00:00:00"/>
    <m/>
    <m/>
    <m/>
    <m/>
    <m/>
    <m/>
    <m/>
    <m/>
    <m/>
    <m/>
    <m/>
    <m/>
    <s v="Informe"/>
    <n v="6.4000000000000003E-3"/>
    <d v="2019-03-31T00:00:00"/>
    <s v="No se ha dado inicio a la actividad y presenta retrasos"/>
    <s v="No se ha dado inicio a la actividad y presenta retrasos"/>
    <m/>
    <n v="0"/>
    <n v="6.4000000000000003E-3"/>
  </r>
  <r>
    <x v="0"/>
    <s v="Arqueo Caja menor"/>
    <s v="Gestión Administrativa"/>
    <s v="Apoyo"/>
    <s v="Ivonne Andrea Torres Cruz_x000a_Asesora Control Interno"/>
    <s v="Graciela Zabala Rico"/>
    <s v="Subdirector Administrativo"/>
    <d v="2019-02-01T00:00:00"/>
    <d v="2019-06-30T00:00:00"/>
    <m/>
    <m/>
    <m/>
    <m/>
    <m/>
    <m/>
    <m/>
    <m/>
    <m/>
    <m/>
    <m/>
    <m/>
    <s v="Informe"/>
    <n v="6.4000000000000003E-3"/>
    <d v="2019-03-31T00:00:00"/>
    <s v="No se ha dado inicio a la actividad y presenta retrasos"/>
    <s v="No se ha dado inicio a la actividad y presenta retrasos"/>
    <m/>
    <n v="0"/>
    <n v="6.4000000000000003E-3"/>
  </r>
  <r>
    <x v="0"/>
    <s v="Arqueo Caja menor"/>
    <s v="Gestión Administrativa"/>
    <s v="Apoyo"/>
    <s v="Ivonne Andrea Torres Cruz_x000a_Asesora Control Interno"/>
    <s v="Graciela Zabala Rico"/>
    <s v="Subdirector Administrativo"/>
    <d v="2019-07-01T00:00:00"/>
    <d v="2019-11-30T00:00:00"/>
    <m/>
    <m/>
    <m/>
    <m/>
    <m/>
    <m/>
    <m/>
    <m/>
    <m/>
    <m/>
    <m/>
    <m/>
    <s v="Informe"/>
    <n v="6.4000000000000003E-3"/>
    <m/>
    <m/>
    <m/>
    <m/>
    <n v="0"/>
    <n v="6.4000000000000003E-3"/>
  </r>
  <r>
    <x v="0"/>
    <s v="Arqueo Caja fuerte"/>
    <s v="Gestión Financiera"/>
    <s v="Apoyo"/>
    <s v="Ivonne Andrea Torres Cruz_x000a_Asesora Control Interno"/>
    <s v="Graciela Zabala Rico"/>
    <s v="Subdirector Financiero"/>
    <d v="2019-04-01T00:00:00"/>
    <d v="2019-09-30T00:00:00"/>
    <m/>
    <m/>
    <m/>
    <m/>
    <m/>
    <m/>
    <m/>
    <m/>
    <m/>
    <m/>
    <m/>
    <m/>
    <s v="Informe"/>
    <n v="6.4000000000000003E-3"/>
    <m/>
    <s v="No se ha dado inicio a la actividad y presenta retrasos"/>
    <s v="No se ha dado inicio a la actividad y presenta retrasos"/>
    <m/>
    <n v="0"/>
    <n v="6.4000000000000003E-3"/>
  </r>
  <r>
    <x v="0"/>
    <s v="Informe PQR's - Ley 1474 de 2011"/>
    <s v="Servicio al Ciudadano "/>
    <s v="Apoyo"/>
    <s v="Ivonne Andrea Torres Cruz_x000a_Asesora Control Interno"/>
    <s v="Marcela Urrea Jaramillo"/>
    <s v="Director de Gestión Corporativa y CID"/>
    <d v="2019-05-01T00:00:00"/>
    <d v="2019-05-30T00:00:00"/>
    <m/>
    <m/>
    <m/>
    <m/>
    <m/>
    <m/>
    <m/>
    <m/>
    <m/>
    <m/>
    <m/>
    <m/>
    <s v="Informe"/>
    <n v="6.4000000000000003E-3"/>
    <m/>
    <m/>
    <m/>
    <m/>
    <n v="0"/>
    <n v="6.4000000000000003E-3"/>
  </r>
  <r>
    <x v="0"/>
    <s v="Informe PQR's - Ley 1474 de 2011"/>
    <s v="Servicio al Ciudadano "/>
    <s v="Apoyo"/>
    <s v="Ivonne Andrea Torres Cruz_x000a_Asesora Control Interno"/>
    <s v="Marcela Urrea Jaramillo"/>
    <s v="Director de Gestión Corporativa y CID"/>
    <d v="2019-08-01T00:00:00"/>
    <d v="2019-08-31T00:00:00"/>
    <m/>
    <m/>
    <m/>
    <m/>
    <m/>
    <m/>
    <m/>
    <m/>
    <m/>
    <m/>
    <m/>
    <m/>
    <s v="Informe"/>
    <n v="6.4000000000000003E-3"/>
    <m/>
    <m/>
    <m/>
    <m/>
    <n v="0"/>
    <n v="6.4000000000000003E-3"/>
  </r>
  <r>
    <x v="0"/>
    <s v="Decreto 1072 de 2015 - SGSST - Sistema de Gestión de la Seguridad y Salud en el Trabajo"/>
    <s v="Gestión del Talento Humano"/>
    <s v="Estratégico"/>
    <s v="Ivonne Andrea Torres Cruz_x000a_Asesora Control Interno"/>
    <s v="Alexandra Álvarez Mantilla"/>
    <s v="Subdirector Administrativo"/>
    <d v="2019-10-01T00:00:00"/>
    <d v="2019-11-30T00:00:00"/>
    <m/>
    <m/>
    <m/>
    <m/>
    <m/>
    <m/>
    <m/>
    <m/>
    <m/>
    <m/>
    <m/>
    <m/>
    <s v="Informe"/>
    <n v="6.4000000000000003E-3"/>
    <m/>
    <m/>
    <m/>
    <m/>
    <n v="0"/>
    <n v="6.4000000000000003E-3"/>
  </r>
  <r>
    <x v="0"/>
    <s v="Seguimiento a los proyectos de inversión"/>
    <s v="Gestión Estratégica"/>
    <s v="Estratégico"/>
    <s v="Ivonne Andrea Torres Cruz_x000a_Asesora Control Interno"/>
    <s v="Alexandra Álvarez Mantilla"/>
    <s v="Jefe Oficina Asesora de Planeación "/>
    <d v="2019-05-01T00:00:00"/>
    <d v="2019-05-30T00:00:00"/>
    <m/>
    <m/>
    <m/>
    <m/>
    <m/>
    <m/>
    <m/>
    <m/>
    <m/>
    <m/>
    <m/>
    <m/>
    <s v="Informe"/>
    <n v="6.4000000000000003E-3"/>
    <m/>
    <m/>
    <m/>
    <m/>
    <n v="0"/>
    <n v="6.4000000000000003E-3"/>
  </r>
  <r>
    <x v="0"/>
    <s v="Seguimiento a los proyectos de inversión"/>
    <s v="Gestión Estratégica"/>
    <s v="Estratégico"/>
    <s v="Ivonne Andrea Torres Cruz_x000a_Asesora Control Interno"/>
    <s v="Alexandra Álvarez Mantilla"/>
    <s v="Jefe Oficina Asesora de Planeación "/>
    <d v="2019-08-01T00:00:00"/>
    <d v="2019-08-30T00:00:00"/>
    <m/>
    <m/>
    <m/>
    <m/>
    <m/>
    <m/>
    <m/>
    <m/>
    <m/>
    <m/>
    <m/>
    <m/>
    <s v="Informe"/>
    <n v="6.4000000000000003E-3"/>
    <m/>
    <m/>
    <m/>
    <m/>
    <n v="0"/>
    <n v="6.4000000000000003E-3"/>
  </r>
  <r>
    <x v="0"/>
    <s v="Seguimiento a los proyectos de inversión"/>
    <s v="Gestión Estratégica"/>
    <s v="Estratégico"/>
    <s v="Ivonne Andrea Torres Cruz_x000a_Asesora Control Interno"/>
    <s v="Alexandra Álvarez Mantilla"/>
    <s v="Jefe Oficina Asesora de Planeación "/>
    <d v="2019-11-01T00:00:00"/>
    <d v="2019-11-30T00:00:00"/>
    <m/>
    <m/>
    <m/>
    <m/>
    <m/>
    <m/>
    <m/>
    <m/>
    <m/>
    <m/>
    <m/>
    <m/>
    <s v="Informe"/>
    <n v="6.4000000000000003E-3"/>
    <m/>
    <m/>
    <m/>
    <m/>
    <n v="0"/>
    <n v="6.4000000000000003E-3"/>
  </r>
  <r>
    <x v="0"/>
    <s v="Seguimiento al plan de implementación del MIPG"/>
    <s v="Gestión Estratégica"/>
    <s v="Estratégico"/>
    <s v="Ivonne Andrea Torres Cruz_x000a_Asesora Control Interno"/>
    <s v="Alejandro Marín Cañón"/>
    <s v="Jefe Oficina Asesora de Planeación "/>
    <d v="2019-09-01T00:00:00"/>
    <d v="2019-09-30T00:00:00"/>
    <m/>
    <m/>
    <m/>
    <m/>
    <m/>
    <m/>
    <m/>
    <m/>
    <m/>
    <m/>
    <m/>
    <m/>
    <s v="Informe"/>
    <n v="6.4000000000000003E-3"/>
    <m/>
    <m/>
    <m/>
    <m/>
    <n v="0"/>
    <n v="6.4000000000000003E-3"/>
  </r>
  <r>
    <x v="0"/>
    <s v="Seguimiento a las historias laborales"/>
    <s v="Gestión del Talento Humano"/>
    <s v="Estratégico"/>
    <s v="Ivonne Andrea Torres Cruz_x000a_Asesora Control Interno"/>
    <s v="Marcela Urrea Jaramillo"/>
    <s v="Subdirector Administrativo"/>
    <d v="2019-08-01T00:00:00"/>
    <d v="2019-08-30T00:00:00"/>
    <m/>
    <m/>
    <m/>
    <m/>
    <m/>
    <m/>
    <m/>
    <m/>
    <m/>
    <m/>
    <m/>
    <m/>
    <s v="Informe"/>
    <n v="6.4000000000000003E-3"/>
    <m/>
    <m/>
    <m/>
    <m/>
    <n v="0"/>
    <n v="6.4000000000000003E-3"/>
  </r>
  <r>
    <x v="0"/>
    <s v="Seguimiento al Producto No Conforme"/>
    <s v="Todos los Procesos"/>
    <s v="Misional"/>
    <s v="Ivonne Andrea Torres Cruz_x000a_Asesora Control Interno"/>
    <s v="Alejandro Marín Cañón"/>
    <s v="Líderes de Cada Proceso"/>
    <d v="2019-08-01T00:00:00"/>
    <d v="2019-08-30T00:00:00"/>
    <m/>
    <m/>
    <m/>
    <m/>
    <m/>
    <m/>
    <m/>
    <m/>
    <m/>
    <m/>
    <m/>
    <m/>
    <s v="Informe"/>
    <n v="6.4000000000000003E-3"/>
    <m/>
    <m/>
    <m/>
    <m/>
    <n v="0"/>
    <n v="6.4000000000000003E-3"/>
  </r>
  <r>
    <x v="0"/>
    <s v="Seguimiento al PINAR"/>
    <s v="Gestión Documental"/>
    <s v="Apoyo"/>
    <s v="Ivonne Andrea Torres Cruz_x000a_Asesora Control Interno"/>
    <s v="Ximena Peña Yague"/>
    <s v="Subdirector Administrativo"/>
    <d v="2019-08-01T00:00:00"/>
    <d v="2019-08-30T00:00:00"/>
    <m/>
    <m/>
    <m/>
    <m/>
    <m/>
    <m/>
    <m/>
    <m/>
    <m/>
    <m/>
    <m/>
    <m/>
    <s v="Informe"/>
    <n v="6.4000000000000003E-3"/>
    <m/>
    <m/>
    <m/>
    <m/>
    <n v="0"/>
    <n v="6.4000000000000003E-3"/>
  </r>
  <r>
    <x v="1"/>
    <s v="Verificación de la oportunidad y contenido de las herramientas de gestión de la CVP y su seguimiento:_x000a_PAG, PAAC, mapa de riesgos, proyectos de inversión"/>
    <s v="Gestión Estratégica"/>
    <s v="Estratégico"/>
    <s v="Ivonne Andrea Torres Cruz_x000a_Asesora Control Interno"/>
    <s v="Andrea Sierra Ochoa"/>
    <s v="Jefe Oficina Asesora de Planeación "/>
    <d v="2019-10-01T00:00:00"/>
    <d v="2019-10-30T00:00:00"/>
    <m/>
    <m/>
    <m/>
    <m/>
    <m/>
    <m/>
    <m/>
    <m/>
    <m/>
    <m/>
    <m/>
    <m/>
    <s v="Informe"/>
    <n v="1.4999999999999999E-2"/>
    <m/>
    <m/>
    <m/>
    <m/>
    <n v="0"/>
    <n v="1.4999999999999999E-2"/>
  </r>
  <r>
    <x v="2"/>
    <s v="Seguimiento Matriz de riesgos de corrupción y por proceso"/>
    <s v="Todos los Procesos"/>
    <s v="Todos los Procesos"/>
    <s v="Ivonne Andrea Torres Cruz_x000a_Asesora Control Interno"/>
    <s v="Alejandro Marín Cañón"/>
    <s v="Líderes de Cada Proceso"/>
    <d v="2019-01-02T00:00:00"/>
    <d v="2019-01-15T00:00:00"/>
    <m/>
    <m/>
    <m/>
    <m/>
    <m/>
    <m/>
    <m/>
    <m/>
    <m/>
    <m/>
    <m/>
    <m/>
    <s v="Informe"/>
    <n v="0.02"/>
    <d v="2019-03-29T00:00:00"/>
    <s v="En enero se realizó verificación del cumplimiento del PAAC y se presentó informe y se publicó en página web"/>
    <s v="En enero se realizó verificación del cumplimiento del PAAC y se presentó informe y se publicó en página web"/>
    <s v="Informe - Publicación (web,intranet y/o carpeta de calidad)"/>
    <n v="1.9999999999999997E-2"/>
    <n v="0"/>
  </r>
  <r>
    <x v="2"/>
    <s v="Seguimiento Matriz de riesgos de corrupción y por proceso"/>
    <s v="Todos los Procesos"/>
    <s v="Todos los Procesos"/>
    <s v="Ivonne Andrea Torres Cruz_x000a_Asesora Control Interno"/>
    <s v="Alejandro Marín Cañón"/>
    <s v="Líderes de Cada Proceso"/>
    <d v="2019-05-01T00:00:00"/>
    <d v="2019-05-15T00:00:00"/>
    <m/>
    <m/>
    <m/>
    <m/>
    <m/>
    <m/>
    <m/>
    <m/>
    <m/>
    <m/>
    <m/>
    <m/>
    <s v="Informe"/>
    <n v="0.02"/>
    <m/>
    <m/>
    <m/>
    <m/>
    <n v="0"/>
    <n v="0.02"/>
  </r>
  <r>
    <x v="2"/>
    <s v="Seguimiento Matriz de riesgos de corrupción y por proceso"/>
    <s v="Todos los Procesos"/>
    <s v="Todos los Procesos"/>
    <s v="Ivonne Andrea Torres Cruz_x000a_Asesora Control Interno"/>
    <s v="Alejandro Marín Cañón"/>
    <s v="Líderes de Cada Proceso"/>
    <d v="2019-09-01T00:00:00"/>
    <d v="2019-09-30T00:00:00"/>
    <m/>
    <m/>
    <m/>
    <m/>
    <m/>
    <m/>
    <m/>
    <m/>
    <m/>
    <m/>
    <m/>
    <m/>
    <s v="Informe"/>
    <n v="0.02"/>
    <m/>
    <m/>
    <m/>
    <m/>
    <n v="0"/>
    <n v="0.02"/>
  </r>
  <r>
    <x v="3"/>
    <s v="Atención a la contraloría - auditoría regular "/>
    <s v="Evaluación de la Gestión"/>
    <s v="Seguimiento y Evaluación"/>
    <s v="Ivonne Andrea Torres Cruz_x000a_Asesora Control Interno"/>
    <s v="Graciela Zabala Rico"/>
    <s v="Asesor de Control Interno"/>
    <d v="2019-01-02T00:00:00"/>
    <d v="2019-06-30T00:00:00"/>
    <m/>
    <m/>
    <m/>
    <m/>
    <m/>
    <m/>
    <m/>
    <m/>
    <m/>
    <m/>
    <m/>
    <m/>
    <s v="Informe"/>
    <n v="7.4999999999999997E-3"/>
    <d v="2019-03-29T00:00:00"/>
    <s v="Se ha venido atendiendo los requerimientos de la contraloría"/>
    <s v="Se ha venido atendiendo los requerimientos de la contraloría"/>
    <s v="Reparto de solicitud"/>
    <n v="3.7499999999999999E-3"/>
    <n v="3.7499999999999999E-3"/>
  </r>
  <r>
    <x v="3"/>
    <s v="Atención a la contraloría - auditoría de desempeño 1"/>
    <s v="Evaluación de la Gestión"/>
    <s v="Seguimiento y Evaluación"/>
    <s v="Ivonne Andrea Torres Cruz_x000a_Asesora Control Interno"/>
    <s v="Graciela Zabala Rico"/>
    <s v="Asesor de Control Interno"/>
    <d v="2019-07-01T00:00:00"/>
    <d v="2019-09-30T00:00:00"/>
    <m/>
    <m/>
    <m/>
    <m/>
    <m/>
    <m/>
    <m/>
    <m/>
    <m/>
    <m/>
    <m/>
    <m/>
    <s v="Informe"/>
    <n v="7.4999999999999997E-3"/>
    <m/>
    <m/>
    <m/>
    <m/>
    <n v="0"/>
    <n v="7.4999999999999997E-3"/>
  </r>
  <r>
    <x v="3"/>
    <s v="Atención a la contraloría - auditoría de desempeño 2"/>
    <s v="Evaluación de la Gestión"/>
    <s v="Seguimiento y Evaluación"/>
    <s v="Ivonne Andrea Torres Cruz_x000a_Asesora Control Interno"/>
    <s v="Graciela Zabala Rico"/>
    <s v="Asesor de Control Interno"/>
    <d v="2019-10-01T00:00:00"/>
    <d v="2019-12-30T00:00:00"/>
    <m/>
    <m/>
    <m/>
    <m/>
    <m/>
    <m/>
    <m/>
    <m/>
    <m/>
    <m/>
    <m/>
    <m/>
    <s v="Informe"/>
    <n v="7.4999999999999997E-3"/>
    <m/>
    <m/>
    <m/>
    <m/>
    <n v="0"/>
    <n v="7.4999999999999997E-3"/>
  </r>
  <r>
    <x v="4"/>
    <s v="Seguimiento al Plan de Mejoramiento Interno "/>
    <s v="Todos los Procesos"/>
    <s v="Todos los Procesos"/>
    <s v="Ivonne Andrea Torres Cruz_x000a_Asesora Control Interno"/>
    <s v="Alejandro Marín Cañón"/>
    <s v="Líderes de Cada Proceso"/>
    <d v="2019-05-01T00:00:00"/>
    <d v="2019-05-30T00:00:00"/>
    <m/>
    <m/>
    <m/>
    <m/>
    <m/>
    <m/>
    <m/>
    <m/>
    <m/>
    <m/>
    <m/>
    <m/>
    <s v="Informe"/>
    <n v="0.02"/>
    <m/>
    <m/>
    <m/>
    <m/>
    <n v="0"/>
    <n v="0.02"/>
  </r>
  <r>
    <x v="4"/>
    <s v="Seguimiento al Plan de Mejoramiento Interno "/>
    <s v="Todos los Procesos"/>
    <s v="Todos los Procesos"/>
    <s v="Ivonne Andrea Torres Cruz_x000a_Asesora Control Interno"/>
    <s v="Alejandro Marín Cañón"/>
    <s v="Líderes de Cada Proceso"/>
    <d v="2019-11-01T00:00:00"/>
    <d v="2019-11-30T00:00:00"/>
    <m/>
    <m/>
    <m/>
    <m/>
    <m/>
    <m/>
    <m/>
    <m/>
    <m/>
    <m/>
    <m/>
    <m/>
    <s v="Informe"/>
    <n v="0.02"/>
    <m/>
    <m/>
    <m/>
    <m/>
    <n v="0"/>
    <n v="0.02"/>
  </r>
  <r>
    <x v="4"/>
    <s v="Seguimiento a Plan de Mejoramiento Externo"/>
    <s v="Todos los Procesos"/>
    <s v="Todos los Procesos"/>
    <s v="Ivonne Andrea Torres Cruz_x000a_Asesora Control Interno"/>
    <s v="Graciela Zabala Rico"/>
    <s v="Líderes de Cada Proceso"/>
    <d v="2019-01-02T00:00:00"/>
    <d v="2019-01-31T00:00:00"/>
    <m/>
    <m/>
    <m/>
    <m/>
    <m/>
    <m/>
    <m/>
    <m/>
    <m/>
    <m/>
    <m/>
    <m/>
    <s v="Informe"/>
    <n v="0.02"/>
    <d v="2019-03-29T00:00:00"/>
    <s v="Se realizó el último seguimiento del PM de la contraloría con corte al 31-Dic-2018, se elaboró la matriz"/>
    <s v="Se realizó el último seguimiento del PM de la contraloría con corte al 31-Dic-2018, se elaboró la matriz"/>
    <s v="Informe - Publicación (web,intranet y/o carpeta de calidad)"/>
    <n v="1.9999999999999997E-2"/>
    <n v="0"/>
  </r>
  <r>
    <x v="4"/>
    <s v="Seguimiento a Plan de Mejoramiento Externo"/>
    <s v="Todos los Procesos"/>
    <s v="Todos los Procesos"/>
    <s v="Ivonne Andrea Torres Cruz_x000a_Asesora Control Interno"/>
    <s v="Graciela Zabala Rico"/>
    <s v="Líderes de Cada Proceso"/>
    <d v="2019-03-01T00:00:00"/>
    <d v="2019-03-30T00:00:00"/>
    <m/>
    <m/>
    <m/>
    <m/>
    <m/>
    <m/>
    <m/>
    <m/>
    <m/>
    <m/>
    <m/>
    <m/>
    <s v="Informe"/>
    <n v="0.02"/>
    <d v="2019-03-29T00:00:00"/>
    <s v="Se realizó el primer seguimiento del PM de la contraloría con corte al 15-Feb-2019, se elaboró la matriz"/>
    <s v="Se realizó el primer seguimiento del PM de la contraloría con corte al 15-Feb-2019, se elaboró la matriz"/>
    <s v="Informe - Revisión por ACI"/>
    <n v="1.8799999999999997E-2"/>
    <n v="1.2000000000000031E-3"/>
  </r>
  <r>
    <x v="4"/>
    <s v="Seguimiento a Plan de Mejoramiento Externo"/>
    <s v="Todos los Procesos"/>
    <s v="Todos los Procesos"/>
    <s v="Ivonne Andrea Torres Cruz_x000a_Asesora Control Interno"/>
    <s v="Graciela Zabala Rico"/>
    <s v="Líderes de Cada Proceso"/>
    <d v="2019-06-01T00:00:00"/>
    <d v="2019-06-30T00:00:00"/>
    <m/>
    <m/>
    <m/>
    <m/>
    <m/>
    <m/>
    <m/>
    <m/>
    <m/>
    <m/>
    <m/>
    <m/>
    <s v="Informe"/>
    <n v="0.02"/>
    <m/>
    <m/>
    <m/>
    <m/>
    <n v="0"/>
    <n v="0.02"/>
  </r>
  <r>
    <x v="4"/>
    <s v="Seguimiento a Plan de Mejoramiento Externo"/>
    <s v="Todos los Procesos"/>
    <s v="Todos los Procesos"/>
    <s v="Ivonne Andrea Torres Cruz_x000a_Asesora Control Interno"/>
    <s v="Graciela Zabala Rico"/>
    <s v="Líderes de Cada Proceso"/>
    <d v="2019-11-01T00:00:00"/>
    <d v="2019-11-30T00:00:00"/>
    <m/>
    <m/>
    <m/>
    <m/>
    <m/>
    <m/>
    <m/>
    <m/>
    <m/>
    <m/>
    <m/>
    <m/>
    <s v="Informe"/>
    <n v="0.02"/>
    <m/>
    <m/>
    <m/>
    <m/>
    <n v="0"/>
    <n v="0.02"/>
  </r>
  <r>
    <x v="5"/>
    <s v="Informe presupuestal a Personería"/>
    <s v="Gestión Financiera"/>
    <s v="Apoyo"/>
    <s v="Ivonne Andrea Torres Cruz_x000a_Asesora Control Interno"/>
    <s v="Elizabeth Cárdenas Rincón"/>
    <s v="Subdirector Financiero"/>
    <d v="2019-01-02T00:00:00"/>
    <d v="2019-01-31T00:00:00"/>
    <m/>
    <m/>
    <m/>
    <m/>
    <m/>
    <m/>
    <m/>
    <m/>
    <m/>
    <m/>
    <m/>
    <m/>
    <s v="Informe"/>
    <n v="3.0000000000000001E-3"/>
    <d v="2019-03-29T00:00:00"/>
    <s v="Se solicitó la información, se recabó, se analizó, se elaboró el respectivo informe y se remitió a los respectivos destinatarios"/>
    <s v="Se solicitó la información, se recabó, se analizó, se elaboró el respectivo informe y se remitió a los respectivos destinatarios"/>
    <s v="Informe - Publicación (web,intranet y/o carpeta de calidad)"/>
    <n v="2.9999999999999996E-3"/>
    <n v="0"/>
  </r>
  <r>
    <x v="5"/>
    <s v="Informe presupuestal a Personería"/>
    <s v="Gestión Financiera"/>
    <s v="Apoyo"/>
    <s v="Ivonne Andrea Torres Cruz_x000a_Asesora Control Interno"/>
    <s v="Elizabeth Cárdenas Rincón"/>
    <s v="Subdirector Financiero"/>
    <d v="2019-02-01T00:00:00"/>
    <d v="2019-02-28T00:00:00"/>
    <m/>
    <m/>
    <m/>
    <m/>
    <m/>
    <m/>
    <m/>
    <m/>
    <m/>
    <m/>
    <m/>
    <m/>
    <s v="Informe"/>
    <n v="3.0000000000000001E-3"/>
    <d v="2019-03-29T00:00:00"/>
    <s v="Se solicitó la información, se recabó, se analizó, se elaboró el respectivo informe y se remitió a los respectivos destinatarios"/>
    <s v="Se solicitó la información, se recabó, se analizó, se elaboró el respectivo informe y se remitió a los respectivos destinatarios"/>
    <s v="Informe - Publicación (web,intranet y/o carpeta de calidad)"/>
    <n v="2.9999999999999996E-3"/>
    <n v="0"/>
  </r>
  <r>
    <x v="5"/>
    <s v="Informe presupuestal a Personería"/>
    <s v="Gestión Financiera"/>
    <s v="Apoyo"/>
    <s v="Ivonne Andrea Torres Cruz_x000a_Asesora Control Interno"/>
    <s v="Elizabeth Cárdenas Rincón"/>
    <s v="Subdirector Financiero"/>
    <d v="2019-03-01T00:00:00"/>
    <d v="2019-03-31T00:00:00"/>
    <m/>
    <m/>
    <m/>
    <m/>
    <m/>
    <m/>
    <m/>
    <m/>
    <m/>
    <m/>
    <m/>
    <m/>
    <s v="Informe"/>
    <n v="3.0000000000000001E-3"/>
    <d v="2019-03-29T00:00:00"/>
    <s v="Se solicitó la información, se recabó, se analizó, se elaboró el respectivo informe y se remitió a los respectivos destinatarios"/>
    <s v="Se solicitó la información, se recabó, se analizó, se elaboró el respectivo informe y se remitió a los respectivos destinatarios"/>
    <s v="Informe - Publicación (web,intranet y/o carpeta de calidad)"/>
    <n v="2.9999999999999996E-3"/>
    <n v="0"/>
  </r>
  <r>
    <x v="5"/>
    <s v="Informe presupuestal a Personería"/>
    <s v="Gestión Financiera"/>
    <s v="Apoyo"/>
    <s v="Ivonne Andrea Torres Cruz_x000a_Asesora Control Interno"/>
    <s v="Ximena Peña Yague"/>
    <s v="Subdirector Financiero"/>
    <d v="2019-04-01T00:00:00"/>
    <d v="2019-04-30T00:00:00"/>
    <m/>
    <m/>
    <m/>
    <m/>
    <m/>
    <m/>
    <m/>
    <m/>
    <m/>
    <m/>
    <m/>
    <m/>
    <s v="Informe"/>
    <n v="3.0000000000000001E-3"/>
    <d v="2019-04-30T00:00:00"/>
    <s v="Se solicitó la información, se recabó, se analizó, se elaboró el respectivo informe y se remitió a los respectivos destinatarios"/>
    <s v="Se solicitó la información, se recabó, se analizó, se elaboró el respectivo informe y se remitió a los respectivos destinatarios"/>
    <s v="Informe - Publicación (web,intranet y/o carpeta de calidad)"/>
    <n v="2.9999999999999996E-3"/>
    <n v="0"/>
  </r>
  <r>
    <x v="5"/>
    <s v="Informe presupuestal a Personería"/>
    <s v="Gestión Financiera"/>
    <s v="Apoyo"/>
    <s v="Ivonne Andrea Torres Cruz_x000a_Asesora Control Interno"/>
    <s v="Elizabeth Cárdenas Rincón"/>
    <s v="Subdirector Financiero"/>
    <d v="2019-05-01T00:00:00"/>
    <d v="2019-05-31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06-01T00:00:00"/>
    <d v="2019-06-30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07-01T00:00:00"/>
    <d v="2019-07-31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08-01T00:00:00"/>
    <d v="2019-08-31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09-01T00:00:00"/>
    <d v="2019-09-30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10-01T00:00:00"/>
    <d v="2019-10-31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11-01T00:00:00"/>
    <d v="2019-11-30T00:00:00"/>
    <m/>
    <m/>
    <m/>
    <m/>
    <m/>
    <m/>
    <m/>
    <m/>
    <m/>
    <m/>
    <m/>
    <m/>
    <s v="Informe"/>
    <n v="3.0000000000000001E-3"/>
    <m/>
    <m/>
    <m/>
    <m/>
    <n v="0"/>
    <n v="3.0000000000000001E-3"/>
  </r>
  <r>
    <x v="5"/>
    <s v="Informe presupuestal a Personería"/>
    <s v="Gestión Financiera"/>
    <s v="Apoyo"/>
    <s v="Ivonne Andrea Torres Cruz_x000a_Asesora Control Interno"/>
    <s v="Elizabeth Cárdenas Rincón"/>
    <s v="Subdirector Financiero"/>
    <d v="2019-12-01T00:00:00"/>
    <d v="2019-12-31T00:00:00"/>
    <m/>
    <m/>
    <m/>
    <m/>
    <m/>
    <m/>
    <m/>
    <m/>
    <m/>
    <m/>
    <m/>
    <m/>
    <s v="Informe"/>
    <n v="3.0000000000000001E-3"/>
    <m/>
    <m/>
    <m/>
    <m/>
    <n v="0"/>
    <n v="3.0000000000000001E-3"/>
  </r>
  <r>
    <x v="3"/>
    <s v="Informe cuenta mensual SIVICOF"/>
    <s v="Evaluación de la Gestión"/>
    <s v="Seguimiento y Evaluación"/>
    <s v="Ivonne Andrea Torres Cruz_x000a_Asesora Control Interno"/>
    <s v="Graciela Zabala Rico"/>
    <s v="Asesor de Control Interno"/>
    <d v="2019-01-01T00:00:00"/>
    <d v="2019-01-30T00:00:00"/>
    <m/>
    <m/>
    <m/>
    <m/>
    <m/>
    <m/>
    <m/>
    <m/>
    <m/>
    <m/>
    <m/>
    <m/>
    <s v="Informe"/>
    <n v="7.4999999999999997E-3"/>
    <d v="2019-03-29T00:00:00"/>
    <s v="Se realizó la solicitud revisión con técnicas de auditoría y cargue de la información en el aplicativo SIVICOF"/>
    <s v="Se realizó la solicitud revisión con técnicas de auditoría y cargue de la información en el aplicativo SIVICOF"/>
    <s v="Entrega a ente de control y copia en Control Interno"/>
    <n v="7.4999999999999997E-3"/>
    <n v="0"/>
  </r>
  <r>
    <x v="3"/>
    <s v="Informe cuenta mensual SIVICOF"/>
    <s v="Evaluación de la Gestión"/>
    <s v="Seguimiento y Evaluación"/>
    <s v="Ivonne Andrea Torres Cruz_x000a_Asesora Control Interno"/>
    <s v="Graciela Zabala Rico"/>
    <s v="Asesor de Control Interno"/>
    <d v="2019-02-01T00:00:00"/>
    <d v="2019-02-28T00:00:00"/>
    <m/>
    <m/>
    <m/>
    <m/>
    <m/>
    <m/>
    <m/>
    <m/>
    <m/>
    <m/>
    <m/>
    <m/>
    <s v="Informe"/>
    <n v="7.4999999999999997E-3"/>
    <d v="2019-03-29T00:00:00"/>
    <s v="Se realizó la solicitud revisión con técnicas de auditoría y cargue de la información en el aplicativo SIVICOF"/>
    <s v="Se realizó la solicitud revisión con técnicas de auditoría y cargue de la información en el aplicativo SIVICOF"/>
    <s v="Entrega a ente de control y copia en Control Interno"/>
    <n v="7.4999999999999997E-3"/>
    <n v="0"/>
  </r>
  <r>
    <x v="3"/>
    <s v="Informe cuenta mensual SIVICOF"/>
    <s v="Evaluación de la Gestión"/>
    <s v="Seguimiento y Evaluación"/>
    <s v="Ivonne Andrea Torres Cruz_x000a_Asesora Control Interno"/>
    <s v="Graciela Zabala Rico"/>
    <s v="Asesor de Control Interno"/>
    <d v="2019-03-01T00:00:00"/>
    <d v="2019-03-30T00:00:00"/>
    <m/>
    <m/>
    <m/>
    <m/>
    <m/>
    <m/>
    <m/>
    <m/>
    <m/>
    <m/>
    <m/>
    <m/>
    <s v="Informe"/>
    <n v="7.4999999999999997E-3"/>
    <d v="2019-03-29T00:00:00"/>
    <s v="Se realizó la solicitud revisión con técnicas de auditoría y cargue de la información en el aplicativo SIVICOF"/>
    <s v="Se realizó la solicitud revisión con técnicas de auditoría y cargue de la información en el aplicativo SIVICOF"/>
    <s v="Entrega a ente de control y copia en Control Interno"/>
    <n v="7.4999999999999997E-3"/>
    <n v="0"/>
  </r>
  <r>
    <x v="3"/>
    <s v="Informe cuenta mensual SIVICOF"/>
    <s v="Evaluación de la Gestión"/>
    <s v="Seguimiento y Evaluación"/>
    <s v="Ivonne Andrea Torres Cruz_x000a_Asesora Control Interno"/>
    <s v="Graciela Zabala Rico"/>
    <s v="Asesor de Control Interno"/>
    <d v="2019-04-01T00:00:00"/>
    <d v="2019-04-30T00:00:00"/>
    <m/>
    <m/>
    <m/>
    <m/>
    <m/>
    <m/>
    <m/>
    <m/>
    <m/>
    <m/>
    <m/>
    <m/>
    <s v="Informe"/>
    <n v="7.4999999999999997E-3"/>
    <d v="2019-04-30T00:00:00"/>
    <s v="Se realizó la solicitud revisión con técnicas de auditoría y cargue de la información en el aplicativo SIVICOF"/>
    <s v="Se realizó la solicitud revisión con técnicas de auditoría y cargue de la información en el aplicativo SIVICOF"/>
    <s v="Entrega a ente de control y copia en Control Interno"/>
    <n v="7.4999999999999997E-3"/>
    <n v="0"/>
  </r>
  <r>
    <x v="3"/>
    <s v="Informe cuenta mensual SIVICOF"/>
    <s v="Evaluación de la Gestión"/>
    <s v="Seguimiento y Evaluación"/>
    <s v="Ivonne Andrea Torres Cruz_x000a_Asesora Control Interno"/>
    <s v="Graciela Zabala Rico"/>
    <s v="Asesor de Control Interno"/>
    <d v="2019-05-01T00:00:00"/>
    <d v="2019-05-31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06-01T00:00:00"/>
    <d v="2019-06-30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07-01T00:00:00"/>
    <d v="2019-07-31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08-01T00:00:00"/>
    <d v="2019-08-31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09-01T00:00:00"/>
    <d v="2019-09-30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10-01T00:00:00"/>
    <d v="2019-10-31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11-01T00:00:00"/>
    <d v="2019-11-30T00:00:00"/>
    <m/>
    <m/>
    <m/>
    <m/>
    <m/>
    <m/>
    <m/>
    <m/>
    <m/>
    <m/>
    <m/>
    <m/>
    <s v="Informe"/>
    <n v="7.4999999999999997E-3"/>
    <m/>
    <m/>
    <m/>
    <m/>
    <n v="0"/>
    <n v="7.4999999999999997E-3"/>
  </r>
  <r>
    <x v="3"/>
    <s v="Informe cuenta mensual SIVICOF"/>
    <s v="Evaluación de la Gestión"/>
    <s v="Seguimiento y Evaluación"/>
    <s v="Ivonne Andrea Torres Cruz_x000a_Asesora Control Interno"/>
    <s v="Graciela Zabala Rico"/>
    <s v="Asesor de Control Interno"/>
    <d v="2019-12-01T00:00:00"/>
    <d v="2019-12-31T00:00:00"/>
    <m/>
    <m/>
    <m/>
    <m/>
    <m/>
    <m/>
    <m/>
    <m/>
    <m/>
    <m/>
    <m/>
    <m/>
    <s v="Informe"/>
    <n v="7.4999999999999997E-3"/>
    <m/>
    <m/>
    <m/>
    <m/>
    <n v="0"/>
    <n v="7.4999999999999997E-3"/>
  </r>
  <r>
    <x v="3"/>
    <s v="Informe cuenta anual SIVICOF"/>
    <s v="Evaluación de la Gestión"/>
    <s v="Seguimiento y Evaluación"/>
    <s v="Ivonne Andrea Torres Cruz_x000a_Asesora Control Interno"/>
    <s v="Graciela Zabala Rico"/>
    <s v="Asesor de Control Interno"/>
    <d v="2019-02-01T00:00:00"/>
    <d v="2019-02-15T00:00:00"/>
    <m/>
    <m/>
    <m/>
    <m/>
    <m/>
    <m/>
    <m/>
    <m/>
    <m/>
    <m/>
    <m/>
    <m/>
    <s v="Informe"/>
    <n v="7.4999999999999997E-3"/>
    <d v="2019-03-29T00:00:00"/>
    <s v="Se realizó la solicitud revisión con técnicas de auditoría y cargue de la información en el aplicativo SIVICOF"/>
    <s v="Se realizó la solicitud revisión con técnicas de auditoría y cargue de la información en el aplicativo SIVICOF"/>
    <s v="Entrega a ente de control y copia en Control Interno"/>
    <n v="7.4999999999999997E-3"/>
    <n v="0"/>
  </r>
  <r>
    <x v="5"/>
    <s v="Evaluación por dependencias._x000a_Ley 904 de 2005 - Acuerdo CNSC 565 de 2016 - Circular 004 de 2005 consejo asesor del gobierno nacional"/>
    <s v="Todos los Procesos"/>
    <s v="Todos los Procesos"/>
    <s v="Ivonne Andrea Torres Cruz_x000a_Asesora Control Interno"/>
    <s v="Andrea Sierra Ochoa"/>
    <s v="Líderes de Cada Proceso"/>
    <d v="2019-01-02T00:00:00"/>
    <d v="2019-02-28T00:00:00"/>
    <m/>
    <m/>
    <m/>
    <m/>
    <m/>
    <m/>
    <m/>
    <m/>
    <m/>
    <m/>
    <m/>
    <m/>
    <s v="Informe"/>
    <n v="3.0000000000000001E-3"/>
    <d v="2019-03-29T00:00:00"/>
    <s v="Se realizó la Evaluación por dependencias, de acuerdo con la Ley 904 de 2005 - Acuerdo CNSC 565 de 2016 - Circular 004 de 2005 consejo asesor del gobierno nacional"/>
    <s v="Se realizó la Evaluación por dependencias, de acuerdo con la Ley 904 de 2005 - Acuerdo CNSC 565 de 2016 - Circular 004 de 2005 consejo asesor del gobierno nacional"/>
    <s v="Informe - Publicación (web,intranet y/o carpeta de calidad)"/>
    <n v="2.9999999999999996E-3"/>
    <n v="0"/>
  </r>
  <r>
    <x v="5"/>
    <s v="Control Interno Contable durante la vigencia 2018._x000a_Decreto Reglamentario 1027 de 2007 y Resolución 193 de 2016 del Contador General de la Nación."/>
    <s v="Gestión Financiera"/>
    <s v="Apoyo"/>
    <s v="Ivonne Andrea Torres Cruz_x000a_Asesora Control Interno"/>
    <s v="Graciela Zabala Rico"/>
    <s v="Asesor de Control Interno "/>
    <d v="2019-01-02T00:00:00"/>
    <d v="2019-02-28T00:00:00"/>
    <m/>
    <m/>
    <m/>
    <m/>
    <m/>
    <m/>
    <m/>
    <m/>
    <m/>
    <m/>
    <m/>
    <m/>
    <s v="Informe"/>
    <n v="3.0000000000000001E-3"/>
    <d v="2019-03-29T00:00:00"/>
    <s v="Se solicitó, recabó, analizó y se elaboró el informe correspondiente y se entegó a la CGN y al representante legal"/>
    <s v="Se solicitó, recabó, analizó y se elaboró el informe correspondiente y se entegó a la CGN y al representante legal"/>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1-02T00:00:00"/>
    <d v="2019-01-27T00:00:00"/>
    <m/>
    <m/>
    <m/>
    <m/>
    <m/>
    <m/>
    <m/>
    <m/>
    <m/>
    <m/>
    <m/>
    <m/>
    <s v="Informe"/>
    <n v="3.0000000000000001E-3"/>
    <d v="2019-03-29T00:00:00"/>
    <s v="Se solicitó, recabó, analizó y se elaboró el informe correspondiente y se entegó al representante legal"/>
    <s v="Se solicitó, recabó, analizó y se elaboró el informe correspondiente y se entegó al representante legal"/>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4-01T00:00:00"/>
    <d v="2019-04-30T00:00:00"/>
    <m/>
    <m/>
    <m/>
    <m/>
    <m/>
    <m/>
    <m/>
    <m/>
    <m/>
    <m/>
    <m/>
    <m/>
    <s v="Informe"/>
    <n v="3.0000000000000001E-3"/>
    <d v="2019-04-30T00:00:00"/>
    <s v="Se solicitó, recabó, analizó y se elaboró el informe correspondiente y se entegó al representante legal"/>
    <s v="Se solicitó, recabó, analizó y se elaboró el informe correspondiente y se entegó al representante legal"/>
    <s v="Informe - Publicación (web,intranet y/o carpeta de calidad)"/>
    <n v="2.9999999999999996E-3"/>
    <n v="0"/>
  </r>
  <r>
    <x v="5"/>
    <s v="Austeridad en el gasto. Decretos Reglamentarios 1737 de 1998 y 984 de 2012 y Directiva Presidencial 03 de 2012."/>
    <s v="Gestión Financiera"/>
    <s v="Apoyo"/>
    <s v="Ivonne Andrea Torres Cruz_x000a_Asesora Control Interno"/>
    <s v="Graciela Zabala Rico"/>
    <s v="Subdirector Financiero"/>
    <d v="2019-07-01T00:00:00"/>
    <d v="2019-07-24T00:00:00"/>
    <m/>
    <m/>
    <m/>
    <m/>
    <m/>
    <m/>
    <m/>
    <m/>
    <m/>
    <m/>
    <m/>
    <m/>
    <s v="Informe"/>
    <n v="3.0000000000000001E-3"/>
    <m/>
    <m/>
    <m/>
    <m/>
    <n v="0"/>
    <n v="3.0000000000000001E-3"/>
  </r>
  <r>
    <x v="5"/>
    <s v="Austeridad en el gasto. Decretos Reglamentarios 1737 de 1998 y 984 de 2012 y Directiva Presidencial 03 de 2012."/>
    <s v="Gestión Financiera"/>
    <s v="Apoyo"/>
    <s v="Ivonne Andrea Torres Cruz_x000a_Asesora Control Interno"/>
    <s v="Graciela Zabala Rico"/>
    <s v="Subdirector Financiero"/>
    <d v="2019-10-01T00:00:00"/>
    <d v="2019-10-24T00:00:00"/>
    <m/>
    <m/>
    <m/>
    <m/>
    <m/>
    <m/>
    <m/>
    <m/>
    <m/>
    <m/>
    <m/>
    <m/>
    <s v="Informe"/>
    <n v="3.0000000000000001E-3"/>
    <m/>
    <m/>
    <m/>
    <m/>
    <n v="0"/>
    <n v="3.0000000000000001E-3"/>
  </r>
  <r>
    <x v="5"/>
    <s v="Informe FURAG - Reporte en aplicativo página de la Función Publica"/>
    <s v="Todos los Procesos"/>
    <s v="Todos los Procesos"/>
    <s v="Ivonne Andrea Torres Cruz_x000a_Asesora Control Interno"/>
    <s v="Alejandro Marín Cañón"/>
    <s v="Líderes de Cada Proceso"/>
    <d v="2019-02-01T00:00:00"/>
    <d v="2019-03-30T00:00:00"/>
    <m/>
    <m/>
    <m/>
    <m/>
    <m/>
    <m/>
    <m/>
    <m/>
    <m/>
    <m/>
    <m/>
    <m/>
    <s v="Informe"/>
    <n v="3.0000000000000001E-3"/>
    <d v="2019-03-29T00:00:00"/>
    <s v="Se realizó el reporte de acuerdo con la metodología del FURAG del DAFP"/>
    <s v="Se realizó el reporte de acuerdo con la metodología del FURAG del DAFP"/>
    <s v="Informe - Publicación (web,intranet y/o carpeta de calidad)"/>
    <n v="2.9999999999999996E-3"/>
    <n v="0"/>
  </r>
  <r>
    <x v="5"/>
    <s v="Informe Pormenorizado Sistema de Control Interno. Ley 1474 de 2011."/>
    <s v="Todos los Procesos"/>
    <s v="Todos los Procesos"/>
    <s v="Ivonne Andrea Torres Cruz_x000a_Asesora Control Interno"/>
    <s v="Alejandro Marín Cañón"/>
    <s v="Líderes de Cada Proceso"/>
    <d v="2019-02-01T00:00:00"/>
    <d v="2019-03-15T00:00:00"/>
    <m/>
    <m/>
    <m/>
    <m/>
    <m/>
    <m/>
    <m/>
    <m/>
    <m/>
    <m/>
    <m/>
    <m/>
    <s v="Informe"/>
    <n v="3.0000000000000001E-3"/>
    <d v="2019-03-29T00:00:00"/>
    <s v="Se solicitó, recabó, analizó y se elaboró el informe correspondiente y se publicó en la página web"/>
    <s v="Se solicitó, recabó, analizó y se elaboró el informe correspondiente y se publicó en la página web"/>
    <s v="Informe - Publicación (web,intranet y/o carpeta de calidad)"/>
    <n v="2.9999999999999996E-3"/>
    <n v="0"/>
  </r>
  <r>
    <x v="5"/>
    <s v="Informe Pormenorizado Sistema de Control Interno. Ley 1474 de 2011."/>
    <s v="Todos los Procesos"/>
    <s v="Todos los Procesos"/>
    <s v="Ivonne Andrea Torres Cruz_x000a_Asesora Control Interno"/>
    <s v="Alejandro Marín Cañón"/>
    <s v="Líderes de Cada Proceso"/>
    <d v="2019-06-01T00:00:00"/>
    <d v="2019-07-15T00:00:00"/>
    <m/>
    <m/>
    <m/>
    <m/>
    <m/>
    <m/>
    <m/>
    <m/>
    <m/>
    <m/>
    <m/>
    <m/>
    <s v="Informe"/>
    <n v="3.0000000000000001E-3"/>
    <m/>
    <m/>
    <m/>
    <m/>
    <n v="0"/>
    <n v="3.0000000000000001E-3"/>
  </r>
  <r>
    <x v="5"/>
    <s v="Informe Pormenorizado Sistema de Control Interno. Ley 1474 de 2011."/>
    <s v="Todos los Procesos"/>
    <s v="Todos los Procesos"/>
    <s v="Ivonne Andrea Torres Cruz_x000a_Asesora Control Interno"/>
    <s v="Alejandro Marín Cañón"/>
    <s v="Líderes de Cada Proceso"/>
    <d v="2019-09-01T00:00:00"/>
    <d v="2019-11-15T00:00:00"/>
    <m/>
    <m/>
    <m/>
    <m/>
    <m/>
    <m/>
    <m/>
    <m/>
    <m/>
    <m/>
    <m/>
    <m/>
    <s v="Informe"/>
    <n v="3.0000000000000001E-3"/>
    <m/>
    <m/>
    <m/>
    <m/>
    <n v="0"/>
    <n v="3.0000000000000001E-3"/>
  </r>
  <r>
    <x v="5"/>
    <s v="Formulación PAA Auditorías - Artículo 1 decreto 215 de 2017"/>
    <s v="Evaluación de la Gestión"/>
    <s v="Seguimiento y Evaluación"/>
    <s v="Ivonne Andrea Torres Cruz_x000a_Asesora Control Interno"/>
    <s v="Alejandro Marín Cañón"/>
    <s v="Asesor de Control Interno"/>
    <d v="2019-01-02T00:00:00"/>
    <d v="2019-01-30T00:00:00"/>
    <m/>
    <m/>
    <m/>
    <m/>
    <m/>
    <m/>
    <m/>
    <m/>
    <m/>
    <m/>
    <m/>
    <m/>
    <s v="Informe"/>
    <n v="3.0000000000000001E-3"/>
    <d v="2019-03-29T00:00:00"/>
    <s v="Se formuló y aprobó el PAA en CICCI del 11 de febrero de 2019"/>
    <s v="Se formuló y aprobó el PAA en CICCI del 11 de febrero de 2019"/>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Alejandro Marín Cañón"/>
    <s v="Asesor de Control Interno"/>
    <d v="2019-01-02T00:00:00"/>
    <d v="2019-01-31T00:00:00"/>
    <m/>
    <m/>
    <m/>
    <m/>
    <m/>
    <m/>
    <m/>
    <m/>
    <m/>
    <m/>
    <m/>
    <m/>
    <s v="Informe"/>
    <n v="3.0000000000000001E-3"/>
    <d v="2019-03-29T00:00:00"/>
    <s v="Se realizó el último seguimiento del PAA del 2018"/>
    <s v="Se realizó el último seguimiento del PAA del 2018"/>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Ximena Peña Yague"/>
    <s v="Asesor de Control Interno"/>
    <d v="2019-04-01T00:00:00"/>
    <d v="2019-04-30T00:00:00"/>
    <m/>
    <m/>
    <m/>
    <m/>
    <m/>
    <m/>
    <m/>
    <m/>
    <m/>
    <m/>
    <m/>
    <m/>
    <s v="Informe"/>
    <n v="3.0000000000000001E-3"/>
    <d v="2019-04-30T00:00:00"/>
    <s v="Se realizó el primer seguimiento al PAA con corte al 31 de marzo de 2019, siendo remitido por coreeo electrónico a la OAP el 29-Abr-2019"/>
    <s v="Se realizó el primer seguimiento al PAA con corte al 31 de marzo de 2019, siendo remitido por coreeo electrónico a la OAP el 29-Abr-2019"/>
    <s v="Informe - Publicación (web,intranet y/o carpeta de calidad)"/>
    <n v="2.9999999999999996E-3"/>
    <n v="0"/>
  </r>
  <r>
    <x v="5"/>
    <s v="Seguimiento PAA Auditorías - Artículo 1 decreto 215 de 2017"/>
    <s v="Evaluación de la Gestión"/>
    <s v="Seguimiento y Evaluación"/>
    <s v="Ivonne Andrea Torres Cruz_x000a_Asesora Control Interno"/>
    <s v="Ximena Peña Yague"/>
    <s v="Asesor de Control Interno"/>
    <d v="2019-07-01T00:00:00"/>
    <d v="2019-07-31T00:00:00"/>
    <m/>
    <m/>
    <m/>
    <m/>
    <m/>
    <m/>
    <m/>
    <m/>
    <m/>
    <m/>
    <m/>
    <m/>
    <s v="Informe"/>
    <n v="3.0000000000000001E-3"/>
    <m/>
    <m/>
    <m/>
    <m/>
    <n v="0"/>
    <n v="3.0000000000000001E-3"/>
  </r>
  <r>
    <x v="5"/>
    <s v="Seguimiento PAA Auditorías - Artículo 1 decreto 215 de 2017"/>
    <s v="Evaluación de la Gestión"/>
    <s v="Seguimiento y Evaluación"/>
    <s v="Ivonne Andrea Torres Cruz_x000a_Asesora Control Interno"/>
    <s v="Ximena Peña Yague"/>
    <s v="Asesor de Control Interno"/>
    <d v="2019-10-01T00:00:00"/>
    <d v="2019-10-31T00:00:00"/>
    <m/>
    <m/>
    <m/>
    <m/>
    <m/>
    <m/>
    <m/>
    <m/>
    <m/>
    <m/>
    <m/>
    <m/>
    <s v="Informe"/>
    <n v="3.0000000000000001E-3"/>
    <m/>
    <m/>
    <m/>
    <m/>
    <n v="0"/>
    <n v="3.0000000000000001E-3"/>
  </r>
  <r>
    <x v="5"/>
    <s v="Informe de seguimiento y recomendaciones sobre el cumplimiento de las metas del PDD - Artículo 3 decreto 215 de 2017"/>
    <s v="Gestión Estratégica"/>
    <s v="Estratégico"/>
    <s v="Ivonne Andrea Torres Cruz_x000a_Asesora Control Interno"/>
    <s v="Alejandro Marín Cañón"/>
    <s v="Jefe Oficina Asesora de Planeación "/>
    <d v="2019-01-02T00:00:00"/>
    <d v="2019-01-31T00:00:00"/>
    <m/>
    <m/>
    <m/>
    <m/>
    <m/>
    <m/>
    <m/>
    <m/>
    <m/>
    <m/>
    <m/>
    <m/>
    <s v="Informe"/>
    <n v="3.0000000000000001E-3"/>
    <d v="2019-03-29T00:00:00"/>
    <s v="Se realizó el reporte del decreto 2015 correspondiente al avance en las metas del PDD con corte al 31-Dic-2018"/>
    <s v="Se realizó el reporte del decreto 2015 correspondiente al avance en las metas del PDD con corte al 31-Dic-2018"/>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04-01T00:00:00"/>
    <d v="2019-04-30T00:00:00"/>
    <m/>
    <m/>
    <m/>
    <m/>
    <m/>
    <m/>
    <m/>
    <m/>
    <m/>
    <m/>
    <m/>
    <m/>
    <s v="Informe"/>
    <n v="3.0000000000000001E-3"/>
    <d v="2019-04-30T00:00:00"/>
    <s v="Se realizó el reporte del decreto 2015 correspondiente al avance en las metas del PDD con corte al 31-Mar-2019 y se remiitó a través del aplicativo de la DDDI los días 30 de abril, 2 y 3 de mayo de 2019"/>
    <s v="Se realizó el reporte del decreto 2015 correspondiente al avance en las metas del PDD con corte al 31-Mar-2019 y se remiitó a través del aplicativo de la DDDI los días 30 de abril, 2 y 3 de mayo de 2019"/>
    <s v="Informe - Publicación (web,intranet y/o carpeta de calidad)"/>
    <n v="2.9999999999999996E-3"/>
    <n v="0"/>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07-01T00:00:00"/>
    <d v="2019-07-31T00:00:00"/>
    <m/>
    <m/>
    <m/>
    <m/>
    <m/>
    <m/>
    <m/>
    <m/>
    <m/>
    <m/>
    <m/>
    <m/>
    <s v="Informe"/>
    <n v="3.0000000000000001E-3"/>
    <m/>
    <m/>
    <m/>
    <m/>
    <n v="0"/>
    <n v="3.0000000000000001E-3"/>
  </r>
  <r>
    <x v="5"/>
    <s v="Informe de seguimiento y recomendaciones sobre el cumplimiento de las metas del PDD - Artículo 3 decreto 215 de 2017"/>
    <s v="Gestión Estratégica"/>
    <s v="Estratégico"/>
    <s v="Ivonne Andrea Torres Cruz_x000a_Asesora Control Interno"/>
    <s v="Alexandra Álvarez Mantilla"/>
    <s v="Jefe Oficina Asesora de Planeación "/>
    <d v="2019-10-01T00:00:00"/>
    <d v="2019-10-31T00:00:00"/>
    <m/>
    <m/>
    <m/>
    <m/>
    <m/>
    <m/>
    <m/>
    <m/>
    <m/>
    <m/>
    <m/>
    <m/>
    <s v="Informe"/>
    <n v="3.0000000000000001E-3"/>
    <m/>
    <m/>
    <m/>
    <m/>
    <n v="0"/>
    <n v="3.0000000000000001E-3"/>
  </r>
  <r>
    <x v="2"/>
    <s v="seguimiento Plan anticorrupción y de Atención al Ciudadano. Decreto 124 de 2016"/>
    <s v="Todos los Procesos"/>
    <s v="Todos los Procesos"/>
    <s v="Ivonne Andrea Torres Cruz_x000a_Asesora Control Interno"/>
    <s v="Alejandro Marín Cañón"/>
    <s v="Líderes de Cada Proceso"/>
    <d v="2019-01-02T00:00:00"/>
    <d v="2019-01-15T00:00:00"/>
    <m/>
    <m/>
    <m/>
    <m/>
    <m/>
    <m/>
    <m/>
    <m/>
    <m/>
    <m/>
    <m/>
    <m/>
    <s v="Informe"/>
    <n v="0.02"/>
    <d v="2019-03-29T00:00:00"/>
    <s v="En enero se realizó verificación del cumplimiento del PAAC y se presentó informe y se publicó en página web"/>
    <s v="En enero se realizó verificación del cumplimiento del PAAC y se presentó informe y se publicó en página web"/>
    <s v="Informe - Publicación (web,intranet y/o carpeta de calidad)"/>
    <n v="1.9999999999999997E-2"/>
    <n v="0"/>
  </r>
  <r>
    <x v="2"/>
    <s v="seguimiento Plan anticorrupción y de Atención al Ciudadano. Decreto 124 de 2016"/>
    <s v="Todos los Procesos"/>
    <s v="Todos los Procesos"/>
    <s v="Ivonne Andrea Torres Cruz_x000a_Asesora Control Interno"/>
    <s v="Alejandro Marín Cañón"/>
    <s v="Líderes de Cada Proceso"/>
    <d v="2019-05-01T00:00:00"/>
    <d v="2019-05-15T00:00:00"/>
    <m/>
    <m/>
    <m/>
    <m/>
    <m/>
    <m/>
    <m/>
    <m/>
    <m/>
    <m/>
    <m/>
    <m/>
    <s v="Informe"/>
    <n v="0.02"/>
    <m/>
    <m/>
    <m/>
    <m/>
    <n v="0"/>
    <n v="0.02"/>
  </r>
  <r>
    <x v="2"/>
    <s v="seguimiento Plan anticorrupción y de Atención al Ciudadano. Decreto 124 de 2016"/>
    <s v="Todos los Procesos"/>
    <s v="Todos los Procesos"/>
    <s v="Ivonne Andrea Torres Cruz_x000a_Asesora Control Interno"/>
    <s v="Alejandro Marín Cañón"/>
    <s v="Líderes de Cada Proceso"/>
    <d v="2019-09-01T00:00:00"/>
    <d v="2019-09-30T00:00:00"/>
    <m/>
    <m/>
    <m/>
    <m/>
    <m/>
    <m/>
    <m/>
    <m/>
    <m/>
    <m/>
    <m/>
    <m/>
    <s v="Informe"/>
    <n v="0.02"/>
    <m/>
    <m/>
    <m/>
    <m/>
    <n v="0"/>
    <n v="0.02"/>
  </r>
  <r>
    <x v="5"/>
    <s v="Revisión por la Dirección- información a cargo de control interno"/>
    <s v="Gestión Estratégica"/>
    <s v="Estratégico"/>
    <s v="Ivonne Andrea Torres Cruz_x000a_Asesora Control Interno"/>
    <s v="Alejandro Marín Cañón"/>
    <s v="Jefe Oficina Asesora de Planeación "/>
    <d v="2019-05-01T00:00:00"/>
    <d v="2019-05-30T00:00:00"/>
    <m/>
    <m/>
    <m/>
    <m/>
    <m/>
    <m/>
    <m/>
    <m/>
    <m/>
    <m/>
    <m/>
    <m/>
    <s v="Informe"/>
    <n v="3.0000000000000001E-3"/>
    <m/>
    <m/>
    <m/>
    <m/>
    <n v="0"/>
    <n v="3.0000000000000001E-3"/>
  </r>
  <r>
    <x v="5"/>
    <s v="Informe Directiva 003 de 2013 Alcaldía Mayor de Bogotá"/>
    <s v="Gestión del Control Interno Disciplinario"/>
    <s v="Seguimiento y Evaluación"/>
    <s v="Ivonne Andrea Torres Cruz_x000a_Asesora Control Interno"/>
    <s v="Marcela Urrea Jaramillo"/>
    <s v="Director de Gestión Corporativa y CID"/>
    <d v="2019-04-01T00:00:00"/>
    <d v="2019-05-13T00:00:00"/>
    <m/>
    <m/>
    <m/>
    <m/>
    <m/>
    <m/>
    <m/>
    <m/>
    <m/>
    <m/>
    <m/>
    <m/>
    <s v="Informe"/>
    <n v="3.0000000000000001E-3"/>
    <d v="2019-04-30T00:00:00"/>
    <s v="Se elaboraron y entregaron los memorandos de solicitud por parte de control interno y los responsables entregaron la información solicitada en eel tiempo previsto."/>
    <s v="Se encuentra en proceso de análisis de las evidencias recolectadas y el informe se encuentra en proceso de elaboración."/>
    <s v="Trabajo de campo - Análisis de Información"/>
    <n v="2.0099999999999996E-3"/>
    <n v="9.9000000000000043E-4"/>
  </r>
  <r>
    <x v="5"/>
    <s v="Informe Directiva 003 de 2013 Alcaldía Mayor de Bogotá"/>
    <s v="Gestión del Control Interno Disciplinario"/>
    <s v="Seguimiento y Evaluación"/>
    <s v="Ivonne Andrea Torres Cruz_x000a_Asesora Control Interno"/>
    <s v="Marcela Urrea Jaramillo"/>
    <s v="Director de Gestión Corporativa y CID"/>
    <d v="2019-10-01T00:00:00"/>
    <d v="2019-11-13T00:00:00"/>
    <m/>
    <m/>
    <m/>
    <m/>
    <m/>
    <m/>
    <m/>
    <m/>
    <m/>
    <m/>
    <m/>
    <m/>
    <s v="Informe"/>
    <n v="3.0000000000000001E-3"/>
    <m/>
    <m/>
    <m/>
    <m/>
    <n v="0"/>
    <n v="3.0000000000000001E-3"/>
  </r>
  <r>
    <x v="5"/>
    <s v="Reportar la información sobre la utilización del software a través del aplicativo que disponga la Dirección Nacional de Derechos de Autor. Circular 17 de 2011"/>
    <s v="Gestión Tecnología de la Información y Comunicaciones"/>
    <s v="Estratégico"/>
    <s v="Ivonne Andrea Torres Cruz_x000a_Asesora Control Interno"/>
    <s v="Alejandro Marín Cañón"/>
    <s v="Jefe Oficina de Tecnologías de la Información y las Comunicaciones"/>
    <d v="2019-02-01T00:00:00"/>
    <d v="2019-03-17T00:00:00"/>
    <m/>
    <m/>
    <m/>
    <m/>
    <m/>
    <m/>
    <m/>
    <m/>
    <m/>
    <m/>
    <m/>
    <m/>
    <s v="Informe"/>
    <n v="3.0000000000000001E-3"/>
    <d v="2019-03-29T00:00:00"/>
    <s v="Se realizó el reporte en el aplicativo disponible para tal fin"/>
    <s v="Se realizó el reporte en el aplicativo disponible para tal fin"/>
    <s v="Informe - Publicación (web,intranet y/o carpeta de calidad)"/>
    <n v="2.9999999999999996E-3"/>
    <n v="0"/>
  </r>
  <r>
    <x v="5"/>
    <s v="Directiva 007 / 2016 - Informe a la Alcaldía Mayor de Bogotá NICSP"/>
    <s v="Gestión Financiera"/>
    <s v="Apoyo"/>
    <s v="Ivonne Andrea Torres Cruz_x000a_Asesora Control Interno"/>
    <s v="Graciela Zabala Rico"/>
    <s v="Subdirector Financiero"/>
    <d v="2019-01-02T00:00:00"/>
    <d v="2019-01-30T00:00:00"/>
    <m/>
    <m/>
    <m/>
    <m/>
    <m/>
    <m/>
    <m/>
    <m/>
    <m/>
    <m/>
    <m/>
    <m/>
    <s v="Informe"/>
    <n v="3.0000000000000001E-3"/>
    <d v="2019-03-29T00:00:00"/>
    <s v="Se solicitó, recabó, analizó y se elaboró el informe correspondiente y se entregó al representante legal"/>
    <s v="Se solicitó, recabó, analizó y se elaboró el informe correspondiente y se entregó al representante legal"/>
    <s v="Informe - Publicación (web,intranet y/o carpeta de calidad)"/>
    <n v="2.9999999999999996E-3"/>
    <n v="0"/>
  </r>
  <r>
    <x v="5"/>
    <s v="Directiva 007 / 2016 - Informe a la Alcaldía Mayor de Bogotá NICSP"/>
    <s v="Gestión Financiera"/>
    <s v="Apoyo"/>
    <s v="Ivonne Andrea Torres Cruz_x000a_Asesora Control Interno"/>
    <s v="Marcela Urrea Jaramillo"/>
    <s v="Subdirector Financiero"/>
    <d v="2019-04-01T00:00:00"/>
    <d v="2019-04-30T00:00:00"/>
    <m/>
    <m/>
    <m/>
    <m/>
    <m/>
    <m/>
    <m/>
    <m/>
    <m/>
    <m/>
    <m/>
    <m/>
    <s v="Informe"/>
    <n v="4.0000000000000001E-3"/>
    <d v="2019-04-30T00:00:00"/>
    <s v="Se solicitó, recabó, analizó y se elaboró el informe correspondiente y se entregó al representante legal. Este ifnorme estaba inicialmente a cargo de la profesional Graciela Zabala, pero debido a la carga de trabajo, fue reasignada su elaboración a la profesional Marcela Urrea"/>
    <s v="Se solicitó, recabó, analizó y se elaboró el informe correspondiente y se entregó al representante legal. Este ifnorme estaba inicialmente a cargo de la profesional Graciela Zabala, pero debido a la carga de trabajo, fue reasignada su elaboración a la profesional Marcela Urrea"/>
    <s v="Informe - Publicación (web,intranet y/o carpeta de calidad)"/>
    <n v="3.9999999999999992E-3"/>
    <n v="0"/>
  </r>
  <r>
    <x v="5"/>
    <s v="Directiva 007 / 2016 - Informe a la Alcaldía Mayor de Bogotá NICSP"/>
    <s v="Gestión Financiera"/>
    <s v="Apoyo"/>
    <s v="Ivonne Andrea Torres Cruz_x000a_Asesora Control Interno"/>
    <s v="Graciela Zabala Rico"/>
    <s v="Subdirector Financiero"/>
    <d v="2019-09-01T00:00:00"/>
    <d v="2019-09-30T00:00:00"/>
    <m/>
    <m/>
    <m/>
    <m/>
    <m/>
    <m/>
    <m/>
    <m/>
    <m/>
    <m/>
    <m/>
    <m/>
    <s v="Informe"/>
    <n v="4.0000000000000001E-3"/>
    <m/>
    <m/>
    <m/>
    <m/>
    <n v="0"/>
    <n v="4.0000000000000001E-3"/>
  </r>
  <r>
    <x v="5"/>
    <s v="Directiva 007 / 2016 - Informe a la Alcaldía Mayor de Bogotá NICSP"/>
    <s v="Gestión Financiera"/>
    <s v="Apoyo"/>
    <s v="Ivonne Andrea Torres Cruz_x000a_Asesora Control Interno"/>
    <s v="Graciela Zabala Rico"/>
    <s v="Subdirector Financiero"/>
    <d v="2019-12-01T00:00:00"/>
    <d v="2019-12-31T00:00:00"/>
    <m/>
    <m/>
    <m/>
    <m/>
    <m/>
    <m/>
    <m/>
    <m/>
    <m/>
    <m/>
    <m/>
    <m/>
    <s v="Informe"/>
    <n v="4.0000000000000001E-3"/>
    <m/>
    <m/>
    <m/>
    <m/>
    <n v="0"/>
    <n v="4.0000000000000001E-3"/>
  </r>
  <r>
    <x v="6"/>
    <s v="Revisión y/o actualización del normograma proceso Evaluación de la Gestión"/>
    <s v="Evaluación de la Gestión"/>
    <s v="Seguimiento y Evaluación"/>
    <s v="Ivonne Andrea Torres Cruz_x000a_Asesora Control Interno"/>
    <s v="Andrea Sierra Ochoa"/>
    <s v="Asesor de Control Interno"/>
    <d v="2019-01-01T00:00:00"/>
    <d v="2019-01-30T00:00:00"/>
    <m/>
    <m/>
    <m/>
    <m/>
    <m/>
    <m/>
    <m/>
    <m/>
    <m/>
    <m/>
    <m/>
    <m/>
    <s v="Normograma"/>
    <n v="4.1000000000000003E-3"/>
    <d v="2019-03-29T00:00:00"/>
    <s v="No se realizó revisión y actuaización del normograma. Actividad no ejecutada"/>
    <s v="No se realizó revisión y actuaización del normograma. Actividad no ejecutada"/>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2-01T00:00:00"/>
    <d v="2019-02-28T00:00:00"/>
    <m/>
    <m/>
    <m/>
    <m/>
    <m/>
    <m/>
    <m/>
    <m/>
    <m/>
    <m/>
    <m/>
    <m/>
    <s v="Normograma"/>
    <n v="4.1000000000000003E-3"/>
    <d v="2019-03-29T00:00:00"/>
    <s v="Se remitió correo a la Oficina Asesora de Planeación con la Matriz del normograma actualizado"/>
    <s v="Se remitió correo a la Oficina Asesora de Planeación con la Matriz del normograma actualizado"/>
    <s v="Entrega, publicación o socialización de resultados"/>
    <n v="4.1000000000000003E-3"/>
    <n v="0"/>
  </r>
  <r>
    <x v="6"/>
    <s v="Revisión y/o actualización del normograma proceso Evaluación de la Gestión"/>
    <s v="Evaluación de la Gestión"/>
    <s v="Seguimiento y Evaluación"/>
    <s v="Ivonne Andrea Torres Cruz_x000a_Asesora Control Interno"/>
    <s v="Andrea Sierra Ochoa"/>
    <s v="Asesor de Control Interno"/>
    <d v="2019-03-01T00:00:00"/>
    <d v="2019-03-30T00:00:00"/>
    <m/>
    <m/>
    <m/>
    <m/>
    <m/>
    <m/>
    <m/>
    <m/>
    <m/>
    <m/>
    <m/>
    <m/>
    <s v="Normograma"/>
    <n v="4.1000000000000003E-3"/>
    <d v="2019-03-29T00:00:00"/>
    <s v="No se realizó revisión y actuaización del normograma. Actividad no ejecutada"/>
    <s v="No se realizó revisión y actuaización del normograma. Actividad no ejecutada"/>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4-01T00:00:00"/>
    <d v="2019-04-30T00:00:00"/>
    <m/>
    <m/>
    <m/>
    <m/>
    <m/>
    <m/>
    <m/>
    <m/>
    <m/>
    <m/>
    <m/>
    <m/>
    <s v="Normograma"/>
    <n v="4.1000000000000003E-3"/>
    <d v="2019-03-29T00:00:00"/>
    <s v="Se remitió correo a la Oficina Asesora de Planeación con la Matriz del normograma actualizado"/>
    <s v="Se remitió correo a la Oficina Asesora de Planeación con la Matriz del normograma actualizado"/>
    <s v="Entrega, publicación o socialización de resultados"/>
    <n v="4.1000000000000003E-3"/>
    <n v="0"/>
  </r>
  <r>
    <x v="6"/>
    <s v="Revisión y/o actualización del normograma proceso Evaluación de la Gestión"/>
    <s v="Evaluación de la Gestión"/>
    <s v="Seguimiento y Evaluación"/>
    <s v="Ivonne Andrea Torres Cruz_x000a_Asesora Control Interno"/>
    <s v="Andrea Sierra Ochoa"/>
    <s v="Asesor de Control Interno"/>
    <d v="2019-05-01T00:00:00"/>
    <d v="2019-05-31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6-01T00:00:00"/>
    <d v="2019-06-30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7-01T00:00:00"/>
    <d v="2019-07-31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8-01T00:00:00"/>
    <d v="2019-08-31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09-01T00:00:00"/>
    <d v="2019-09-30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10-01T00:00:00"/>
    <d v="2019-10-31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11-01T00:00:00"/>
    <d v="2019-11-30T00:00:00"/>
    <m/>
    <m/>
    <m/>
    <m/>
    <m/>
    <m/>
    <m/>
    <m/>
    <m/>
    <m/>
    <m/>
    <m/>
    <s v="Normograma"/>
    <n v="4.1000000000000003E-3"/>
    <m/>
    <m/>
    <m/>
    <m/>
    <n v="0"/>
    <n v="4.1000000000000003E-3"/>
  </r>
  <r>
    <x v="6"/>
    <s v="Revisión y/o actualización del normograma proceso Evaluación de la Gestión"/>
    <s v="Evaluación de la Gestión"/>
    <s v="Seguimiento y Evaluación"/>
    <s v="Ivonne Andrea Torres Cruz_x000a_Asesora Control Interno"/>
    <s v="Andrea Sierra Ochoa"/>
    <s v="Asesor de Control Interno"/>
    <d v="2019-12-01T00:00:00"/>
    <d v="2019-12-31T00:00:00"/>
    <m/>
    <m/>
    <m/>
    <m/>
    <m/>
    <m/>
    <m/>
    <m/>
    <m/>
    <m/>
    <m/>
    <m/>
    <s v="Normograma"/>
    <n v="4.1000000000000003E-3"/>
    <m/>
    <m/>
    <m/>
    <m/>
    <n v="0"/>
    <n v="4.1000000000000003E-3"/>
  </r>
  <r>
    <x v="6"/>
    <s v="Revisión botón de transparencia - Ley 1712 de 2014 numeral 7 a cargo de control interno"/>
    <s v="Evaluación de la Gestión"/>
    <s v="Seguimiento y Evaluación"/>
    <s v="Ivonne Andrea Torres Cruz_x000a_Asesora Control Interno"/>
    <s v="Ximena Peña Yague"/>
    <s v="Asesor de Control Interno"/>
    <d v="2019-04-01T00:00:00"/>
    <d v="2019-06-30T00:00:00"/>
    <m/>
    <m/>
    <m/>
    <m/>
    <m/>
    <m/>
    <m/>
    <m/>
    <m/>
    <m/>
    <m/>
    <m/>
    <s v="Página web actualizada"/>
    <n v="4.1000000000000003E-3"/>
    <d v="2019-04-30T00:00:00"/>
    <s v="La Asesora de Control Interno entregó a la técnico que realizará la labor, los lineamientos para hacer la revisión del botón a cargo de control interno, se remitió marco legal y matriz donde debe ser revisada la información. Se realizó la primera solicitud de modificación del botón para tener la información al día"/>
    <s v="La Asesora de Control Interno entregó a la técnico que realizará la labor, los lineamientos para hacer la revisión del botón a cargo de control interno, se remitió marco legal y matriz donde debe ser revisada la información. Se realizó la primera solicitud de modificación del botón para tener la información al día"/>
    <s v="Diseño o planeación de la acción"/>
    <n v="4.1000000000000005E-4"/>
    <n v="3.6900000000000001E-3"/>
  </r>
  <r>
    <x v="6"/>
    <s v="Contratación 2018 contratistas ACI"/>
    <s v="Evaluación de la Gestión"/>
    <s v="Seguimiento y Evaluación"/>
    <s v="Ivonne Andrea Torres Cruz_x000a_Asesora Control Interno"/>
    <s v="Alejandro Marín Cañón"/>
    <s v="Asesor de Control Interno"/>
    <d v="2019-01-02T00:00:00"/>
    <d v="2019-01-31T00:00:00"/>
    <m/>
    <m/>
    <m/>
    <m/>
    <m/>
    <m/>
    <m/>
    <m/>
    <m/>
    <m/>
    <m/>
    <m/>
    <s v="Contratos de CI perfeccionados y en ejecución"/>
    <n v="4.1000000000000003E-3"/>
    <d v="2019-03-29T00:00:00"/>
    <s v="Se llevaron a cabo las actividades para la contratación de los profesionales requeridos por la Asesoría de Control Interno"/>
    <s v="Se llevaron a cabo las actividades para la contratación de los profesionales requeridos por la Asesoría de Control Interno"/>
    <s v="Entrega, publicación o socialización de resultados"/>
    <n v="4.1000000000000003E-3"/>
    <n v="0"/>
  </r>
  <r>
    <x v="6"/>
    <s v="Contratación 2018 contratistas ACI"/>
    <s v="Evaluación de la Gestión"/>
    <s v="Seguimiento y Evaluación"/>
    <s v="Ivonne Andrea Torres Cruz_x000a_Asesora Control Interno"/>
    <s v="Andrea Sierra Ochoa"/>
    <s v="Asesor de Control Interno"/>
    <d v="2019-02-01T00:00:00"/>
    <d v="2019-03-30T00:00:00"/>
    <m/>
    <m/>
    <m/>
    <m/>
    <m/>
    <m/>
    <m/>
    <m/>
    <m/>
    <m/>
    <m/>
    <m/>
    <s v="Contratos de CI perfeccionados y en ejecución"/>
    <n v="4.1000000000000003E-3"/>
    <d v="2019-03-29T00:00:00"/>
    <s v="Se llevaron a cabo las actividades para la contratación de los profesionales requeridos por la Asesoría de Control Interno"/>
    <s v="Se llevaron a cabo las actividades para la contratación de los profesionales requeridos por la Asesoría de Control Interno"/>
    <s v="Entrega, publicación o socialización de resultados"/>
    <n v="4.1000000000000003E-3"/>
    <n v="0"/>
  </r>
  <r>
    <x v="6"/>
    <s v="Trámite de cuentas de ACI"/>
    <s v="Evaluación de la Gestión"/>
    <s v="Seguimiento y Evaluación"/>
    <s v="Ivonne Andrea Torres Cruz_x000a_Asesora Control Interno"/>
    <s v="Alejandro Marín Cañón"/>
    <s v="Asesor de Control Interno"/>
    <d v="2019-01-01T00:00:00"/>
    <d v="2019-01-30T00:00:00"/>
    <m/>
    <m/>
    <m/>
    <m/>
    <m/>
    <m/>
    <m/>
    <m/>
    <m/>
    <m/>
    <m/>
    <m/>
    <s v="Cuentas de Contratistas Radicadas"/>
    <n v="4.1000000000000003E-3"/>
    <d v="2019-03-29T00:00:00"/>
    <s v="Se han realizado los trámites de las cuentas de cobro para lograr el pago de los honorarios de los contratistas según el procedimiento adoptado"/>
    <s v="Se han realizado los trámites de las cuentas de cobro para lograr el pago de los honorarios de los contratistas según el procedimiento adoptado"/>
    <s v="Entrega, publicación o socialización de resultados"/>
    <n v="4.1000000000000003E-3"/>
    <n v="0"/>
  </r>
  <r>
    <x v="6"/>
    <s v="Trámite de cuentas de ACI"/>
    <s v="Evaluación de la Gestión"/>
    <s v="Seguimiento y Evaluación"/>
    <s v="Ivonne Andrea Torres Cruz_x000a_Asesora Control Interno"/>
    <s v="Alejandro Marín Cañón"/>
    <s v="Asesor de Control Interno"/>
    <d v="2019-02-01T00:00:00"/>
    <d v="2019-02-28T00:00:00"/>
    <m/>
    <m/>
    <m/>
    <m/>
    <m/>
    <m/>
    <m/>
    <m/>
    <m/>
    <m/>
    <m/>
    <m/>
    <s v="Cuentas de Contratistas Radicadas"/>
    <n v="4.1000000000000003E-3"/>
    <d v="2019-03-29T00:00:00"/>
    <s v="Se han realizado los trámites de las cuentas de cobro para lograr el pago de los honorarios de los contratistas según el procedimiento adoptado"/>
    <s v="Se han realizado los trámites de las cuentas de cobro para lograr el pago de los honorarios de los contratistas según el procedimiento adoptado"/>
    <s v="Entrega, publicación o socialización de resultados"/>
    <n v="4.1000000000000003E-3"/>
    <n v="0"/>
  </r>
  <r>
    <x v="6"/>
    <s v="Trámite de cuentas de ACI"/>
    <s v="Evaluación de la Gestión"/>
    <s v="Seguimiento y Evaluación"/>
    <s v="Ivonne Andrea Torres Cruz_x000a_Asesora Control Interno"/>
    <s v="Andrea Sierra Ochoa"/>
    <s v="Asesor de Control Interno"/>
    <d v="2019-03-01T00:00:00"/>
    <d v="2019-03-30T00:00:00"/>
    <m/>
    <m/>
    <m/>
    <m/>
    <m/>
    <m/>
    <m/>
    <m/>
    <m/>
    <m/>
    <m/>
    <m/>
    <s v="Cuentas de Contratistas Radicadas"/>
    <n v="4.1000000000000003E-3"/>
    <d v="2019-03-29T00:00:00"/>
    <s v="Se han realizado los trámites de las cuentas de cobro para lograr el pago de los honorarios de los contratistas según el procedimiento adoptado"/>
    <s v="Se han realizado los trámites de las cuentas de cobro para lograr el pago de los honorarios de los contratistas según el procedimiento adoptado"/>
    <s v="Entrega, publicación o socialización de resultados"/>
    <n v="4.1000000000000003E-3"/>
    <n v="0"/>
  </r>
  <r>
    <x v="6"/>
    <s v="Trámite de cuentas de ACI"/>
    <s v="Evaluación de la Gestión"/>
    <s v="Seguimiento y Evaluación"/>
    <s v="Ivonne Andrea Torres Cruz_x000a_Asesora Control Interno"/>
    <s v="Ximena Peña Yague"/>
    <s v="Asesor de Control Interno"/>
    <d v="2019-04-01T00:00:00"/>
    <d v="2019-04-30T00:00:00"/>
    <m/>
    <m/>
    <m/>
    <m/>
    <m/>
    <m/>
    <m/>
    <m/>
    <m/>
    <m/>
    <m/>
    <m/>
    <s v="Cuentas de Contratistas Radicadas"/>
    <n v="4.1000000000000003E-3"/>
    <d v="2019-04-30T00:00:00"/>
    <s v="Se han realizado los trámites de las cuentas de cobro para lograr el pago de los honorarios de los contratistas según el procedimiento adoptado"/>
    <s v="Se han realizado los trámites de las cuentas de cobro para lograr el pago de los honorarios de los contratistas según el procedimiento adoptado"/>
    <s v="Entrega, publicación o socialización de resultados"/>
    <n v="4.1000000000000003E-3"/>
    <n v="0"/>
  </r>
  <r>
    <x v="6"/>
    <s v="Trámite de cuentas de ACI"/>
    <s v="Evaluación de la Gestión"/>
    <s v="Seguimiento y Evaluación"/>
    <s v="Ivonne Andrea Torres Cruz_x000a_Asesora Control Interno"/>
    <s v="Ximena Peña Yague"/>
    <s v="Asesor de Control Interno"/>
    <d v="2019-05-01T00:00:00"/>
    <d v="2019-05-31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06-01T00:00:00"/>
    <d v="2019-06-30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07-01T00:00:00"/>
    <d v="2019-07-31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08-01T00:00:00"/>
    <d v="2019-08-31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09-01T00:00:00"/>
    <d v="2019-09-30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10-01T00:00:00"/>
    <d v="2019-10-31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11-01T00:00:00"/>
    <d v="2019-11-30T00:00:00"/>
    <m/>
    <m/>
    <m/>
    <m/>
    <m/>
    <m/>
    <m/>
    <m/>
    <m/>
    <m/>
    <m/>
    <m/>
    <s v="Cuentas de Contratistas Radicadas"/>
    <n v="4.1000000000000003E-3"/>
    <m/>
    <m/>
    <m/>
    <m/>
    <n v="0"/>
    <n v="4.1000000000000003E-3"/>
  </r>
  <r>
    <x v="6"/>
    <s v="Trámite de cuentas de ACI"/>
    <s v="Evaluación de la Gestión"/>
    <s v="Seguimiento y Evaluación"/>
    <s v="Ivonne Andrea Torres Cruz_x000a_Asesora Control Interno"/>
    <s v="Ximena Peña Yague"/>
    <s v="Asesor de Control Interno"/>
    <d v="2019-12-01T00:00:00"/>
    <d v="2019-12-31T00:00:00"/>
    <m/>
    <m/>
    <m/>
    <m/>
    <m/>
    <m/>
    <m/>
    <m/>
    <m/>
    <m/>
    <m/>
    <m/>
    <s v="Cuentas de Contratistas Radicadas"/>
    <n v="4.1000000000000003E-3"/>
    <m/>
    <m/>
    <m/>
    <m/>
    <n v="0"/>
    <n v="4.1000000000000003E-3"/>
  </r>
  <r>
    <x v="6"/>
    <s v="Diseño y gestión de capacitaciones para el fortalecimiento y aplicación del principio de autocontrol  "/>
    <s v="Evaluación de la Gestión"/>
    <s v="Seguimiento y Evaluación"/>
    <s v="Ivonne Andrea Torres Cruz_x000a_Asesora Control Interno"/>
    <s v="Alejandro Marín Cañón"/>
    <s v="Asesor de Control Interno"/>
    <d v="2019-02-01T00:00:00"/>
    <d v="2019-11-30T00:00:00"/>
    <m/>
    <m/>
    <m/>
    <m/>
    <m/>
    <m/>
    <m/>
    <m/>
    <m/>
    <m/>
    <m/>
    <m/>
    <s v="Listados de Asistencia"/>
    <n v="4.1000000000000003E-3"/>
    <d v="2019-03-29T00:00:00"/>
    <s v="Se gestionó y se realizó la capacitación sobnre las líneas de defensa y la política de control interno del MIPG"/>
    <s v="Se gestionó y se realizó la capacitación sobnre las líneas de defensa y la política de control interno del MIPG"/>
    <s v="Diseño o planeación de la acción"/>
    <n v="4.1000000000000005E-4"/>
    <n v="3.6900000000000001E-3"/>
  </r>
  <r>
    <x v="0"/>
    <s v="Seguimiento a Comité de inventarios"/>
    <s v="Gestión Administrativa"/>
    <s v="Apoyo"/>
    <s v="Ivonne Andrea Torres Cruz_x000a_Asesora Control Interno"/>
    <s v="Marcela Urrea Jaramillo"/>
    <s v="Subdirector Administrativo"/>
    <d v="2019-02-01T00:00:00"/>
    <d v="2019-06-30T00:00:00"/>
    <m/>
    <m/>
    <m/>
    <m/>
    <m/>
    <m/>
    <m/>
    <m/>
    <m/>
    <m/>
    <m/>
    <m/>
    <s v="Informe"/>
    <n v="6.4000000000000003E-3"/>
    <d v="2019-03-29T00:00:00"/>
    <s v="Memorando de apertura de la auditoría de inventarios (software y hardware), se ha venido solicitando información de acuerdo al plan propio de la auditoría"/>
    <s v="Memorando de apertura de la auditoría de inventarios (software y hardware), se ha venido solicitando información de acuerdo al plan propio de la auditoría"/>
    <s v="Trabajo de campo - Análisis de Información"/>
    <n v="3.9680000000000002E-3"/>
    <n v="2.4320000000000001E-3"/>
  </r>
  <r>
    <x v="0"/>
    <s v="Seguimiento a Comité Técnico de sostenibilidad Contable"/>
    <s v="Gestión Financiera"/>
    <s v="Apoyo"/>
    <s v="Ivonne Andrea Torres Cruz_x000a_Asesora Control Interno"/>
    <s v="Marcela Urrea Jaramillo"/>
    <s v="Subdirector Financiero"/>
    <d v="2019-02-01T00:00:00"/>
    <d v="2019-06-30T00:00:00"/>
    <m/>
    <m/>
    <m/>
    <m/>
    <m/>
    <m/>
    <m/>
    <m/>
    <m/>
    <m/>
    <m/>
    <m/>
    <s v="Informe"/>
    <n v="6.4000000000000003E-3"/>
    <d v="2019-03-29T00:00:00"/>
    <s v="Memorando de apertura de la auditoría de inventarios (software y hardware), se ha venido solicitando información de acuerdo al plan propio de la auditoría"/>
    <s v="Memorando de apertura de la auditoría de inventarios (software y hardware), se ha venido solicitando información de acuerdo al plan propio de la auditoría"/>
    <s v="Trabajo de campo - Análisis de Información"/>
    <n v="3.9680000000000002E-3"/>
    <n v="2.4320000000000001E-3"/>
  </r>
  <r>
    <x v="1"/>
    <s v="Seguimiento al Comité de Conciliación"/>
    <s v="Prevención del Daño Antijurídico y Representación Judicial"/>
    <s v="Estratégico"/>
    <s v="Ivonne Andrea Torres Cruz_x000a_Asesora Control Interno"/>
    <s v="Andrea Sierra Ochoa"/>
    <s v="Director Jurídico "/>
    <d v="2019-08-01T00:00:00"/>
    <d v="2019-08-30T00:00:00"/>
    <m/>
    <m/>
    <m/>
    <m/>
    <m/>
    <m/>
    <m/>
    <m/>
    <m/>
    <m/>
    <m/>
    <m/>
    <s v="Informe"/>
    <n v="1.4999999999999999E-2"/>
    <m/>
    <m/>
    <m/>
    <m/>
    <n v="0"/>
    <n v="1.4999999999999999E-2"/>
  </r>
  <r>
    <x v="0"/>
    <s v="Auditoría Interna de Calidad bajo el estándar ISO 9001:2015"/>
    <s v="Todos los Procesos"/>
    <s v="Todos los Procesos"/>
    <s v="Ivonne Andrea Torres Cruz_x000a_Asesora Control Interno"/>
    <s v="Alejandro Marín Cañón"/>
    <s v="Líderes de Cada Proceso"/>
    <d v="2019-02-01T00:00:00"/>
    <d v="2019-02-28T00:00:00"/>
    <m/>
    <m/>
    <m/>
    <m/>
    <m/>
    <m/>
    <m/>
    <m/>
    <m/>
    <m/>
    <m/>
    <m/>
    <s v="Informe"/>
    <n v="6.4000000000000003E-3"/>
    <d v="2019-04-30T00:00:00"/>
    <s v="Actividad con retraso de dos meses, se planeó para hacerla en febrero y se realizó en abril. Se realizaron dos reuniones con el contratista para la planeación de la auditoría el 27-mar-2019 y el 03-abr-2019. Se elaboró y entregó el memorando con el plan de auditoría, se hicieron las agendas, se socializó la auditoría mediante comunicación en el comité directivo, sensibillización en dos ocasiones en todas las dependencias, se remitió pieza comunicativa. La auditoría se realizó entre el 23 y el 26 de abril. Se espera el informe final el 9 de mayo."/>
    <s v="Actividad con retraso de dos meses, se planeó para hacerla en febrero y se realizó en abril. Se realizaron dos reuniones con el contratista para la planeación de la auditoría el 27-mar-2019 y el 03-abr-2019. Se elaboró y entregó el memorando con el plan de auditoría, se hicieron las agendas, se socializó la auditoría mediante comunicación en el comité directivo, sensibillización en dos ocasiones en todas las dependencias, se remitió pieza comunicativa. La auditoría se realizó entre el 23 y el 26 de abril. Se espera el informe final el 9 de mayo."/>
    <s v="Trabajo de campo - Análisis de Información"/>
    <n v="3.9680000000000002E-3"/>
    <n v="2.4320000000000001E-3"/>
  </r>
  <r>
    <x v="6"/>
    <s v="Gestionar el proceso de contratación de la Auditoría Interna de Calidad bajo el estándar ISO 9001:2015"/>
    <s v="Todos los Procesos"/>
    <s v="Todos los Procesos"/>
    <s v="Ivonne Andrea Torres Cruz_x000a_Asesora Control Interno"/>
    <s v="Alejandro Marín Cañón"/>
    <s v="Líderes de Cada Proceso"/>
    <d v="2019-01-15T00:00:00"/>
    <d v="2019-02-15T00:00:00"/>
    <m/>
    <m/>
    <m/>
    <m/>
    <m/>
    <m/>
    <m/>
    <m/>
    <m/>
    <m/>
    <m/>
    <m/>
    <s v="Contratos de CI perfeccionados y en ejecución"/>
    <n v="5.1999999999999998E-3"/>
    <d v="2019-04-30T00:00:00"/>
    <s v="Actividad con retraso, se planeó para iniciar en enero y aunque el CDP se solicitó en esa fecha, solamente fue autorizada la contratación por el ordenador del gasto hasta febrero. Se realizó el trámite del proceso de mínima cuantía para lograr la contratación del externo que realizará la Auditoría Interna de Calidad"/>
    <s v="Actividad con retraso, se planeó para iniciar en enero y aunque el CDP se solicitó en esa fecha, solamente fue autorizada la contratación por el ordenador del gasto hasta febrero. Se realizó el trámite del proceso de mínima cuantía para lograr la contratación del externo que realizará la Auditoría Interna de Calidad"/>
    <s v="Entrega, publicación o socialización de resultados"/>
    <n v="5.1999999999999998E-3"/>
    <n v="0"/>
  </r>
  <r>
    <x v="0"/>
    <s v="Seguimiento a tutelas y a las notificaciones"/>
    <s v="Prevención del Daño Antijurídico y Representación Judicial"/>
    <s v="Estratégico"/>
    <s v="Ivonne Andrea Torres Cruz_x000a_Asesora Control Interno"/>
    <s v="Andrea Sierra Ochoa"/>
    <s v="Director Jurídico "/>
    <d v="2019-07-01T00:00:00"/>
    <d v="2019-08-30T00:00:00"/>
    <m/>
    <m/>
    <m/>
    <m/>
    <m/>
    <m/>
    <m/>
    <m/>
    <m/>
    <m/>
    <m/>
    <m/>
    <s v="Informe"/>
    <n v="6.4000000000000003E-3"/>
    <m/>
    <m/>
    <m/>
    <m/>
    <n v="0"/>
    <n v="6.4000000000000003E-3"/>
  </r>
  <r>
    <x v="0"/>
    <s v="Realizar auditoría de proceso de Reasentamientos Humanos"/>
    <s v="Reasentamientos Humanos"/>
    <s v="Misional"/>
    <s v="Ivonne Andrea Torres Cruz_x000a_Asesora Control Interno"/>
    <s v="Marcela Urrea Jaramillo"/>
    <s v="Director de Reasentamientos Humanos"/>
    <d v="2019-06-01T00:00:00"/>
    <d v="2019-07-30T00:00:00"/>
    <m/>
    <m/>
    <m/>
    <m/>
    <m/>
    <m/>
    <m/>
    <m/>
    <m/>
    <m/>
    <m/>
    <m/>
    <s v="Informe"/>
    <n v="6.4000000000000003E-3"/>
    <m/>
    <m/>
    <m/>
    <m/>
    <n v="0"/>
    <n v="6.4000000000000003E-3"/>
  </r>
  <r>
    <x v="0"/>
    <s v="Realizar auditoría de proceso de Urbanizaciones y Titulación"/>
    <s v="Urbanizaciones y Titulación"/>
    <s v="Misional"/>
    <s v="Ivonne Andrea Torres Cruz_x000a_Asesora Control Interno"/>
    <s v="Andrea Sierra Ochoa"/>
    <s v="Director de Urbanizaciones y Titulación"/>
    <d v="2019-08-01T00:00:00"/>
    <d v="2019-10-30T00:00:00"/>
    <m/>
    <m/>
    <m/>
    <m/>
    <m/>
    <m/>
    <m/>
    <m/>
    <m/>
    <m/>
    <m/>
    <m/>
    <s v="Informe"/>
    <n v="6.4000000000000003E-3"/>
    <m/>
    <m/>
    <m/>
    <m/>
    <n v="0"/>
    <n v="6.4000000000000003E-3"/>
  </r>
  <r>
    <x v="0"/>
    <s v="Realizar auditoría de Inventarios (hardware y software)"/>
    <s v="Todos los Procesos"/>
    <s v="Apoyo"/>
    <s v="Ivonne Andrea Torres Cruz_x000a_Asesora Control Interno"/>
    <s v="Alejandro Marín Cañón"/>
    <s v="Líderes de Cada Proceso"/>
    <d v="2019-02-01T00:00:00"/>
    <d v="2019-06-08T00:00:00"/>
    <m/>
    <m/>
    <m/>
    <m/>
    <m/>
    <m/>
    <m/>
    <m/>
    <m/>
    <m/>
    <m/>
    <m/>
    <s v="Informe"/>
    <n v="6.4000000000000003E-3"/>
    <d v="2019-03-29T00:00:00"/>
    <s v="Memorando de apertura de la auditoría de inventarios (software y hardware), se ha venido solicitando información de acuerdo al plan propio de la auditoría"/>
    <s v="Memorando de apertura de la auditoría de inventarios (software y hardware), se ha venido solicitando información de acuerdo al plan propio de la auditoría"/>
    <s v="Trabajo de campo - Análisis de Información"/>
    <n v="3.9680000000000002E-3"/>
    <n v="2.4320000000000001E-3"/>
  </r>
  <r>
    <x v="1"/>
    <s v="Revisar la formulación y el avance de los siguientes planes normados por el Decreto 612 de 2018:_x000a_- Plan Estratégico de Tecnologías de la Información y las Comunicaciones._x000a_- Plan de Tratamiento de Riesgos de Seguridad y Privacidad de la Información._x000a_- Plan de Seguridad y Privacidad de la Información."/>
    <s v="Gestión Tecnología de la Información y Comunicaciones"/>
    <s v="Apoyo"/>
    <s v="Ivonne Andrea Torres Cruz_x000a_Asesora Control Interno"/>
    <s v="Alejandro Marín Cañón"/>
    <s v="Jefe Oficina de Tecnologías de la Información y las Comunicaciones"/>
    <d v="2019-06-01T00:00:00"/>
    <d v="2019-09-30T00:00:00"/>
    <m/>
    <m/>
    <m/>
    <m/>
    <m/>
    <m/>
    <m/>
    <m/>
    <m/>
    <m/>
    <m/>
    <m/>
    <s v="Informe"/>
    <n v="1.4999999999999999E-2"/>
    <m/>
    <m/>
    <m/>
    <m/>
    <n v="0"/>
    <n v="1.4999999999999999E-2"/>
  </r>
  <r>
    <x v="1"/>
    <s v="Seguimiento al Plan Institucional de Capacitación - PIC"/>
    <s v="Gestión del Talento Humano"/>
    <s v="Estratégico"/>
    <s v="Ivonne Andrea Torres Cruz_x000a_Asesora Control Interno"/>
    <s v="Marcela Urrea Jaramillo"/>
    <s v="Subdirector Administrativo"/>
    <d v="2019-06-01T00:00:00"/>
    <d v="2019-09-30T00:00:00"/>
    <m/>
    <m/>
    <m/>
    <m/>
    <m/>
    <m/>
    <m/>
    <m/>
    <m/>
    <m/>
    <m/>
    <m/>
    <s v="Informe"/>
    <n v="1.4999999999999999E-2"/>
    <m/>
    <m/>
    <m/>
    <m/>
    <n v="0"/>
    <n v="1.4999999999999999E-2"/>
  </r>
  <r>
    <x v="1"/>
    <s v="Seguimiento al Plan Anual de Vacantes"/>
    <s v="Gestión del Talento Humano"/>
    <s v="Estratégico"/>
    <s v="Ivonne Andrea Torres Cruz_x000a_Asesora Control Interno"/>
    <s v="Marcela Urrea Jaramillo"/>
    <s v="Subdirector Administrativo"/>
    <d v="2019-06-01T00:00:00"/>
    <d v="2019-09-30T00:00:00"/>
    <m/>
    <m/>
    <m/>
    <m/>
    <m/>
    <m/>
    <m/>
    <m/>
    <m/>
    <m/>
    <m/>
    <m/>
    <s v="Informe"/>
    <n v="1.4999999999999999E-2"/>
    <m/>
    <m/>
    <m/>
    <m/>
    <n v="0"/>
    <n v="1.4999999999999999E-2"/>
  </r>
  <r>
    <x v="1"/>
    <s v="Seguimiento al Plan de Previsión de Recursos Humanos"/>
    <s v="Gestión del Talento Humano"/>
    <s v="Estratégico"/>
    <s v="Ivonne Andrea Torres Cruz_x000a_Asesora Control Interno"/>
    <s v="Andrea Sierra Ochoa"/>
    <s v="Subdirector Administrativo"/>
    <d v="2019-06-01T00:00:00"/>
    <d v="2019-09-30T00:00:00"/>
    <m/>
    <m/>
    <m/>
    <m/>
    <m/>
    <m/>
    <m/>
    <m/>
    <m/>
    <m/>
    <m/>
    <m/>
    <s v="Informe"/>
    <n v="1.4999999999999999E-2"/>
    <m/>
    <m/>
    <m/>
    <m/>
    <n v="0"/>
    <n v="1.4999999999999999E-2"/>
  </r>
  <r>
    <x v="1"/>
    <s v="Seguimiento al Plan Estratégico de Talento Humano"/>
    <s v="Gestión del Talento Humano"/>
    <s v="Estratégico"/>
    <s v="Ivonne Andrea Torres Cruz_x000a_Asesora Control Interno"/>
    <s v="Andrea Sierra Ochoa"/>
    <s v="Subdirector Administrativo"/>
    <d v="2019-06-01T00:00:00"/>
    <d v="2019-09-30T00:00:00"/>
    <m/>
    <m/>
    <m/>
    <m/>
    <m/>
    <m/>
    <m/>
    <m/>
    <m/>
    <m/>
    <m/>
    <m/>
    <s v="Informe"/>
    <n v="1.4999999999999999E-2"/>
    <m/>
    <m/>
    <m/>
    <m/>
    <n v="0"/>
    <n v="1.4999999999999999E-2"/>
  </r>
  <r>
    <x v="1"/>
    <s v="Seguimiento al . Plan de Incentivos Institucionales"/>
    <s v="Gestión del Talento Humano"/>
    <s v="Estratégico"/>
    <s v="Ivonne Andrea Torres Cruz_x000a_Asesora Control Interno"/>
    <s v="Andrea Sierra Ochoa"/>
    <s v="Subdirector Administrativo"/>
    <d v="2019-06-01T00:00:00"/>
    <d v="2019-09-30T00:00:00"/>
    <m/>
    <m/>
    <m/>
    <m/>
    <m/>
    <m/>
    <m/>
    <m/>
    <m/>
    <m/>
    <m/>
    <m/>
    <s v="Informe"/>
    <n v="1.4999999999999999E-2"/>
    <m/>
    <m/>
    <m/>
    <m/>
    <n v="0"/>
    <n v="1.4999999999999999E-2"/>
  </r>
  <r>
    <x v="7"/>
    <s v="Realizar evaluación de personal de planta"/>
    <s v="Evaluación de la Gestión"/>
    <s v="Seguimiento y Evaluación"/>
    <s v="Ivonne Andrea Torres Cruz_x000a_Asesora Control Interno"/>
    <s v="Andrea Sierra Ochoa"/>
    <s v="Asesor de Control Interno"/>
    <d v="2019-01-01T00:00:00"/>
    <d v="2019-02-19T00:00:00"/>
    <m/>
    <m/>
    <m/>
    <m/>
    <m/>
    <m/>
    <m/>
    <m/>
    <m/>
    <m/>
    <m/>
    <m/>
    <s v="Evaluaciones de gestión"/>
    <n v="0.03"/>
    <d v="2019-03-29T00:00:00"/>
    <s v="\\10.216.160.201\control interno\2019\4.  APOYO\4. Planta\Concertacion 2019"/>
    <s v="Se realizaron la evaluaciones de gestión a Elizabeth Cardenas Beltran - Planta provisional  la cual se envio en el memorando 2019IE2366 el 20-02-2019 y Graciela Zabala Rico - Planta temporal en el memorando 2019IE805 del 25-01-2019"/>
    <s v="Actividad ejecutada (revisada y entregada a solicitante)"/>
    <n v="0.03"/>
    <n v="0"/>
  </r>
  <r>
    <x v="7"/>
    <s v="Dar respuesta a las solicitudes de informacion  con fines disciplinarios  auto de apertura de indagacion preliminar "/>
    <s v="Evaluación de la Gestión"/>
    <s v="Seguimiento y Evaluación"/>
    <s v="Ivonne Andrea Torres Cruz_x000a_Asesora Control Interno"/>
    <s v="Graciela Zabala Rico"/>
    <s v="Asesor de Control Interno"/>
    <d v="2019-02-20T00:00:00"/>
    <d v="2019-05-31T00:00:00"/>
    <m/>
    <m/>
    <m/>
    <m/>
    <m/>
    <m/>
    <m/>
    <m/>
    <m/>
    <m/>
    <m/>
    <m/>
    <s v="Respuestas a memorandos"/>
    <n v="0.03"/>
    <d v="2019-03-29T00:00:00"/>
    <s v="\\10.216.160.201\control interno\2019\4.  APOYO\1. Corr. Interna"/>
    <s v="Se realizo respuestas a mediantes los memorandos 2019IE2451 - 2019IE2450 - 2019IE2449 - 2019IE2445 - 2019IE2443 - 2019IE2452"/>
    <s v="Actividad ejecutada (revisada y entregada a solicitante)"/>
    <n v="0.03"/>
    <n v="0"/>
  </r>
  <r>
    <x v="7"/>
    <s v="Participación e intervención en los comités:_x000a_Comité de inventarios de  bienes muebles e inmuebles _x000a_Comité técnico de sostenibilidad contable_x000a_Comité de Conciliación_x000a_Comité Financiero _x000a_Comité Coordinación de Control Interno_x000a__x000a_"/>
    <s v="Evaluación de la Gestión"/>
    <s v="Seguimiento y Evaluación"/>
    <s v="Ivonne Andrea Torres Cruz_x000a_Asesora Control Interno"/>
    <s v="Andrea Sierra Ochoa"/>
    <s v="Asesor de Control Interno"/>
    <d v="2019-01-01T00:00:00"/>
    <d v="2019-12-31T00:00:00"/>
    <m/>
    <m/>
    <m/>
    <m/>
    <m/>
    <m/>
    <m/>
    <m/>
    <m/>
    <m/>
    <m/>
    <m/>
    <s v="Actas de comité"/>
    <n v="0.03"/>
    <d v="2019-03-29T00:00:00"/>
    <s v="En custodia de los secretarios tecnicos de comité_x000a__x000a_\\10.216.160.201\control interno\2019\2. 036 INFORMES\.036.8 DE GESTIÓN\COMITE CONTROL INTERNO"/>
    <s v="Se asistió y participó en los comites de:_x000a__x000a_Comité Financiero - Febrero 2019 _x000a_Comité de Conciliación -  25 Enero 2019, 15 y 25 Febrero 2019, 14 y 23 Marzo de 2019, 10 y 23 de Abril de 2019_x000a_Comité de coordinación de Control Interno - 11 de Febrero de 2019"/>
    <s v="Actividad ejecutada (revisada y entregada a solicitante)"/>
    <n v="0.03"/>
    <n v="0"/>
  </r>
  <r>
    <x v="7"/>
    <s v="Dar respuesta a solicitud  de modificaciones  plan de mejoramiento halalzgos 3,1,5,4, y 3,1,6,4,1  oficio radicado en Contraloria   1-2018-31485  del 28-12-2018"/>
    <s v="Evaluación de la Gestión"/>
    <s v="Seguimiento y Evaluación"/>
    <s v="Ivonne Andrea Torres Cruz_x000a_Asesora Control Interno"/>
    <s v="Graciela Zabala Rico"/>
    <s v="Asesor de Control Interno"/>
    <d v="2019-01-10T00:00:00"/>
    <d v="2019-01-17T00:00:00"/>
    <m/>
    <m/>
    <m/>
    <m/>
    <m/>
    <m/>
    <m/>
    <m/>
    <m/>
    <m/>
    <m/>
    <m/>
    <s v="Memorandos"/>
    <n v="0.03"/>
    <d v="2019-03-29T00:00:00"/>
    <s v="Memorando 2019IE261 del 17 de Enero de 2019"/>
    <s v="Se dio respuesta a solicitud de modificación de fecha de terminación de la acción de mejoramiento para los hallazgos N0. 3.1.5.4 y No. 3.1.6.4.1 de la auditoria 49 adelantada por la Contralorpia Distrital de Bogotá DC"/>
    <s v="Actividad ejecutada (revisada y entregada a solicitante)"/>
    <n v="0.03"/>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0" firstDataRow="1" firstDataCol="1"/>
  <pivotFields count="29">
    <pivotField axis="axisRow" showAll="0">
      <items count="9">
        <item x="7"/>
        <item x="0"/>
        <item x="6"/>
        <item x="2"/>
        <item x="5"/>
        <item x="1"/>
        <item x="3"/>
        <item x="4"/>
        <item t="default"/>
      </items>
    </pivotField>
    <pivotField showAll="0"/>
    <pivotField showAll="0"/>
    <pivotField showAll="0"/>
    <pivotField showAll="0"/>
    <pivotField showAll="0"/>
    <pivotField showAll="0"/>
    <pivotField numFmtId="14" showAll="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0" showAll="0"/>
    <pivotField showAll="0"/>
    <pivotField showAll="0"/>
    <pivotField showAll="0"/>
    <pivotField showAll="0"/>
    <pivotField dataField="1" numFmtId="10" showAll="0"/>
    <pivotField numFmtId="10" showAll="0"/>
  </pivotFields>
  <rowFields count="1">
    <field x="0"/>
  </rowFields>
  <rowItems count="9">
    <i>
      <x/>
    </i>
    <i>
      <x v="1"/>
    </i>
    <i>
      <x v="2"/>
    </i>
    <i>
      <x v="3"/>
    </i>
    <i>
      <x v="4"/>
    </i>
    <i>
      <x v="5"/>
    </i>
    <i>
      <x v="6"/>
    </i>
    <i>
      <x v="7"/>
    </i>
    <i t="grand">
      <x/>
    </i>
  </rowItems>
  <colFields count="1">
    <field x="-2"/>
  </colFields>
  <colItems count="2">
    <i>
      <x/>
    </i>
    <i i="1">
      <x v="1"/>
    </i>
  </colItems>
  <dataFields count="2">
    <dataField name="Suma de Ponderación" fld="22" baseField="0" baseItem="0"/>
    <dataField name="Suma de Aporte al Avance del  PAA" fld="27"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7"/>
  <sheetViews>
    <sheetView workbookViewId="0">
      <selection activeCell="G18" sqref="G18"/>
    </sheetView>
  </sheetViews>
  <sheetFormatPr baseColWidth="10" defaultRowHeight="15" x14ac:dyDescent="0.25"/>
  <cols>
    <col min="1" max="1" width="36.42578125" bestFit="1" customWidth="1"/>
    <col min="2" max="2" width="20.28515625" customWidth="1"/>
    <col min="3" max="3" width="32.42578125" bestFit="1" customWidth="1"/>
    <col min="5" max="5" width="36.42578125" bestFit="1" customWidth="1"/>
    <col min="6" max="7" width="12.85546875" customWidth="1"/>
  </cols>
  <sheetData>
    <row r="3" spans="1:3" x14ac:dyDescent="0.25">
      <c r="A3" s="87" t="s">
        <v>272</v>
      </c>
      <c r="B3" t="s">
        <v>275</v>
      </c>
      <c r="C3" t="s">
        <v>274</v>
      </c>
    </row>
    <row r="4" spans="1:3" x14ac:dyDescent="0.25">
      <c r="A4" s="88" t="s">
        <v>56</v>
      </c>
      <c r="B4" s="90">
        <v>0.12</v>
      </c>
      <c r="C4" s="90">
        <v>0.12</v>
      </c>
    </row>
    <row r="5" spans="1:3" x14ac:dyDescent="0.25">
      <c r="A5" s="88" t="s">
        <v>54</v>
      </c>
      <c r="B5" s="90">
        <v>0.15999999999999998</v>
      </c>
      <c r="C5" s="90">
        <v>2.2207999999999999E-2</v>
      </c>
    </row>
    <row r="6" spans="1:3" x14ac:dyDescent="0.25">
      <c r="A6" s="88" t="s">
        <v>48</v>
      </c>
      <c r="B6" s="90">
        <v>0.12000000000000008</v>
      </c>
      <c r="C6" s="90">
        <v>3.8820000000000007E-2</v>
      </c>
    </row>
    <row r="7" spans="1:3" x14ac:dyDescent="0.25">
      <c r="A7" s="88" t="s">
        <v>55</v>
      </c>
      <c r="B7" s="90">
        <v>0.12000000000000001</v>
      </c>
      <c r="C7" s="90">
        <v>3.9999999999999994E-2</v>
      </c>
    </row>
    <row r="8" spans="1:3" x14ac:dyDescent="0.25">
      <c r="A8" s="88" t="s">
        <v>47</v>
      </c>
      <c r="B8" s="90">
        <v>0.12000000000000006</v>
      </c>
      <c r="C8" s="90">
        <v>5.7010000000000005E-2</v>
      </c>
    </row>
    <row r="9" spans="1:3" x14ac:dyDescent="0.25">
      <c r="A9" s="88" t="s">
        <v>46</v>
      </c>
      <c r="B9" s="90">
        <v>0.12</v>
      </c>
      <c r="C9" s="90">
        <v>0</v>
      </c>
    </row>
    <row r="10" spans="1:3" x14ac:dyDescent="0.25">
      <c r="A10" s="88" t="s">
        <v>49</v>
      </c>
      <c r="B10" s="90">
        <v>0.12000000000000005</v>
      </c>
      <c r="C10" s="90">
        <v>4.1250000000000002E-2</v>
      </c>
    </row>
    <row r="11" spans="1:3" x14ac:dyDescent="0.25">
      <c r="A11" s="88" t="s">
        <v>50</v>
      </c>
      <c r="B11" s="90">
        <v>0.12000000000000001</v>
      </c>
      <c r="C11" s="90">
        <v>3.8799999999999994E-2</v>
      </c>
    </row>
    <row r="12" spans="1:3" x14ac:dyDescent="0.25">
      <c r="A12" s="88" t="s">
        <v>273</v>
      </c>
      <c r="B12" s="90">
        <v>1.0000000000000002</v>
      </c>
      <c r="C12" s="90">
        <v>0.35808800000000002</v>
      </c>
    </row>
    <row r="18" spans="5:7" x14ac:dyDescent="0.25">
      <c r="E18" s="88" t="s">
        <v>47</v>
      </c>
      <c r="F18" s="92">
        <v>0.12000000000000006</v>
      </c>
      <c r="G18" s="92">
        <v>5.7010000000000005E-2</v>
      </c>
    </row>
    <row r="19" spans="5:7" x14ac:dyDescent="0.25">
      <c r="E19" s="88" t="s">
        <v>50</v>
      </c>
      <c r="F19" s="92">
        <v>0.12000000000000001</v>
      </c>
      <c r="G19" s="92">
        <v>3.8799999999999994E-2</v>
      </c>
    </row>
    <row r="20" spans="5:7" x14ac:dyDescent="0.25">
      <c r="E20" s="88" t="s">
        <v>54</v>
      </c>
      <c r="F20" s="92">
        <v>0.15999999999999998</v>
      </c>
      <c r="G20" s="92">
        <v>2.2207999999999999E-2</v>
      </c>
    </row>
    <row r="21" spans="5:7" x14ac:dyDescent="0.25">
      <c r="E21" s="88" t="s">
        <v>49</v>
      </c>
      <c r="F21" s="92">
        <v>0.12000000000000005</v>
      </c>
      <c r="G21" s="92">
        <v>4.1250000000000002E-2</v>
      </c>
    </row>
    <row r="22" spans="5:7" x14ac:dyDescent="0.25">
      <c r="E22" s="88" t="s">
        <v>55</v>
      </c>
      <c r="F22" s="92">
        <v>0.12000000000000001</v>
      </c>
      <c r="G22" s="92">
        <v>3.9999999999999994E-2</v>
      </c>
    </row>
    <row r="23" spans="5:7" x14ac:dyDescent="0.25">
      <c r="E23" s="88" t="s">
        <v>48</v>
      </c>
      <c r="F23" s="92">
        <v>0.12000000000000008</v>
      </c>
      <c r="G23" s="92">
        <v>3.8820000000000007E-2</v>
      </c>
    </row>
    <row r="24" spans="5:7" x14ac:dyDescent="0.25">
      <c r="E24" s="88" t="s">
        <v>46</v>
      </c>
      <c r="F24" s="92">
        <v>0.12</v>
      </c>
      <c r="G24" s="92">
        <v>0</v>
      </c>
    </row>
    <row r="25" spans="5:7" x14ac:dyDescent="0.25">
      <c r="E25" s="88" t="s">
        <v>56</v>
      </c>
      <c r="F25" s="92">
        <v>0.12</v>
      </c>
      <c r="G25" s="92">
        <v>0.12</v>
      </c>
    </row>
    <row r="26" spans="5:7" x14ac:dyDescent="0.25">
      <c r="E26" s="89" t="s">
        <v>273</v>
      </c>
      <c r="F26" s="93">
        <v>1.0000000000000002</v>
      </c>
      <c r="G26" s="93">
        <v>0.35808800000000002</v>
      </c>
    </row>
    <row r="27" spans="5:7" x14ac:dyDescent="0.25">
      <c r="F27" s="91"/>
      <c r="G27" s="91"/>
    </row>
  </sheetData>
  <sortState ref="E18:G25">
    <sortCondition descending="1" ref="G18:G25"/>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tabSelected="1" topLeftCell="P151" zoomScaleNormal="100" workbookViewId="0">
      <selection activeCell="W154" sqref="W154:Z167"/>
    </sheetView>
  </sheetViews>
  <sheetFormatPr baseColWidth="10" defaultRowHeight="14.25" x14ac:dyDescent="0.2"/>
  <cols>
    <col min="1" max="1" width="19.5703125" style="1" customWidth="1"/>
    <col min="2" max="2" width="34.140625" style="1" customWidth="1"/>
    <col min="3" max="3" width="30" style="1" customWidth="1"/>
    <col min="4" max="4" width="20.42578125" style="1" customWidth="1"/>
    <col min="5" max="5" width="22.28515625" style="1" customWidth="1"/>
    <col min="6" max="6" width="21.42578125" style="1" customWidth="1"/>
    <col min="7" max="7" width="24.28515625" style="1" customWidth="1"/>
    <col min="8" max="9" width="12.7109375" style="1" customWidth="1"/>
    <col min="10" max="21" width="5.28515625" style="1" customWidth="1"/>
    <col min="22" max="22" width="17" style="1" customWidth="1"/>
    <col min="23" max="23" width="11.85546875" style="1" customWidth="1"/>
    <col min="24" max="24" width="14.5703125" style="1" customWidth="1"/>
    <col min="25" max="25" width="54.85546875" style="1" customWidth="1"/>
    <col min="26" max="26" width="52.7109375" style="1" customWidth="1"/>
    <col min="27" max="27" width="50.140625" style="1" customWidth="1"/>
    <col min="28" max="28" width="12.7109375" style="1" customWidth="1"/>
    <col min="29" max="46" width="11.42578125" style="1"/>
    <col min="47" max="47" width="11.42578125" style="1" customWidth="1"/>
    <col min="48" max="16384" width="11.42578125" style="1"/>
  </cols>
  <sheetData>
    <row r="1" spans="1:28" ht="16.5" customHeight="1" x14ac:dyDescent="0.2">
      <c r="A1" s="133"/>
      <c r="B1" s="133"/>
      <c r="C1" s="133"/>
      <c r="D1" s="133"/>
      <c r="E1" s="132" t="s">
        <v>40</v>
      </c>
      <c r="F1" s="132"/>
      <c r="G1" s="132"/>
      <c r="H1" s="132"/>
      <c r="I1" s="132"/>
      <c r="J1" s="132"/>
      <c r="K1" s="132"/>
      <c r="L1" s="132"/>
      <c r="M1" s="132"/>
      <c r="N1" s="132"/>
      <c r="O1" s="132"/>
      <c r="P1" s="132"/>
      <c r="Q1" s="132"/>
      <c r="R1" s="132"/>
      <c r="S1" s="132"/>
      <c r="T1" s="132"/>
      <c r="U1" s="132"/>
      <c r="V1" s="132"/>
      <c r="W1" s="132"/>
      <c r="X1" s="132"/>
      <c r="Y1" s="132"/>
      <c r="Z1" s="4" t="s">
        <v>6</v>
      </c>
      <c r="AA1" s="132" t="s">
        <v>7</v>
      </c>
      <c r="AB1" s="132"/>
    </row>
    <row r="2" spans="1:28" ht="16.5" customHeight="1" x14ac:dyDescent="0.2">
      <c r="A2" s="133"/>
      <c r="B2" s="133"/>
      <c r="C2" s="133"/>
      <c r="D2" s="133"/>
      <c r="E2" s="132"/>
      <c r="F2" s="132"/>
      <c r="G2" s="132"/>
      <c r="H2" s="132"/>
      <c r="I2" s="132"/>
      <c r="J2" s="132"/>
      <c r="K2" s="132"/>
      <c r="L2" s="132"/>
      <c r="M2" s="132"/>
      <c r="N2" s="132"/>
      <c r="O2" s="132"/>
      <c r="P2" s="132"/>
      <c r="Q2" s="132"/>
      <c r="R2" s="132"/>
      <c r="S2" s="132"/>
      <c r="T2" s="132"/>
      <c r="U2" s="132"/>
      <c r="V2" s="132"/>
      <c r="W2" s="132"/>
      <c r="X2" s="132"/>
      <c r="Y2" s="132"/>
      <c r="Z2" s="4" t="s">
        <v>8</v>
      </c>
      <c r="AA2" s="132">
        <v>5</v>
      </c>
      <c r="AB2" s="132"/>
    </row>
    <row r="3" spans="1:28" ht="16.5" customHeight="1" x14ac:dyDescent="0.2">
      <c r="A3" s="133"/>
      <c r="B3" s="133"/>
      <c r="C3" s="133"/>
      <c r="D3" s="133"/>
      <c r="E3" s="132"/>
      <c r="F3" s="132"/>
      <c r="G3" s="132"/>
      <c r="H3" s="132"/>
      <c r="I3" s="132"/>
      <c r="J3" s="132"/>
      <c r="K3" s="132"/>
      <c r="L3" s="132"/>
      <c r="M3" s="132"/>
      <c r="N3" s="132"/>
      <c r="O3" s="132"/>
      <c r="P3" s="132"/>
      <c r="Q3" s="132"/>
      <c r="R3" s="132"/>
      <c r="S3" s="132"/>
      <c r="T3" s="132"/>
      <c r="U3" s="132"/>
      <c r="V3" s="132"/>
      <c r="W3" s="132"/>
      <c r="X3" s="132"/>
      <c r="Y3" s="132"/>
      <c r="Z3" s="4" t="s">
        <v>9</v>
      </c>
      <c r="AA3" s="140">
        <v>43132</v>
      </c>
      <c r="AB3" s="140"/>
    </row>
    <row r="4" spans="1:28" ht="6" customHeight="1" x14ac:dyDescent="0.2">
      <c r="A4" s="2"/>
      <c r="B4" s="2"/>
      <c r="C4" s="2"/>
      <c r="D4" s="2"/>
      <c r="E4" s="2"/>
      <c r="F4" s="2"/>
      <c r="G4" s="2"/>
      <c r="H4" s="2"/>
      <c r="I4" s="2"/>
      <c r="J4" s="2"/>
      <c r="K4" s="2"/>
      <c r="L4" s="2"/>
    </row>
    <row r="5" spans="1:28" ht="16.5" customHeight="1" x14ac:dyDescent="0.2">
      <c r="A5" s="121" t="s">
        <v>0</v>
      </c>
      <c r="B5" s="122"/>
      <c r="C5" s="122"/>
      <c r="D5" s="122"/>
      <c r="E5" s="122"/>
      <c r="F5" s="128" t="s">
        <v>2</v>
      </c>
      <c r="G5" s="129"/>
      <c r="H5" s="129"/>
      <c r="I5" s="129"/>
      <c r="J5" s="129"/>
      <c r="K5" s="129"/>
      <c r="L5" s="129"/>
      <c r="M5" s="129"/>
      <c r="N5" s="129"/>
      <c r="O5" s="129"/>
      <c r="P5" s="129"/>
      <c r="Q5" s="130"/>
      <c r="R5" s="128" t="s">
        <v>3</v>
      </c>
      <c r="S5" s="129"/>
      <c r="T5" s="129"/>
      <c r="U5" s="129"/>
      <c r="V5" s="129"/>
      <c r="W5" s="129"/>
      <c r="X5" s="129"/>
      <c r="Y5" s="129"/>
      <c r="Z5" s="129"/>
      <c r="AA5" s="129"/>
      <c r="AB5" s="130"/>
    </row>
    <row r="6" spans="1:28" ht="16.5" customHeight="1" x14ac:dyDescent="0.2">
      <c r="A6" s="124" t="s">
        <v>43</v>
      </c>
      <c r="B6" s="125"/>
      <c r="C6" s="125"/>
      <c r="D6" s="125"/>
      <c r="E6" s="125"/>
      <c r="F6" s="134" t="s">
        <v>197</v>
      </c>
      <c r="G6" s="135"/>
      <c r="H6" s="135"/>
      <c r="I6" s="135"/>
      <c r="J6" s="135"/>
      <c r="K6" s="135"/>
      <c r="L6" s="135"/>
      <c r="M6" s="135"/>
      <c r="N6" s="135"/>
      <c r="O6" s="135"/>
      <c r="P6" s="135"/>
      <c r="Q6" s="136"/>
      <c r="R6" s="134" t="s">
        <v>42</v>
      </c>
      <c r="S6" s="135"/>
      <c r="T6" s="135"/>
      <c r="U6" s="135"/>
      <c r="V6" s="135"/>
      <c r="W6" s="135"/>
      <c r="X6" s="135"/>
      <c r="Y6" s="135"/>
      <c r="Z6" s="135"/>
      <c r="AA6" s="135"/>
      <c r="AB6" s="136"/>
    </row>
    <row r="7" spans="1:28" ht="16.5" customHeight="1" x14ac:dyDescent="0.2">
      <c r="A7" s="121" t="s">
        <v>1</v>
      </c>
      <c r="B7" s="122"/>
      <c r="C7" s="122"/>
      <c r="D7" s="122"/>
      <c r="E7" s="122"/>
      <c r="F7" s="134"/>
      <c r="G7" s="135"/>
      <c r="H7" s="135"/>
      <c r="I7" s="135"/>
      <c r="J7" s="135"/>
      <c r="K7" s="135"/>
      <c r="L7" s="135"/>
      <c r="M7" s="135"/>
      <c r="N7" s="135"/>
      <c r="O7" s="135"/>
      <c r="P7" s="135"/>
      <c r="Q7" s="136"/>
      <c r="R7" s="134"/>
      <c r="S7" s="135"/>
      <c r="T7" s="135"/>
      <c r="U7" s="135"/>
      <c r="V7" s="135"/>
      <c r="W7" s="135"/>
      <c r="X7" s="135"/>
      <c r="Y7" s="135"/>
      <c r="Z7" s="135"/>
      <c r="AA7" s="135"/>
      <c r="AB7" s="136"/>
    </row>
    <row r="8" spans="1:28" ht="16.5" customHeight="1" x14ac:dyDescent="0.2">
      <c r="A8" s="124" t="s">
        <v>44</v>
      </c>
      <c r="B8" s="125"/>
      <c r="C8" s="125"/>
      <c r="D8" s="125"/>
      <c r="E8" s="125"/>
      <c r="F8" s="137"/>
      <c r="G8" s="138"/>
      <c r="H8" s="138"/>
      <c r="I8" s="138"/>
      <c r="J8" s="138"/>
      <c r="K8" s="138"/>
      <c r="L8" s="138"/>
      <c r="M8" s="138"/>
      <c r="N8" s="138"/>
      <c r="O8" s="138"/>
      <c r="P8" s="138"/>
      <c r="Q8" s="139"/>
      <c r="R8" s="137"/>
      <c r="S8" s="138"/>
      <c r="T8" s="138"/>
      <c r="U8" s="138"/>
      <c r="V8" s="138"/>
      <c r="W8" s="138"/>
      <c r="X8" s="138"/>
      <c r="Y8" s="138"/>
      <c r="Z8" s="138"/>
      <c r="AA8" s="138"/>
      <c r="AB8" s="139"/>
    </row>
    <row r="9" spans="1:28" ht="16.5" customHeight="1" x14ac:dyDescent="0.2">
      <c r="A9" s="121" t="s">
        <v>41</v>
      </c>
      <c r="B9" s="122"/>
      <c r="C9" s="122"/>
      <c r="D9" s="122"/>
      <c r="E9" s="122"/>
      <c r="F9" s="121" t="s">
        <v>5</v>
      </c>
      <c r="G9" s="122"/>
      <c r="H9" s="122"/>
      <c r="I9" s="122"/>
      <c r="J9" s="122"/>
      <c r="K9" s="122"/>
      <c r="L9" s="122"/>
      <c r="M9" s="122"/>
      <c r="N9" s="122"/>
      <c r="O9" s="122"/>
      <c r="P9" s="122"/>
      <c r="Q9" s="123"/>
      <c r="R9" s="121" t="s">
        <v>4</v>
      </c>
      <c r="S9" s="122"/>
      <c r="T9" s="122"/>
      <c r="U9" s="122"/>
      <c r="V9" s="122"/>
      <c r="W9" s="122"/>
      <c r="X9" s="122"/>
      <c r="Y9" s="122"/>
      <c r="Z9" s="122"/>
      <c r="AA9" s="122"/>
      <c r="AB9" s="123"/>
    </row>
    <row r="10" spans="1:28" ht="16.5" customHeight="1" x14ac:dyDescent="0.2">
      <c r="A10" s="124" t="s">
        <v>190</v>
      </c>
      <c r="B10" s="125"/>
      <c r="C10" s="125"/>
      <c r="D10" s="125"/>
      <c r="E10" s="125"/>
      <c r="F10" s="112" t="s">
        <v>198</v>
      </c>
      <c r="G10" s="113"/>
      <c r="H10" s="113"/>
      <c r="I10" s="113"/>
      <c r="J10" s="113"/>
      <c r="K10" s="113"/>
      <c r="L10" s="113"/>
      <c r="M10" s="113"/>
      <c r="N10" s="113"/>
      <c r="O10" s="113"/>
      <c r="P10" s="113"/>
      <c r="Q10" s="114"/>
      <c r="R10" s="112" t="s">
        <v>199</v>
      </c>
      <c r="S10" s="113"/>
      <c r="T10" s="113"/>
      <c r="U10" s="113"/>
      <c r="V10" s="113"/>
      <c r="W10" s="113"/>
      <c r="X10" s="113"/>
      <c r="Y10" s="113"/>
      <c r="Z10" s="113"/>
      <c r="AA10" s="113"/>
      <c r="AB10" s="114"/>
    </row>
    <row r="11" spans="1:28" ht="16.5" customHeight="1" x14ac:dyDescent="0.2">
      <c r="A11" s="121" t="s">
        <v>12</v>
      </c>
      <c r="B11" s="122"/>
      <c r="C11" s="123"/>
      <c r="D11" s="5" t="s">
        <v>11</v>
      </c>
      <c r="E11" s="6" t="s">
        <v>10</v>
      </c>
      <c r="F11" s="112"/>
      <c r="G11" s="113"/>
      <c r="H11" s="113"/>
      <c r="I11" s="113"/>
      <c r="J11" s="113"/>
      <c r="K11" s="113"/>
      <c r="L11" s="113"/>
      <c r="M11" s="113"/>
      <c r="N11" s="113"/>
      <c r="O11" s="113"/>
      <c r="P11" s="113"/>
      <c r="Q11" s="114"/>
      <c r="R11" s="112"/>
      <c r="S11" s="113"/>
      <c r="T11" s="113"/>
      <c r="U11" s="113"/>
      <c r="V11" s="113"/>
      <c r="W11" s="113"/>
      <c r="X11" s="113"/>
      <c r="Y11" s="113"/>
      <c r="Z11" s="113"/>
      <c r="AA11" s="113"/>
      <c r="AB11" s="114"/>
    </row>
    <row r="12" spans="1:28" ht="16.5" customHeight="1" x14ac:dyDescent="0.2">
      <c r="A12" s="118" t="s">
        <v>45</v>
      </c>
      <c r="B12" s="119"/>
      <c r="C12" s="120"/>
      <c r="D12" s="28">
        <v>43507</v>
      </c>
      <c r="E12" s="29">
        <v>2019</v>
      </c>
      <c r="F12" s="115"/>
      <c r="G12" s="116"/>
      <c r="H12" s="116"/>
      <c r="I12" s="116"/>
      <c r="J12" s="116"/>
      <c r="K12" s="116"/>
      <c r="L12" s="116"/>
      <c r="M12" s="116"/>
      <c r="N12" s="116"/>
      <c r="O12" s="116"/>
      <c r="P12" s="116"/>
      <c r="Q12" s="117"/>
      <c r="R12" s="112"/>
      <c r="S12" s="113"/>
      <c r="T12" s="113"/>
      <c r="U12" s="113"/>
      <c r="V12" s="113"/>
      <c r="W12" s="113"/>
      <c r="X12" s="113"/>
      <c r="Y12" s="113"/>
      <c r="Z12" s="113"/>
      <c r="AA12" s="113"/>
      <c r="AB12" s="114"/>
    </row>
    <row r="13" spans="1:28" ht="16.5" customHeight="1" x14ac:dyDescent="0.2">
      <c r="A13" s="102" t="s">
        <v>155</v>
      </c>
      <c r="B13" s="103"/>
      <c r="C13" s="109" t="s">
        <v>148</v>
      </c>
      <c r="D13" s="111"/>
      <c r="E13" s="30" t="s">
        <v>149</v>
      </c>
      <c r="F13" s="30" t="s">
        <v>150</v>
      </c>
      <c r="G13" s="31" t="s">
        <v>151</v>
      </c>
      <c r="H13" s="109" t="s">
        <v>152</v>
      </c>
      <c r="I13" s="111"/>
      <c r="J13" s="109" t="s">
        <v>153</v>
      </c>
      <c r="K13" s="110"/>
      <c r="L13" s="110"/>
      <c r="M13" s="111"/>
      <c r="N13" s="109" t="s">
        <v>154</v>
      </c>
      <c r="O13" s="110"/>
      <c r="P13" s="110"/>
      <c r="Q13" s="111"/>
      <c r="R13" s="112"/>
      <c r="S13" s="113"/>
      <c r="T13" s="113"/>
      <c r="U13" s="113"/>
      <c r="V13" s="113"/>
      <c r="W13" s="113"/>
      <c r="X13" s="113"/>
      <c r="Y13" s="113"/>
      <c r="Z13" s="113"/>
      <c r="AA13" s="113"/>
      <c r="AB13" s="114"/>
    </row>
    <row r="14" spans="1:28" ht="16.5" customHeight="1" x14ac:dyDescent="0.2">
      <c r="A14" s="104"/>
      <c r="B14" s="105"/>
      <c r="C14" s="118" t="s">
        <v>196</v>
      </c>
      <c r="D14" s="120"/>
      <c r="E14" s="32">
        <v>8</v>
      </c>
      <c r="F14" s="33">
        <v>1</v>
      </c>
      <c r="G14" s="33">
        <v>1</v>
      </c>
      <c r="H14" s="106">
        <v>4</v>
      </c>
      <c r="I14" s="108"/>
      <c r="J14" s="106">
        <v>1</v>
      </c>
      <c r="K14" s="107"/>
      <c r="L14" s="107"/>
      <c r="M14" s="108"/>
      <c r="N14" s="106">
        <v>1</v>
      </c>
      <c r="O14" s="107"/>
      <c r="P14" s="107"/>
      <c r="Q14" s="108"/>
      <c r="R14" s="115"/>
      <c r="S14" s="116"/>
      <c r="T14" s="116"/>
      <c r="U14" s="116"/>
      <c r="V14" s="116"/>
      <c r="W14" s="116"/>
      <c r="X14" s="116"/>
      <c r="Y14" s="116"/>
      <c r="Z14" s="116"/>
      <c r="AA14" s="116"/>
      <c r="AB14" s="117"/>
    </row>
    <row r="15" spans="1:28" ht="6" customHeight="1" x14ac:dyDescent="0.2">
      <c r="B15" s="2"/>
      <c r="C15" s="2"/>
      <c r="D15" s="2"/>
      <c r="E15" s="2"/>
      <c r="F15" s="2"/>
      <c r="G15" s="2"/>
      <c r="H15" s="2"/>
      <c r="I15" s="2"/>
      <c r="J15" s="12">
        <f>DATE($E$12,1,1)</f>
        <v>43466</v>
      </c>
      <c r="K15" s="12">
        <f>DATE($E$12,2,1)</f>
        <v>43497</v>
      </c>
      <c r="L15" s="12">
        <f>DATE($E$12,3,1)</f>
        <v>43525</v>
      </c>
      <c r="M15" s="12">
        <f>DATE($E$12,4,1)</f>
        <v>43556</v>
      </c>
      <c r="N15" s="12">
        <f>DATE($E$12,5,1)</f>
        <v>43586</v>
      </c>
      <c r="O15" s="12">
        <f>DATE($E$12,6,1)</f>
        <v>43617</v>
      </c>
      <c r="P15" s="12">
        <f>DATE($E$12,7,1)</f>
        <v>43647</v>
      </c>
      <c r="Q15" s="12">
        <f>DATE($E$12,8,1)</f>
        <v>43678</v>
      </c>
      <c r="R15" s="12">
        <f>DATE($E$12,9,1)</f>
        <v>43709</v>
      </c>
      <c r="S15" s="12">
        <f>DATE($E$12,10,1)</f>
        <v>43739</v>
      </c>
      <c r="T15" s="12">
        <f>DATE($E$12,11,1)</f>
        <v>43770</v>
      </c>
      <c r="U15" s="12">
        <f>DATE($E$12,12,1)</f>
        <v>43800</v>
      </c>
    </row>
    <row r="16" spans="1:28" s="3" customFormat="1" ht="12" customHeight="1" x14ac:dyDescent="0.2">
      <c r="A16" s="46" t="s">
        <v>160</v>
      </c>
      <c r="B16" s="46" t="s">
        <v>19</v>
      </c>
      <c r="C16" s="46" t="s">
        <v>75</v>
      </c>
      <c r="D16" s="46" t="s">
        <v>13</v>
      </c>
      <c r="E16" s="46" t="s">
        <v>20</v>
      </c>
      <c r="F16" s="46" t="s">
        <v>21</v>
      </c>
      <c r="G16" s="46" t="s">
        <v>22</v>
      </c>
      <c r="H16" s="126" t="s">
        <v>14</v>
      </c>
      <c r="I16" s="126"/>
      <c r="J16" s="127" t="s">
        <v>15</v>
      </c>
      <c r="K16" s="127"/>
      <c r="L16" s="127"/>
      <c r="M16" s="127"/>
      <c r="N16" s="127"/>
      <c r="O16" s="127"/>
      <c r="P16" s="127"/>
      <c r="Q16" s="127"/>
      <c r="R16" s="127"/>
      <c r="S16" s="127"/>
      <c r="T16" s="127"/>
      <c r="U16" s="127"/>
      <c r="V16" s="46" t="s">
        <v>38</v>
      </c>
      <c r="W16" s="46" t="s">
        <v>61</v>
      </c>
      <c r="X16" s="131" t="s">
        <v>16</v>
      </c>
      <c r="Y16" s="131"/>
      <c r="Z16" s="131"/>
      <c r="AA16" s="47" t="s">
        <v>39</v>
      </c>
      <c r="AB16" s="47" t="s">
        <v>60</v>
      </c>
    </row>
    <row r="17" spans="1:35" s="3" customFormat="1" ht="39.75" customHeight="1" x14ac:dyDescent="0.2">
      <c r="A17" s="46" t="s">
        <v>160</v>
      </c>
      <c r="B17" s="46" t="s">
        <v>19</v>
      </c>
      <c r="C17" s="46" t="s">
        <v>75</v>
      </c>
      <c r="D17" s="46" t="s">
        <v>13</v>
      </c>
      <c r="E17" s="46" t="s">
        <v>20</v>
      </c>
      <c r="F17" s="46" t="s">
        <v>21</v>
      </c>
      <c r="G17" s="46" t="s">
        <v>22</v>
      </c>
      <c r="H17" s="10" t="s">
        <v>35</v>
      </c>
      <c r="I17" s="10" t="s">
        <v>36</v>
      </c>
      <c r="J17" s="13" t="s">
        <v>23</v>
      </c>
      <c r="K17" s="13" t="s">
        <v>24</v>
      </c>
      <c r="L17" s="13" t="s">
        <v>25</v>
      </c>
      <c r="M17" s="13" t="s">
        <v>26</v>
      </c>
      <c r="N17" s="13" t="s">
        <v>27</v>
      </c>
      <c r="O17" s="13" t="s">
        <v>28</v>
      </c>
      <c r="P17" s="13" t="s">
        <v>29</v>
      </c>
      <c r="Q17" s="13" t="s">
        <v>30</v>
      </c>
      <c r="R17" s="13" t="s">
        <v>31</v>
      </c>
      <c r="S17" s="13" t="s">
        <v>32</v>
      </c>
      <c r="T17" s="13" t="s">
        <v>33</v>
      </c>
      <c r="U17" s="13" t="s">
        <v>34</v>
      </c>
      <c r="V17" s="46" t="s">
        <v>38</v>
      </c>
      <c r="W17" s="46" t="s">
        <v>61</v>
      </c>
      <c r="X17" s="11" t="s">
        <v>37</v>
      </c>
      <c r="Y17" s="11" t="s">
        <v>17</v>
      </c>
      <c r="Z17" s="11" t="s">
        <v>18</v>
      </c>
      <c r="AA17" s="47" t="s">
        <v>39</v>
      </c>
      <c r="AB17" s="47" t="s">
        <v>60</v>
      </c>
      <c r="AC17" s="47" t="s">
        <v>271</v>
      </c>
      <c r="AF17" s="152"/>
      <c r="AG17" s="152"/>
    </row>
    <row r="18" spans="1:35" s="3" customFormat="1" ht="144" x14ac:dyDescent="0.2">
      <c r="A18" s="143" t="s">
        <v>54</v>
      </c>
      <c r="B18" s="37" t="s">
        <v>164</v>
      </c>
      <c r="C18" s="41" t="s">
        <v>95</v>
      </c>
      <c r="D18" s="41" t="s">
        <v>117</v>
      </c>
      <c r="E18" s="38" t="s">
        <v>58</v>
      </c>
      <c r="F18" s="94" t="s">
        <v>207</v>
      </c>
      <c r="G18" s="159" t="str">
        <f t="shared" ref="G18" si="0">IF(LEN(C18)&gt;0,VLOOKUP(C18,PROCESO2,3,0),"")</f>
        <v>Director de Gestión Corporativa y CID</v>
      </c>
      <c r="H18" s="41">
        <v>43497</v>
      </c>
      <c r="I18" s="41">
        <v>43646</v>
      </c>
      <c r="J18" s="27"/>
      <c r="K18" s="27"/>
      <c r="L18" s="27"/>
      <c r="M18" s="27"/>
      <c r="N18" s="27"/>
      <c r="O18" s="27"/>
      <c r="P18" s="27"/>
      <c r="Q18" s="27"/>
      <c r="R18" s="27"/>
      <c r="S18" s="27"/>
      <c r="T18" s="27"/>
      <c r="U18" s="27"/>
      <c r="V18" s="38" t="s">
        <v>156</v>
      </c>
      <c r="W18" s="42">
        <v>6.4000000000000003E-3</v>
      </c>
      <c r="X18" s="41"/>
      <c r="Y18" s="37" t="s">
        <v>283</v>
      </c>
      <c r="Z18" s="37" t="s">
        <v>284</v>
      </c>
      <c r="AA18" s="38" t="s">
        <v>126</v>
      </c>
      <c r="AB18" s="84">
        <f t="shared" ref="AB18:AB35" ca="1" si="1">IF(ISERROR(VLOOKUP(AA18,INDIRECT(VLOOKUP(A18,ACTA,2,0)&amp;"A"),2,0))=TRUE,0,W18*(VLOOKUP(AA18,INDIRECT(VLOOKUP(A18,ACTA,2,0)&amp;"A"),2,0)))</f>
        <v>3.9680000000000002E-3</v>
      </c>
      <c r="AC18" s="84">
        <f t="shared" ref="AC18:AC81" ca="1" si="2">+W18-AB18</f>
        <v>2.4320000000000001E-3</v>
      </c>
    </row>
    <row r="19" spans="1:35" s="3" customFormat="1" ht="168" x14ac:dyDescent="0.2">
      <c r="A19" s="144" t="s">
        <v>54</v>
      </c>
      <c r="B19" s="37" t="s">
        <v>165</v>
      </c>
      <c r="C19" s="38" t="s">
        <v>180</v>
      </c>
      <c r="D19" s="38" t="s">
        <v>121</v>
      </c>
      <c r="E19" s="38" t="s">
        <v>58</v>
      </c>
      <c r="F19" s="44" t="s">
        <v>205</v>
      </c>
      <c r="G19" s="159" t="str">
        <f t="shared" ref="G19:G36" si="3">IF(LEN(C19)&gt;0,VLOOKUP(C19,PROCESO2,3,0),"")</f>
        <v>Director de Gestión Corporativa y CID</v>
      </c>
      <c r="H19" s="41">
        <v>43525</v>
      </c>
      <c r="I19" s="41">
        <v>43615</v>
      </c>
      <c r="J19" s="27"/>
      <c r="K19" s="27"/>
      <c r="L19" s="27"/>
      <c r="M19" s="27"/>
      <c r="N19" s="27"/>
      <c r="O19" s="27"/>
      <c r="P19" s="27"/>
      <c r="Q19" s="27"/>
      <c r="R19" s="27"/>
      <c r="S19" s="27"/>
      <c r="T19" s="27"/>
      <c r="U19" s="27"/>
      <c r="V19" s="38" t="s">
        <v>156</v>
      </c>
      <c r="W19" s="42">
        <v>6.4000000000000003E-3</v>
      </c>
      <c r="X19" s="41"/>
      <c r="Y19" s="37" t="s">
        <v>285</v>
      </c>
      <c r="Z19" s="37" t="s">
        <v>286</v>
      </c>
      <c r="AA19" s="38" t="s">
        <v>128</v>
      </c>
      <c r="AB19" s="84">
        <f t="shared" ca="1" si="1"/>
        <v>4.9280000000000001E-3</v>
      </c>
      <c r="AC19" s="84">
        <f t="shared" ca="1" si="2"/>
        <v>1.4720000000000002E-3</v>
      </c>
      <c r="AD19" s="100"/>
    </row>
    <row r="20" spans="1:35" s="3" customFormat="1" ht="48" x14ac:dyDescent="0.2">
      <c r="A20" s="144" t="s">
        <v>54</v>
      </c>
      <c r="B20" s="37" t="s">
        <v>112</v>
      </c>
      <c r="C20" s="38" t="s">
        <v>167</v>
      </c>
      <c r="D20" s="38" t="s">
        <v>116</v>
      </c>
      <c r="E20" s="38" t="s">
        <v>58</v>
      </c>
      <c r="F20" s="44" t="s">
        <v>207</v>
      </c>
      <c r="G20" s="159" t="str">
        <f t="shared" si="3"/>
        <v xml:space="preserve">Director Jurídico </v>
      </c>
      <c r="H20" s="41">
        <v>43587</v>
      </c>
      <c r="I20" s="41">
        <v>43615</v>
      </c>
      <c r="J20" s="27"/>
      <c r="K20" s="27"/>
      <c r="L20" s="27"/>
      <c r="M20" s="27"/>
      <c r="N20" s="149"/>
      <c r="O20" s="27"/>
      <c r="P20" s="27"/>
      <c r="Q20" s="27"/>
      <c r="R20" s="27"/>
      <c r="S20" s="27"/>
      <c r="T20" s="27"/>
      <c r="U20" s="27"/>
      <c r="V20" s="38" t="s">
        <v>156</v>
      </c>
      <c r="W20" s="42">
        <v>6.4000000000000003E-3</v>
      </c>
      <c r="X20" s="41"/>
      <c r="Y20" s="37" t="s">
        <v>279</v>
      </c>
      <c r="Z20" s="37" t="s">
        <v>280</v>
      </c>
      <c r="AA20" s="38" t="s">
        <v>126</v>
      </c>
      <c r="AB20" s="84">
        <f t="shared" ca="1" si="1"/>
        <v>3.9680000000000002E-3</v>
      </c>
      <c r="AC20" s="84">
        <f t="shared" ca="1" si="2"/>
        <v>2.4320000000000001E-3</v>
      </c>
    </row>
    <row r="21" spans="1:35" s="3" customFormat="1" ht="24" x14ac:dyDescent="0.2">
      <c r="A21" s="38" t="s">
        <v>54</v>
      </c>
      <c r="B21" s="37" t="s">
        <v>115</v>
      </c>
      <c r="C21" s="38" t="s">
        <v>78</v>
      </c>
      <c r="D21" s="38" t="s">
        <v>116</v>
      </c>
      <c r="E21" s="38" t="s">
        <v>58</v>
      </c>
      <c r="F21" s="44" t="s">
        <v>208</v>
      </c>
      <c r="G21" s="159" t="str">
        <f t="shared" ref="G21" si="4">IF(LEN(C21)&gt;0,VLOOKUP(C21,PROCESO2,3,0),"")</f>
        <v xml:space="preserve">Jefe Oficina Asesora de Planeación </v>
      </c>
      <c r="H21" s="41">
        <v>43648</v>
      </c>
      <c r="I21" s="41">
        <v>43692</v>
      </c>
      <c r="J21" s="27"/>
      <c r="K21" s="27"/>
      <c r="L21" s="27"/>
      <c r="M21" s="27"/>
      <c r="N21" s="27"/>
      <c r="O21" s="27"/>
      <c r="P21" s="97"/>
      <c r="Q21" s="27"/>
      <c r="R21" s="27"/>
      <c r="S21" s="27"/>
      <c r="T21" s="27"/>
      <c r="U21" s="27"/>
      <c r="V21" s="38" t="s">
        <v>156</v>
      </c>
      <c r="W21" s="42">
        <v>6.4000000000000003E-3</v>
      </c>
      <c r="X21" s="36"/>
      <c r="Y21" s="43"/>
      <c r="Z21" s="43"/>
      <c r="AA21" s="38"/>
      <c r="AB21" s="39">
        <f t="shared" ca="1" si="1"/>
        <v>0</v>
      </c>
      <c r="AC21" s="39">
        <f t="shared" ca="1" si="2"/>
        <v>6.4000000000000003E-3</v>
      </c>
    </row>
    <row r="22" spans="1:35" s="3" customFormat="1" ht="60" x14ac:dyDescent="0.2">
      <c r="A22" s="144" t="s">
        <v>54</v>
      </c>
      <c r="B22" s="37" t="s">
        <v>238</v>
      </c>
      <c r="C22" s="38" t="s">
        <v>92</v>
      </c>
      <c r="D22" s="38" t="s">
        <v>117</v>
      </c>
      <c r="E22" s="38" t="s">
        <v>58</v>
      </c>
      <c r="F22" s="44" t="s">
        <v>51</v>
      </c>
      <c r="G22" s="159" t="str">
        <f>IF(LEN(C22)&gt;0,VLOOKUP(C22,PROCESO2,3,0),"")</f>
        <v>Subdirector Administrativo</v>
      </c>
      <c r="H22" s="41">
        <v>43497</v>
      </c>
      <c r="I22" s="41">
        <v>43646</v>
      </c>
      <c r="J22" s="27"/>
      <c r="K22" s="27"/>
      <c r="L22" s="27"/>
      <c r="M22" s="27"/>
      <c r="N22" s="27"/>
      <c r="O22" s="27"/>
      <c r="P22" s="27"/>
      <c r="Q22" s="27"/>
      <c r="R22" s="27"/>
      <c r="S22" s="27"/>
      <c r="T22" s="27"/>
      <c r="U22" s="27"/>
      <c r="V22" s="38" t="s">
        <v>156</v>
      </c>
      <c r="W22" s="42">
        <v>6.4000000000000003E-3</v>
      </c>
      <c r="X22" s="41"/>
      <c r="Y22" s="37" t="s">
        <v>282</v>
      </c>
      <c r="Z22" s="37" t="s">
        <v>281</v>
      </c>
      <c r="AA22" s="38" t="s">
        <v>125</v>
      </c>
      <c r="AB22" s="84">
        <f ca="1">IF(ISERROR(VLOOKUP(AA22,INDIRECT(VLOOKUP(A22,ACTA,2,0)&amp;"A"),2,0))=TRUE,0,W22*(VLOOKUP(AA22,INDIRECT(VLOOKUP(A22,ACTA,2,0)&amp;"A"),2,0)))</f>
        <v>2.3679999999999999E-3</v>
      </c>
      <c r="AC22" s="84">
        <f t="shared" ca="1" si="2"/>
        <v>4.0320000000000009E-3</v>
      </c>
    </row>
    <row r="23" spans="1:35" s="3" customFormat="1" ht="24" x14ac:dyDescent="0.2">
      <c r="A23" s="144" t="s">
        <v>54</v>
      </c>
      <c r="B23" s="37" t="s">
        <v>137</v>
      </c>
      <c r="C23" s="38" t="s">
        <v>92</v>
      </c>
      <c r="D23" s="38" t="s">
        <v>117</v>
      </c>
      <c r="E23" s="38" t="s">
        <v>58</v>
      </c>
      <c r="F23" s="44" t="s">
        <v>51</v>
      </c>
      <c r="G23" s="159" t="str">
        <f>IF(LEN(C23)&gt;0,VLOOKUP(C23,PROCESO2,3,0),"")</f>
        <v>Subdirector Administrativo</v>
      </c>
      <c r="H23" s="41">
        <v>43497</v>
      </c>
      <c r="I23" s="41">
        <v>43646</v>
      </c>
      <c r="J23" s="27"/>
      <c r="K23" s="27"/>
      <c r="L23" s="27"/>
      <c r="M23" s="27"/>
      <c r="N23" s="27"/>
      <c r="O23" s="27"/>
      <c r="P23" s="27"/>
      <c r="Q23" s="27"/>
      <c r="R23" s="27"/>
      <c r="S23" s="27"/>
      <c r="T23" s="27"/>
      <c r="U23" s="27"/>
      <c r="V23" s="38" t="s">
        <v>156</v>
      </c>
      <c r="W23" s="42">
        <v>6.4000000000000003E-3</v>
      </c>
      <c r="X23" s="41"/>
      <c r="Y23" s="37" t="s">
        <v>268</v>
      </c>
      <c r="Z23" s="37" t="s">
        <v>268</v>
      </c>
      <c r="AA23" s="38"/>
      <c r="AB23" s="84">
        <f ca="1">IF(ISERROR(VLOOKUP(AA23,INDIRECT(VLOOKUP(A23,ACTA,2,0)&amp;"A"),2,0))=TRUE,0,W23*(VLOOKUP(AA23,INDIRECT(VLOOKUP(A23,ACTA,2,0)&amp;"A"),2,0)))</f>
        <v>0</v>
      </c>
      <c r="AC23" s="84">
        <f t="shared" ca="1" si="2"/>
        <v>6.4000000000000003E-3</v>
      </c>
    </row>
    <row r="24" spans="1:35" s="3" customFormat="1" ht="24" x14ac:dyDescent="0.2">
      <c r="A24" s="38" t="s">
        <v>54</v>
      </c>
      <c r="B24" s="37" t="s">
        <v>137</v>
      </c>
      <c r="C24" s="38" t="s">
        <v>92</v>
      </c>
      <c r="D24" s="38" t="s">
        <v>117</v>
      </c>
      <c r="E24" s="38" t="s">
        <v>58</v>
      </c>
      <c r="F24" s="44" t="s">
        <v>51</v>
      </c>
      <c r="G24" s="159" t="str">
        <f>IF(LEN(C24)&gt;0,VLOOKUP(C24,PROCESO2,3,0),"")</f>
        <v>Subdirector Administrativo</v>
      </c>
      <c r="H24" s="41">
        <v>43648</v>
      </c>
      <c r="I24" s="41">
        <v>43789</v>
      </c>
      <c r="J24" s="27"/>
      <c r="K24" s="27"/>
      <c r="L24" s="27"/>
      <c r="M24" s="27"/>
      <c r="N24" s="27"/>
      <c r="O24" s="27"/>
      <c r="P24" s="146"/>
      <c r="Q24" s="27"/>
      <c r="R24" s="27"/>
      <c r="S24" s="27"/>
      <c r="T24" s="27"/>
      <c r="U24" s="27"/>
      <c r="V24" s="38" t="s">
        <v>156</v>
      </c>
      <c r="W24" s="42">
        <v>6.4000000000000003E-3</v>
      </c>
      <c r="X24" s="41"/>
      <c r="Y24" s="37"/>
      <c r="Z24" s="37"/>
      <c r="AA24" s="38"/>
      <c r="AB24" s="39">
        <f ca="1">IF(ISERROR(VLOOKUP(AA24,INDIRECT(VLOOKUP(A24,ACTA,2,0)&amp;"A"),2,0))=TRUE,0,W24*(VLOOKUP(AA24,INDIRECT(VLOOKUP(A24,ACTA,2,0)&amp;"A"),2,0)))</f>
        <v>0</v>
      </c>
      <c r="AC24" s="39">
        <f t="shared" ca="1" si="2"/>
        <v>6.4000000000000003E-3</v>
      </c>
    </row>
    <row r="25" spans="1:35" s="3" customFormat="1" ht="24" x14ac:dyDescent="0.2">
      <c r="A25" s="144" t="s">
        <v>54</v>
      </c>
      <c r="B25" s="37" t="s">
        <v>138</v>
      </c>
      <c r="C25" s="38" t="s">
        <v>94</v>
      </c>
      <c r="D25" s="38" t="s">
        <v>117</v>
      </c>
      <c r="E25" s="38" t="s">
        <v>58</v>
      </c>
      <c r="F25" s="44" t="s">
        <v>51</v>
      </c>
      <c r="G25" s="159" t="str">
        <f t="shared" si="3"/>
        <v>Subdirector Financiero</v>
      </c>
      <c r="H25" s="41">
        <v>43556</v>
      </c>
      <c r="I25" s="41">
        <v>43728</v>
      </c>
      <c r="J25" s="27"/>
      <c r="K25" s="27"/>
      <c r="L25" s="27"/>
      <c r="M25" s="27"/>
      <c r="N25" s="27"/>
      <c r="O25" s="27"/>
      <c r="P25" s="27"/>
      <c r="Q25" s="27"/>
      <c r="R25" s="27"/>
      <c r="S25" s="27"/>
      <c r="T25" s="27"/>
      <c r="U25" s="27"/>
      <c r="V25" s="38" t="s">
        <v>156</v>
      </c>
      <c r="W25" s="42">
        <v>6.4000000000000003E-3</v>
      </c>
      <c r="X25" s="41"/>
      <c r="Y25" s="37" t="s">
        <v>287</v>
      </c>
      <c r="Z25" s="37" t="s">
        <v>287</v>
      </c>
      <c r="AA25" s="38"/>
      <c r="AB25" s="151">
        <f t="shared" ca="1" si="1"/>
        <v>0</v>
      </c>
      <c r="AC25" s="151">
        <f t="shared" ca="1" si="2"/>
        <v>6.4000000000000003E-3</v>
      </c>
      <c r="AE25" s="153"/>
      <c r="AF25" s="153"/>
      <c r="AG25" s="153"/>
      <c r="AH25" s="154"/>
      <c r="AI25" s="154"/>
    </row>
    <row r="26" spans="1:35" s="3" customFormat="1" ht="168" x14ac:dyDescent="0.2">
      <c r="A26" s="144" t="s">
        <v>54</v>
      </c>
      <c r="B26" s="37" t="s">
        <v>139</v>
      </c>
      <c r="C26" s="38" t="s">
        <v>180</v>
      </c>
      <c r="D26" s="38" t="s">
        <v>117</v>
      </c>
      <c r="E26" s="38" t="s">
        <v>58</v>
      </c>
      <c r="F26" s="44" t="s">
        <v>205</v>
      </c>
      <c r="G26" s="159" t="str">
        <f t="shared" si="3"/>
        <v>Director de Gestión Corporativa y CID</v>
      </c>
      <c r="H26" s="41">
        <v>43587</v>
      </c>
      <c r="I26" s="41">
        <v>43615</v>
      </c>
      <c r="J26" s="27"/>
      <c r="K26" s="27"/>
      <c r="L26" s="27"/>
      <c r="M26" s="27"/>
      <c r="N26" s="142"/>
      <c r="O26" s="27"/>
      <c r="P26" s="27"/>
      <c r="Q26" s="27"/>
      <c r="R26" s="27"/>
      <c r="S26" s="27"/>
      <c r="T26" s="27"/>
      <c r="U26" s="27"/>
      <c r="V26" s="38" t="s">
        <v>156</v>
      </c>
      <c r="W26" s="42">
        <v>6.4000000000000003E-3</v>
      </c>
      <c r="X26" s="41"/>
      <c r="Y26" s="37" t="s">
        <v>285</v>
      </c>
      <c r="Z26" s="37" t="s">
        <v>286</v>
      </c>
      <c r="AA26" s="38" t="s">
        <v>128</v>
      </c>
      <c r="AB26" s="84">
        <f t="shared" ca="1" si="1"/>
        <v>4.9280000000000001E-3</v>
      </c>
      <c r="AC26" s="84">
        <f t="shared" ca="1" si="2"/>
        <v>1.4720000000000002E-3</v>
      </c>
      <c r="AD26" s="100"/>
    </row>
    <row r="27" spans="1:35" s="3" customFormat="1" ht="24" x14ac:dyDescent="0.2">
      <c r="A27" s="38" t="s">
        <v>54</v>
      </c>
      <c r="B27" s="37" t="s">
        <v>139</v>
      </c>
      <c r="C27" s="38" t="s">
        <v>180</v>
      </c>
      <c r="D27" s="38" t="s">
        <v>117</v>
      </c>
      <c r="E27" s="38" t="s">
        <v>58</v>
      </c>
      <c r="F27" s="44" t="s">
        <v>205</v>
      </c>
      <c r="G27" s="159" t="str">
        <f t="shared" si="3"/>
        <v>Director de Gestión Corporativa y CID</v>
      </c>
      <c r="H27" s="41">
        <v>43648</v>
      </c>
      <c r="I27" s="41">
        <v>43692</v>
      </c>
      <c r="J27" s="27"/>
      <c r="K27" s="27"/>
      <c r="L27" s="27"/>
      <c r="M27" s="27"/>
      <c r="N27" s="27"/>
      <c r="O27" s="27"/>
      <c r="P27" s="142"/>
      <c r="Q27" s="27"/>
      <c r="R27" s="27"/>
      <c r="S27" s="27"/>
      <c r="T27" s="27"/>
      <c r="U27" s="27"/>
      <c r="V27" s="38" t="s">
        <v>156</v>
      </c>
      <c r="W27" s="42">
        <v>6.4000000000000003E-3</v>
      </c>
      <c r="X27" s="41"/>
      <c r="Y27" s="37"/>
      <c r="Z27" s="37"/>
      <c r="AA27" s="38"/>
      <c r="AB27" s="39">
        <f t="shared" ca="1" si="1"/>
        <v>0</v>
      </c>
      <c r="AC27" s="39">
        <f t="shared" ca="1" si="2"/>
        <v>6.4000000000000003E-3</v>
      </c>
    </row>
    <row r="28" spans="1:35" s="3" customFormat="1" ht="36" x14ac:dyDescent="0.2">
      <c r="A28" s="38" t="s">
        <v>54</v>
      </c>
      <c r="B28" s="37" t="s">
        <v>140</v>
      </c>
      <c r="C28" s="38" t="s">
        <v>81</v>
      </c>
      <c r="D28" s="38" t="s">
        <v>116</v>
      </c>
      <c r="E28" s="38" t="s">
        <v>58</v>
      </c>
      <c r="F28" s="44" t="s">
        <v>216</v>
      </c>
      <c r="G28" s="159" t="str">
        <f t="shared" si="3"/>
        <v>Subdirector Administrativo</v>
      </c>
      <c r="H28" s="41">
        <v>43739</v>
      </c>
      <c r="I28" s="41">
        <v>43799</v>
      </c>
      <c r="J28" s="27"/>
      <c r="K28" s="27"/>
      <c r="L28" s="27"/>
      <c r="M28" s="27"/>
      <c r="N28" s="27"/>
      <c r="O28" s="27"/>
      <c r="P28" s="27"/>
      <c r="Q28" s="27"/>
      <c r="R28" s="27"/>
      <c r="S28" s="44"/>
      <c r="T28" s="44"/>
      <c r="U28" s="27"/>
      <c r="V28" s="38" t="s">
        <v>156</v>
      </c>
      <c r="W28" s="42">
        <v>6.4000000000000003E-3</v>
      </c>
      <c r="X28" s="36"/>
      <c r="Y28" s="37"/>
      <c r="Z28" s="37"/>
      <c r="AA28" s="38"/>
      <c r="AB28" s="39">
        <f t="shared" ca="1" si="1"/>
        <v>0</v>
      </c>
      <c r="AC28" s="39">
        <f t="shared" ca="1" si="2"/>
        <v>6.4000000000000003E-3</v>
      </c>
    </row>
    <row r="29" spans="1:35" s="3" customFormat="1" ht="24" x14ac:dyDescent="0.2">
      <c r="A29" s="144" t="s">
        <v>54</v>
      </c>
      <c r="B29" s="37" t="s">
        <v>141</v>
      </c>
      <c r="C29" s="38" t="s">
        <v>78</v>
      </c>
      <c r="D29" s="38" t="s">
        <v>116</v>
      </c>
      <c r="E29" s="38" t="s">
        <v>58</v>
      </c>
      <c r="F29" s="44" t="s">
        <v>216</v>
      </c>
      <c r="G29" s="159" t="str">
        <f t="shared" si="3"/>
        <v xml:space="preserve">Jefe Oficina Asesora de Planeación </v>
      </c>
      <c r="H29" s="41">
        <v>43587</v>
      </c>
      <c r="I29" s="41">
        <v>43615</v>
      </c>
      <c r="J29" s="27"/>
      <c r="K29" s="27"/>
      <c r="L29" s="27"/>
      <c r="M29" s="27"/>
      <c r="N29" s="44"/>
      <c r="O29" s="27"/>
      <c r="P29" s="27"/>
      <c r="Q29" s="27"/>
      <c r="R29" s="27"/>
      <c r="S29" s="27"/>
      <c r="T29" s="27"/>
      <c r="U29" s="27"/>
      <c r="V29" s="38" t="s">
        <v>156</v>
      </c>
      <c r="W29" s="42">
        <v>6.4000000000000003E-3</v>
      </c>
      <c r="X29" s="41"/>
      <c r="Y29" s="37" t="s">
        <v>268</v>
      </c>
      <c r="Z29" s="37" t="s">
        <v>268</v>
      </c>
      <c r="AA29" s="38"/>
      <c r="AB29" s="84">
        <f t="shared" ca="1" si="1"/>
        <v>0</v>
      </c>
      <c r="AC29" s="84">
        <f t="shared" ca="1" si="2"/>
        <v>6.4000000000000003E-3</v>
      </c>
      <c r="AD29" s="100"/>
    </row>
    <row r="30" spans="1:35" s="3" customFormat="1" ht="24" x14ac:dyDescent="0.2">
      <c r="A30" s="38" t="s">
        <v>54</v>
      </c>
      <c r="B30" s="37" t="s">
        <v>141</v>
      </c>
      <c r="C30" s="38" t="s">
        <v>78</v>
      </c>
      <c r="D30" s="38" t="s">
        <v>116</v>
      </c>
      <c r="E30" s="38" t="s">
        <v>58</v>
      </c>
      <c r="F30" s="44" t="s">
        <v>216</v>
      </c>
      <c r="G30" s="159" t="str">
        <f t="shared" si="3"/>
        <v xml:space="preserve">Jefe Oficina Asesora de Planeación </v>
      </c>
      <c r="H30" s="41">
        <v>43678</v>
      </c>
      <c r="I30" s="41">
        <v>43697</v>
      </c>
      <c r="J30" s="27"/>
      <c r="K30" s="27"/>
      <c r="L30" s="27"/>
      <c r="M30" s="27"/>
      <c r="N30" s="27"/>
      <c r="O30" s="27"/>
      <c r="P30" s="27"/>
      <c r="Q30" s="44"/>
      <c r="R30" s="27"/>
      <c r="S30" s="27"/>
      <c r="T30" s="27"/>
      <c r="U30" s="27"/>
      <c r="V30" s="38" t="s">
        <v>156</v>
      </c>
      <c r="W30" s="42">
        <v>6.4000000000000003E-3</v>
      </c>
      <c r="X30" s="41"/>
      <c r="Y30" s="37"/>
      <c r="Z30" s="37"/>
      <c r="AA30" s="38"/>
      <c r="AB30" s="39">
        <f t="shared" ca="1" si="1"/>
        <v>0</v>
      </c>
      <c r="AC30" s="39">
        <f t="shared" ca="1" si="2"/>
        <v>6.4000000000000003E-3</v>
      </c>
    </row>
    <row r="31" spans="1:35" s="3" customFormat="1" ht="24" x14ac:dyDescent="0.2">
      <c r="A31" s="38" t="s">
        <v>54</v>
      </c>
      <c r="B31" s="37" t="s">
        <v>141</v>
      </c>
      <c r="C31" s="38" t="s">
        <v>78</v>
      </c>
      <c r="D31" s="38" t="s">
        <v>116</v>
      </c>
      <c r="E31" s="38" t="s">
        <v>58</v>
      </c>
      <c r="F31" s="44" t="s">
        <v>216</v>
      </c>
      <c r="G31" s="159" t="str">
        <f t="shared" si="3"/>
        <v xml:space="preserve">Jefe Oficina Asesora de Planeación </v>
      </c>
      <c r="H31" s="41">
        <v>43770</v>
      </c>
      <c r="I31" s="41">
        <v>43789</v>
      </c>
      <c r="J31" s="27"/>
      <c r="K31" s="27"/>
      <c r="L31" s="27"/>
      <c r="M31" s="27"/>
      <c r="N31" s="27"/>
      <c r="O31" s="27"/>
      <c r="P31" s="27"/>
      <c r="Q31" s="27"/>
      <c r="R31" s="27"/>
      <c r="S31" s="27"/>
      <c r="T31" s="44"/>
      <c r="U31" s="27"/>
      <c r="V31" s="38" t="s">
        <v>156</v>
      </c>
      <c r="W31" s="42">
        <v>6.4000000000000003E-3</v>
      </c>
      <c r="X31" s="41"/>
      <c r="Y31" s="37"/>
      <c r="Z31" s="37"/>
      <c r="AA31" s="38"/>
      <c r="AB31" s="39">
        <f t="shared" ca="1" si="1"/>
        <v>0</v>
      </c>
      <c r="AC31" s="39">
        <f t="shared" ca="1" si="2"/>
        <v>6.4000000000000003E-3</v>
      </c>
    </row>
    <row r="32" spans="1:35" s="3" customFormat="1" ht="24" x14ac:dyDescent="0.2">
      <c r="A32" s="38" t="s">
        <v>54</v>
      </c>
      <c r="B32" s="37" t="s">
        <v>249</v>
      </c>
      <c r="C32" s="38" t="s">
        <v>78</v>
      </c>
      <c r="D32" s="38" t="s">
        <v>116</v>
      </c>
      <c r="E32" s="38" t="s">
        <v>58</v>
      </c>
      <c r="F32" s="44" t="s">
        <v>208</v>
      </c>
      <c r="G32" s="159" t="str">
        <f t="shared" si="3"/>
        <v xml:space="preserve">Jefe Oficina Asesora de Planeación </v>
      </c>
      <c r="H32" s="41">
        <v>43710</v>
      </c>
      <c r="I32" s="41">
        <v>43728</v>
      </c>
      <c r="J32" s="27"/>
      <c r="K32" s="27"/>
      <c r="L32" s="27"/>
      <c r="M32" s="27"/>
      <c r="N32" s="27"/>
      <c r="O32" s="27"/>
      <c r="P32" s="27"/>
      <c r="Q32" s="27"/>
      <c r="R32" s="97"/>
      <c r="S32" s="27"/>
      <c r="T32" s="27"/>
      <c r="U32" s="27"/>
      <c r="V32" s="38" t="s">
        <v>156</v>
      </c>
      <c r="W32" s="42">
        <v>6.4000000000000003E-3</v>
      </c>
      <c r="X32" s="41"/>
      <c r="Y32" s="43"/>
      <c r="Z32" s="43"/>
      <c r="AA32" s="44"/>
      <c r="AB32" s="81">
        <f t="shared" ca="1" si="1"/>
        <v>0</v>
      </c>
      <c r="AC32" s="39">
        <f t="shared" ca="1" si="2"/>
        <v>6.4000000000000003E-3</v>
      </c>
    </row>
    <row r="33" spans="1:35" s="3" customFormat="1" ht="24" x14ac:dyDescent="0.2">
      <c r="A33" s="38" t="s">
        <v>54</v>
      </c>
      <c r="B33" s="37" t="s">
        <v>142</v>
      </c>
      <c r="C33" s="38" t="s">
        <v>81</v>
      </c>
      <c r="D33" s="38" t="s">
        <v>116</v>
      </c>
      <c r="E33" s="38" t="s">
        <v>58</v>
      </c>
      <c r="F33" s="44" t="s">
        <v>205</v>
      </c>
      <c r="G33" s="159" t="str">
        <f t="shared" si="3"/>
        <v>Subdirector Administrativo</v>
      </c>
      <c r="H33" s="41">
        <v>43678</v>
      </c>
      <c r="I33" s="41">
        <v>43697</v>
      </c>
      <c r="J33" s="27"/>
      <c r="K33" s="27"/>
      <c r="L33" s="27"/>
      <c r="M33" s="27"/>
      <c r="N33" s="27"/>
      <c r="O33" s="27"/>
      <c r="P33" s="27"/>
      <c r="Q33" s="27"/>
      <c r="R33" s="27"/>
      <c r="S33" s="27"/>
      <c r="T33" s="27"/>
      <c r="U33" s="27"/>
      <c r="V33" s="38" t="s">
        <v>156</v>
      </c>
      <c r="W33" s="42">
        <v>6.4000000000000003E-3</v>
      </c>
      <c r="X33" s="36"/>
      <c r="Y33" s="37"/>
      <c r="Z33" s="37"/>
      <c r="AA33" s="44"/>
      <c r="AB33" s="81">
        <f t="shared" ca="1" si="1"/>
        <v>0</v>
      </c>
      <c r="AC33" s="39">
        <f t="shared" ca="1" si="2"/>
        <v>6.4000000000000003E-3</v>
      </c>
    </row>
    <row r="34" spans="1:35" s="3" customFormat="1" ht="24" x14ac:dyDescent="0.2">
      <c r="A34" s="38" t="s">
        <v>54</v>
      </c>
      <c r="B34" s="37" t="s">
        <v>143</v>
      </c>
      <c r="C34" s="38" t="s">
        <v>119</v>
      </c>
      <c r="D34" s="38" t="s">
        <v>121</v>
      </c>
      <c r="E34" s="38" t="s">
        <v>58</v>
      </c>
      <c r="F34" s="44" t="s">
        <v>208</v>
      </c>
      <c r="G34" s="159" t="str">
        <f t="shared" si="3"/>
        <v>Líderes de Cada Proceso</v>
      </c>
      <c r="H34" s="41">
        <v>43678</v>
      </c>
      <c r="I34" s="41">
        <v>43697</v>
      </c>
      <c r="J34" s="27"/>
      <c r="K34" s="27"/>
      <c r="L34" s="27"/>
      <c r="M34" s="27"/>
      <c r="N34" s="27"/>
      <c r="O34" s="27"/>
      <c r="P34" s="27"/>
      <c r="Q34" s="27"/>
      <c r="R34" s="27"/>
      <c r="S34" s="27"/>
      <c r="T34" s="27"/>
      <c r="U34" s="27"/>
      <c r="V34" s="38" t="s">
        <v>156</v>
      </c>
      <c r="W34" s="42">
        <v>6.4000000000000003E-3</v>
      </c>
      <c r="X34" s="36"/>
      <c r="Y34" s="37"/>
      <c r="Z34" s="37"/>
      <c r="AA34" s="38"/>
      <c r="AB34" s="39">
        <f t="shared" ca="1" si="1"/>
        <v>0</v>
      </c>
      <c r="AC34" s="39">
        <f t="shared" ca="1" si="2"/>
        <v>6.4000000000000003E-3</v>
      </c>
    </row>
    <row r="35" spans="1:35" s="3" customFormat="1" ht="24" x14ac:dyDescent="0.2">
      <c r="A35" s="38" t="s">
        <v>54</v>
      </c>
      <c r="B35" s="37" t="s">
        <v>144</v>
      </c>
      <c r="C35" s="38" t="s">
        <v>93</v>
      </c>
      <c r="D35" s="38" t="s">
        <v>117</v>
      </c>
      <c r="E35" s="38" t="s">
        <v>58</v>
      </c>
      <c r="F35" s="44" t="s">
        <v>214</v>
      </c>
      <c r="G35" s="159" t="str">
        <f t="shared" si="3"/>
        <v>Subdirector Administrativo</v>
      </c>
      <c r="H35" s="41">
        <v>43678</v>
      </c>
      <c r="I35" s="41">
        <v>43697</v>
      </c>
      <c r="J35" s="27"/>
      <c r="K35" s="27"/>
      <c r="L35" s="27"/>
      <c r="M35" s="27"/>
      <c r="N35" s="27"/>
      <c r="O35" s="27"/>
      <c r="P35" s="27"/>
      <c r="Q35" s="27"/>
      <c r="R35" s="27"/>
      <c r="S35" s="27"/>
      <c r="T35" s="27"/>
      <c r="U35" s="27"/>
      <c r="V35" s="38" t="s">
        <v>156</v>
      </c>
      <c r="W35" s="42">
        <v>6.4000000000000003E-3</v>
      </c>
      <c r="X35" s="36"/>
      <c r="Y35" s="37"/>
      <c r="Z35" s="37"/>
      <c r="AA35" s="38"/>
      <c r="AB35" s="39">
        <f t="shared" ca="1" si="1"/>
        <v>0</v>
      </c>
      <c r="AC35" s="39">
        <f t="shared" ca="1" si="2"/>
        <v>6.4000000000000003E-3</v>
      </c>
    </row>
    <row r="36" spans="1:35" s="3" customFormat="1" ht="60" x14ac:dyDescent="0.2">
      <c r="A36" s="38" t="s">
        <v>46</v>
      </c>
      <c r="B36" s="37" t="s">
        <v>239</v>
      </c>
      <c r="C36" s="38" t="s">
        <v>78</v>
      </c>
      <c r="D36" s="38" t="s">
        <v>116</v>
      </c>
      <c r="E36" s="38" t="s">
        <v>58</v>
      </c>
      <c r="F36" s="44" t="s">
        <v>214</v>
      </c>
      <c r="G36" s="159" t="str">
        <f t="shared" si="3"/>
        <v xml:space="preserve">Jefe Oficina Asesora de Planeación </v>
      </c>
      <c r="H36" s="41">
        <v>43753</v>
      </c>
      <c r="I36" s="41">
        <v>43784</v>
      </c>
      <c r="J36" s="27"/>
      <c r="K36" s="27"/>
      <c r="L36" s="27"/>
      <c r="M36" s="27"/>
      <c r="N36" s="27"/>
      <c r="O36" s="27"/>
      <c r="P36" s="27"/>
      <c r="Q36" s="27"/>
      <c r="R36" s="27"/>
      <c r="S36" s="145"/>
      <c r="T36" s="27"/>
      <c r="U36" s="27"/>
      <c r="V36" s="38" t="s">
        <v>156</v>
      </c>
      <c r="W36" s="42">
        <v>1.4999999999999999E-2</v>
      </c>
      <c r="X36" s="36"/>
      <c r="Y36" s="37"/>
      <c r="Z36" s="37"/>
      <c r="AA36" s="38"/>
      <c r="AB36" s="39">
        <f t="shared" ref="AB36:AB60" ca="1" si="5">IF(ISERROR(VLOOKUP(AA36,INDIRECT(VLOOKUP(A36,ACTA,2,0)&amp;"A"),2,0))=TRUE,0,W36*(VLOOKUP(AA36,INDIRECT(VLOOKUP(A36,ACTA,2,0)&amp;"A"),2,0)))</f>
        <v>0</v>
      </c>
      <c r="AC36" s="39">
        <f t="shared" ca="1" si="2"/>
        <v>1.4999999999999999E-2</v>
      </c>
    </row>
    <row r="37" spans="1:35" ht="48" x14ac:dyDescent="0.2">
      <c r="A37" s="144" t="s">
        <v>55</v>
      </c>
      <c r="B37" s="37" t="s">
        <v>109</v>
      </c>
      <c r="C37" s="38" t="s">
        <v>119</v>
      </c>
      <c r="D37" s="38" t="s">
        <v>119</v>
      </c>
      <c r="E37" s="38" t="s">
        <v>58</v>
      </c>
      <c r="F37" s="44" t="s">
        <v>208</v>
      </c>
      <c r="G37" s="159" t="str">
        <f t="shared" ref="G37:G54" si="6">IF(LEN(C37)&gt;0,VLOOKUP(C37,PROCESO2,3,0),"")</f>
        <v>Líderes de Cada Proceso</v>
      </c>
      <c r="H37" s="41">
        <v>43467</v>
      </c>
      <c r="I37" s="41">
        <v>43481</v>
      </c>
      <c r="J37" s="97"/>
      <c r="K37" s="27"/>
      <c r="L37" s="27"/>
      <c r="M37" s="27"/>
      <c r="N37" s="27"/>
      <c r="O37" s="27"/>
      <c r="P37" s="27"/>
      <c r="Q37" s="27"/>
      <c r="R37" s="27"/>
      <c r="S37" s="27"/>
      <c r="T37" s="27"/>
      <c r="U37" s="27"/>
      <c r="V37" s="38" t="s">
        <v>156</v>
      </c>
      <c r="W37" s="42">
        <v>0.02</v>
      </c>
      <c r="X37" s="41">
        <v>43482</v>
      </c>
      <c r="Y37" s="37" t="s">
        <v>277</v>
      </c>
      <c r="Z37" s="37" t="s">
        <v>276</v>
      </c>
      <c r="AA37" s="38" t="s">
        <v>228</v>
      </c>
      <c r="AB37" s="85">
        <f t="shared" ca="1" si="5"/>
        <v>1.9999999999999997E-2</v>
      </c>
      <c r="AC37" s="85">
        <f t="shared" ca="1" si="2"/>
        <v>0</v>
      </c>
    </row>
    <row r="38" spans="1:35" ht="60" x14ac:dyDescent="0.2">
      <c r="A38" s="144" t="s">
        <v>55</v>
      </c>
      <c r="B38" s="37" t="s">
        <v>109</v>
      </c>
      <c r="C38" s="38" t="s">
        <v>119</v>
      </c>
      <c r="D38" s="38" t="s">
        <v>119</v>
      </c>
      <c r="E38" s="38" t="s">
        <v>58</v>
      </c>
      <c r="F38" s="44" t="s">
        <v>208</v>
      </c>
      <c r="G38" s="159" t="str">
        <f t="shared" si="6"/>
        <v>Líderes de Cada Proceso</v>
      </c>
      <c r="H38" s="41">
        <v>43587</v>
      </c>
      <c r="I38" s="41">
        <v>43600</v>
      </c>
      <c r="J38" s="27"/>
      <c r="K38" s="27"/>
      <c r="L38" s="27"/>
      <c r="M38" s="27"/>
      <c r="N38" s="97"/>
      <c r="O38" s="27"/>
      <c r="P38" s="27"/>
      <c r="Q38" s="27"/>
      <c r="R38" s="27"/>
      <c r="S38" s="27"/>
      <c r="T38" s="27"/>
      <c r="U38" s="27"/>
      <c r="V38" s="38" t="s">
        <v>156</v>
      </c>
      <c r="W38" s="42">
        <v>0.02</v>
      </c>
      <c r="X38" s="41">
        <v>43600</v>
      </c>
      <c r="Y38" s="37" t="s">
        <v>322</v>
      </c>
      <c r="Z38" s="37" t="s">
        <v>288</v>
      </c>
      <c r="AA38" s="38" t="s">
        <v>228</v>
      </c>
      <c r="AB38" s="85">
        <f t="shared" ca="1" si="5"/>
        <v>1.9999999999999997E-2</v>
      </c>
      <c r="AC38" s="85">
        <f t="shared" ca="1" si="2"/>
        <v>0</v>
      </c>
    </row>
    <row r="39" spans="1:35" ht="24" x14ac:dyDescent="0.2">
      <c r="A39" s="38" t="s">
        <v>55</v>
      </c>
      <c r="B39" s="37" t="s">
        <v>109</v>
      </c>
      <c r="C39" s="38" t="s">
        <v>119</v>
      </c>
      <c r="D39" s="38" t="s">
        <v>119</v>
      </c>
      <c r="E39" s="38" t="s">
        <v>58</v>
      </c>
      <c r="F39" s="44" t="s">
        <v>208</v>
      </c>
      <c r="G39" s="159" t="str">
        <f t="shared" si="6"/>
        <v>Líderes de Cada Proceso</v>
      </c>
      <c r="H39" s="41">
        <v>43710</v>
      </c>
      <c r="I39" s="41">
        <v>43721</v>
      </c>
      <c r="J39" s="27"/>
      <c r="K39" s="27"/>
      <c r="L39" s="27"/>
      <c r="M39" s="27"/>
      <c r="N39" s="27"/>
      <c r="O39" s="27"/>
      <c r="P39" s="27"/>
      <c r="Q39" s="27"/>
      <c r="R39" s="97"/>
      <c r="S39" s="27"/>
      <c r="T39" s="27"/>
      <c r="U39" s="27"/>
      <c r="V39" s="38" t="s">
        <v>156</v>
      </c>
      <c r="W39" s="42">
        <v>0.02</v>
      </c>
      <c r="X39" s="41"/>
      <c r="Y39" s="37"/>
      <c r="Z39" s="37"/>
      <c r="AA39" s="38"/>
      <c r="AB39" s="39">
        <f t="shared" ca="1" si="5"/>
        <v>0</v>
      </c>
      <c r="AC39" s="39">
        <f t="shared" ca="1" si="2"/>
        <v>0.02</v>
      </c>
    </row>
    <row r="40" spans="1:35" ht="48" x14ac:dyDescent="0.2">
      <c r="A40" s="144" t="s">
        <v>49</v>
      </c>
      <c r="B40" s="37" t="s">
        <v>161</v>
      </c>
      <c r="C40" s="38" t="s">
        <v>96</v>
      </c>
      <c r="D40" s="38" t="s">
        <v>118</v>
      </c>
      <c r="E40" s="38" t="s">
        <v>58</v>
      </c>
      <c r="F40" s="44" t="s">
        <v>51</v>
      </c>
      <c r="G40" s="159" t="str">
        <f t="shared" si="6"/>
        <v>Asesor de Control Interno</v>
      </c>
      <c r="H40" s="41">
        <v>43467</v>
      </c>
      <c r="I40" s="41">
        <v>43643</v>
      </c>
      <c r="J40" s="44"/>
      <c r="K40" s="27"/>
      <c r="L40" s="27"/>
      <c r="M40" s="27"/>
      <c r="N40" s="27"/>
      <c r="O40" s="27"/>
      <c r="P40" s="27"/>
      <c r="Q40" s="27"/>
      <c r="R40" s="27"/>
      <c r="S40" s="27"/>
      <c r="T40" s="27"/>
      <c r="U40" s="27"/>
      <c r="V40" s="38" t="s">
        <v>156</v>
      </c>
      <c r="W40" s="42">
        <v>7.4999999999999997E-3</v>
      </c>
      <c r="X40" s="41">
        <v>43650</v>
      </c>
      <c r="Y40" s="37" t="s">
        <v>342</v>
      </c>
      <c r="Z40" s="37" t="s">
        <v>343</v>
      </c>
      <c r="AA40" s="38" t="s">
        <v>195</v>
      </c>
      <c r="AB40" s="85">
        <f t="shared" ca="1" si="5"/>
        <v>7.4999999999999997E-3</v>
      </c>
      <c r="AC40" s="85">
        <f t="shared" ca="1" si="2"/>
        <v>0</v>
      </c>
      <c r="AE40" s="86"/>
    </row>
    <row r="41" spans="1:35" ht="60" x14ac:dyDescent="0.2">
      <c r="A41" s="144" t="s">
        <v>49</v>
      </c>
      <c r="B41" s="37" t="s">
        <v>162</v>
      </c>
      <c r="C41" s="38" t="s">
        <v>96</v>
      </c>
      <c r="D41" s="38" t="s">
        <v>118</v>
      </c>
      <c r="E41" s="38" t="s">
        <v>58</v>
      </c>
      <c r="F41" s="44" t="s">
        <v>51</v>
      </c>
      <c r="G41" s="159" t="str">
        <f t="shared" ref="G41" si="7">IF(LEN(C41)&gt;0,VLOOKUP(C41,PROCESO2,3,0),"")</f>
        <v>Asesor de Control Interno</v>
      </c>
      <c r="H41" s="41">
        <v>43644</v>
      </c>
      <c r="I41" s="41">
        <v>43732</v>
      </c>
      <c r="J41" s="27"/>
      <c r="K41" s="27"/>
      <c r="L41" s="27"/>
      <c r="M41" s="27"/>
      <c r="N41" s="27"/>
      <c r="O41" s="146"/>
      <c r="P41" s="27"/>
      <c r="Q41" s="27"/>
      <c r="R41" s="27"/>
      <c r="S41" s="27"/>
      <c r="T41" s="27"/>
      <c r="U41" s="27"/>
      <c r="V41" s="38" t="s">
        <v>156</v>
      </c>
      <c r="W41" s="42">
        <v>7.4999999999999997E-3</v>
      </c>
      <c r="X41" s="41"/>
      <c r="Y41" s="37" t="s">
        <v>388</v>
      </c>
      <c r="Z41" s="37" t="s">
        <v>389</v>
      </c>
      <c r="AA41" s="38" t="s">
        <v>192</v>
      </c>
      <c r="AB41" s="83">
        <f t="shared" ca="1" si="5"/>
        <v>7.5000000000000002E-4</v>
      </c>
      <c r="AC41" s="83">
        <f t="shared" ca="1" si="2"/>
        <v>6.7499999999999999E-3</v>
      </c>
      <c r="AE41" s="153"/>
      <c r="AF41" s="153"/>
      <c r="AG41" s="153"/>
      <c r="AH41" s="154"/>
      <c r="AI41" s="154"/>
    </row>
    <row r="42" spans="1:35" ht="24" x14ac:dyDescent="0.2">
      <c r="A42" s="38" t="s">
        <v>49</v>
      </c>
      <c r="B42" s="37" t="s">
        <v>163</v>
      </c>
      <c r="C42" s="38" t="s">
        <v>96</v>
      </c>
      <c r="D42" s="38" t="s">
        <v>118</v>
      </c>
      <c r="E42" s="38" t="s">
        <v>58</v>
      </c>
      <c r="F42" s="44" t="s">
        <v>51</v>
      </c>
      <c r="G42" s="159" t="str">
        <f t="shared" si="6"/>
        <v>Asesor de Control Interno</v>
      </c>
      <c r="H42" s="41">
        <v>43733</v>
      </c>
      <c r="I42" s="41">
        <v>43822</v>
      </c>
      <c r="J42" s="27"/>
      <c r="K42" s="27"/>
      <c r="L42" s="27"/>
      <c r="M42" s="27"/>
      <c r="N42" s="27"/>
      <c r="O42" s="27"/>
      <c r="P42" s="27"/>
      <c r="Q42" s="27"/>
      <c r="R42" s="146"/>
      <c r="S42" s="27"/>
      <c r="T42" s="27"/>
      <c r="U42" s="27"/>
      <c r="V42" s="38" t="s">
        <v>156</v>
      </c>
      <c r="W42" s="42">
        <v>7.4999999999999997E-3</v>
      </c>
      <c r="X42" s="41"/>
      <c r="Y42" s="37"/>
      <c r="Z42" s="37"/>
      <c r="AA42" s="38"/>
      <c r="AB42" s="39">
        <f t="shared" ca="1" si="5"/>
        <v>0</v>
      </c>
      <c r="AC42" s="39">
        <f t="shared" ca="1" si="2"/>
        <v>7.4999999999999997E-3</v>
      </c>
    </row>
    <row r="43" spans="1:35" ht="132" x14ac:dyDescent="0.2">
      <c r="A43" s="144" t="s">
        <v>50</v>
      </c>
      <c r="B43" s="37" t="s">
        <v>250</v>
      </c>
      <c r="C43" s="38" t="s">
        <v>119</v>
      </c>
      <c r="D43" s="38" t="s">
        <v>119</v>
      </c>
      <c r="E43" s="38" t="s">
        <v>58</v>
      </c>
      <c r="F43" s="44" t="s">
        <v>208</v>
      </c>
      <c r="G43" s="159" t="str">
        <f t="shared" si="6"/>
        <v>Líderes de Cada Proceso</v>
      </c>
      <c r="H43" s="41">
        <v>43587</v>
      </c>
      <c r="I43" s="41">
        <v>43607</v>
      </c>
      <c r="J43" s="27"/>
      <c r="K43" s="27"/>
      <c r="L43" s="27"/>
      <c r="M43" s="27"/>
      <c r="N43" s="97"/>
      <c r="O43" s="27"/>
      <c r="P43" s="27"/>
      <c r="Q43" s="27"/>
      <c r="R43" s="27"/>
      <c r="S43" s="27"/>
      <c r="T43" s="27"/>
      <c r="U43" s="27"/>
      <c r="V43" s="38" t="s">
        <v>156</v>
      </c>
      <c r="W43" s="42">
        <v>0.02</v>
      </c>
      <c r="X43" s="41"/>
      <c r="Y43" s="37" t="s">
        <v>344</v>
      </c>
      <c r="Z43" s="37" t="s">
        <v>345</v>
      </c>
      <c r="AA43" s="38" t="s">
        <v>226</v>
      </c>
      <c r="AB43" s="84">
        <f t="shared" ca="1" si="5"/>
        <v>1.8799999999999997E-2</v>
      </c>
      <c r="AC43" s="84">
        <f t="shared" ca="1" si="2"/>
        <v>1.2000000000000031E-3</v>
      </c>
      <c r="AD43" s="101"/>
    </row>
    <row r="44" spans="1:35" ht="24" x14ac:dyDescent="0.2">
      <c r="A44" s="38" t="s">
        <v>50</v>
      </c>
      <c r="B44" s="37" t="s">
        <v>250</v>
      </c>
      <c r="C44" s="38" t="s">
        <v>119</v>
      </c>
      <c r="D44" s="38" t="s">
        <v>119</v>
      </c>
      <c r="E44" s="38" t="s">
        <v>58</v>
      </c>
      <c r="F44" s="44" t="s">
        <v>208</v>
      </c>
      <c r="G44" s="159" t="str">
        <f t="shared" si="6"/>
        <v>Líderes de Cada Proceso</v>
      </c>
      <c r="H44" s="41">
        <v>43770</v>
      </c>
      <c r="I44" s="41">
        <v>43789</v>
      </c>
      <c r="J44" s="27"/>
      <c r="K44" s="27"/>
      <c r="L44" s="27"/>
      <c r="M44" s="27"/>
      <c r="N44" s="27"/>
      <c r="O44" s="27"/>
      <c r="P44" s="27"/>
      <c r="Q44" s="27"/>
      <c r="R44" s="27"/>
      <c r="S44" s="27"/>
      <c r="T44" s="27"/>
      <c r="U44" s="27"/>
      <c r="V44" s="38" t="s">
        <v>156</v>
      </c>
      <c r="W44" s="42">
        <v>0.02</v>
      </c>
      <c r="X44" s="41"/>
      <c r="Y44" s="37"/>
      <c r="Z44" s="37"/>
      <c r="AA44" s="38"/>
      <c r="AB44" s="39">
        <f t="shared" ca="1" si="5"/>
        <v>0</v>
      </c>
      <c r="AC44" s="39">
        <f t="shared" ca="1" si="2"/>
        <v>0.02</v>
      </c>
    </row>
    <row r="45" spans="1:35" ht="132" x14ac:dyDescent="0.2">
      <c r="A45" s="144" t="s">
        <v>50</v>
      </c>
      <c r="B45" s="37" t="s">
        <v>251</v>
      </c>
      <c r="C45" s="38" t="s">
        <v>119</v>
      </c>
      <c r="D45" s="38" t="s">
        <v>119</v>
      </c>
      <c r="E45" s="38" t="s">
        <v>58</v>
      </c>
      <c r="F45" s="44" t="s">
        <v>51</v>
      </c>
      <c r="G45" s="159" t="str">
        <f t="shared" si="6"/>
        <v>Líderes de Cada Proceso</v>
      </c>
      <c r="H45" s="41">
        <v>43467</v>
      </c>
      <c r="I45" s="41">
        <v>43496</v>
      </c>
      <c r="J45" s="44"/>
      <c r="K45" s="27"/>
      <c r="L45" s="27"/>
      <c r="M45" s="27"/>
      <c r="N45" s="27"/>
      <c r="O45" s="27"/>
      <c r="P45" s="27"/>
      <c r="Q45" s="27"/>
      <c r="R45" s="27"/>
      <c r="S45" s="27"/>
      <c r="T45" s="27"/>
      <c r="U45" s="27"/>
      <c r="V45" s="38" t="s">
        <v>156</v>
      </c>
      <c r="W45" s="42">
        <v>0.02</v>
      </c>
      <c r="X45" s="41">
        <v>43507</v>
      </c>
      <c r="Y45" s="37" t="s">
        <v>290</v>
      </c>
      <c r="Z45" s="37" t="s">
        <v>289</v>
      </c>
      <c r="AA45" s="38" t="s">
        <v>228</v>
      </c>
      <c r="AB45" s="85">
        <f t="shared" ca="1" si="5"/>
        <v>1.9999999999999997E-2</v>
      </c>
      <c r="AC45" s="85">
        <f t="shared" ca="1" si="2"/>
        <v>0</v>
      </c>
      <c r="AE45" s="86"/>
    </row>
    <row r="46" spans="1:35" ht="168" x14ac:dyDescent="0.2">
      <c r="A46" s="144" t="s">
        <v>50</v>
      </c>
      <c r="B46" s="37" t="s">
        <v>251</v>
      </c>
      <c r="C46" s="38" t="s">
        <v>119</v>
      </c>
      <c r="D46" s="38" t="s">
        <v>119</v>
      </c>
      <c r="E46" s="38" t="s">
        <v>58</v>
      </c>
      <c r="F46" s="44" t="s">
        <v>51</v>
      </c>
      <c r="G46" s="159" t="str">
        <f t="shared" si="6"/>
        <v>Líderes de Cada Proceso</v>
      </c>
      <c r="H46" s="41">
        <v>43525</v>
      </c>
      <c r="I46" s="41">
        <v>43554</v>
      </c>
      <c r="J46" s="27"/>
      <c r="K46" s="27"/>
      <c r="L46" s="27"/>
      <c r="M46" s="27"/>
      <c r="N46" s="27"/>
      <c r="O46" s="27"/>
      <c r="P46" s="27"/>
      <c r="Q46" s="27"/>
      <c r="R46" s="27"/>
      <c r="S46" s="27"/>
      <c r="T46" s="27"/>
      <c r="U46" s="27"/>
      <c r="V46" s="38" t="s">
        <v>156</v>
      </c>
      <c r="W46" s="42">
        <v>0.02</v>
      </c>
      <c r="X46" s="41">
        <v>43643</v>
      </c>
      <c r="Y46" s="37" t="s">
        <v>346</v>
      </c>
      <c r="Z46" s="37" t="s">
        <v>291</v>
      </c>
      <c r="AA46" s="38" t="s">
        <v>228</v>
      </c>
      <c r="AB46" s="85">
        <f t="shared" ca="1" si="5"/>
        <v>1.9999999999999997E-2</v>
      </c>
      <c r="AC46" s="85">
        <f t="shared" ca="1" si="2"/>
        <v>0</v>
      </c>
      <c r="AD46" s="101"/>
    </row>
    <row r="47" spans="1:35" ht="96" x14ac:dyDescent="0.2">
      <c r="A47" s="144" t="s">
        <v>50</v>
      </c>
      <c r="B47" s="37" t="s">
        <v>251</v>
      </c>
      <c r="C47" s="38" t="s">
        <v>119</v>
      </c>
      <c r="D47" s="38" t="s">
        <v>119</v>
      </c>
      <c r="E47" s="38" t="s">
        <v>58</v>
      </c>
      <c r="F47" s="44" t="s">
        <v>51</v>
      </c>
      <c r="G47" s="159" t="str">
        <f t="shared" si="6"/>
        <v>Líderes de Cada Proceso</v>
      </c>
      <c r="H47" s="41">
        <v>43620</v>
      </c>
      <c r="I47" s="41">
        <v>43646</v>
      </c>
      <c r="J47" s="27"/>
      <c r="K47" s="27"/>
      <c r="L47" s="27"/>
      <c r="M47" s="27"/>
      <c r="N47" s="27"/>
      <c r="O47" s="146"/>
      <c r="P47" s="27"/>
      <c r="Q47" s="27"/>
      <c r="R47" s="27"/>
      <c r="S47" s="27"/>
      <c r="T47" s="27"/>
      <c r="U47" s="27"/>
      <c r="V47" s="38" t="s">
        <v>156</v>
      </c>
      <c r="W47" s="42">
        <v>0.02</v>
      </c>
      <c r="X47" s="41"/>
      <c r="Y47" s="37" t="s">
        <v>347</v>
      </c>
      <c r="Z47" s="37" t="s">
        <v>292</v>
      </c>
      <c r="AA47" s="38" t="s">
        <v>227</v>
      </c>
      <c r="AB47" s="84">
        <f t="shared" ca="1" si="5"/>
        <v>1.8999999999999996E-2</v>
      </c>
      <c r="AC47" s="84">
        <f t="shared" ca="1" si="2"/>
        <v>1.0000000000000044E-3</v>
      </c>
    </row>
    <row r="48" spans="1:35" ht="24" x14ac:dyDescent="0.2">
      <c r="A48" s="38" t="s">
        <v>50</v>
      </c>
      <c r="B48" s="37" t="s">
        <v>251</v>
      </c>
      <c r="C48" s="38" t="s">
        <v>119</v>
      </c>
      <c r="D48" s="38" t="s">
        <v>119</v>
      </c>
      <c r="E48" s="38" t="s">
        <v>58</v>
      </c>
      <c r="F48" s="44" t="s">
        <v>51</v>
      </c>
      <c r="G48" s="159" t="str">
        <f t="shared" ref="G48" si="8">IF(LEN(C48)&gt;0,VLOOKUP(C48,PROCESO2,3,0),"")</f>
        <v>Líderes de Cada Proceso</v>
      </c>
      <c r="H48" s="41">
        <v>43770</v>
      </c>
      <c r="I48" s="41">
        <v>43789</v>
      </c>
      <c r="J48" s="27"/>
      <c r="K48" s="27"/>
      <c r="L48" s="27"/>
      <c r="M48" s="27"/>
      <c r="N48" s="27"/>
      <c r="O48" s="27"/>
      <c r="P48" s="27"/>
      <c r="Q48" s="27"/>
      <c r="R48" s="27"/>
      <c r="S48" s="27"/>
      <c r="T48" s="27"/>
      <c r="U48" s="27"/>
      <c r="V48" s="38" t="s">
        <v>156</v>
      </c>
      <c r="W48" s="42">
        <v>0.02</v>
      </c>
      <c r="X48" s="41"/>
      <c r="Y48" s="37"/>
      <c r="Z48" s="37"/>
      <c r="AA48" s="38"/>
      <c r="AB48" s="39">
        <f t="shared" ref="AB48" ca="1" si="9">IF(ISERROR(VLOOKUP(AA48,INDIRECT(VLOOKUP(A48,ACTA,2,0)&amp;"A"),2,0))=TRUE,0,W48*(VLOOKUP(AA48,INDIRECT(VLOOKUP(A48,ACTA,2,0)&amp;"A"),2,0)))</f>
        <v>0</v>
      </c>
      <c r="AC48" s="39">
        <f t="shared" ca="1" si="2"/>
        <v>0.02</v>
      </c>
    </row>
    <row r="49" spans="1:29" ht="48" x14ac:dyDescent="0.2">
      <c r="A49" s="144" t="s">
        <v>47</v>
      </c>
      <c r="B49" s="37" t="s">
        <v>99</v>
      </c>
      <c r="C49" s="38" t="s">
        <v>94</v>
      </c>
      <c r="D49" s="38" t="s">
        <v>117</v>
      </c>
      <c r="E49" s="38" t="s">
        <v>58</v>
      </c>
      <c r="F49" s="44" t="s">
        <v>206</v>
      </c>
      <c r="G49" s="159" t="str">
        <f t="shared" si="6"/>
        <v>Subdirector Financiero</v>
      </c>
      <c r="H49" s="41">
        <v>43467</v>
      </c>
      <c r="I49" s="41">
        <v>43475</v>
      </c>
      <c r="J49" s="44"/>
      <c r="K49" s="27"/>
      <c r="L49" s="27"/>
      <c r="M49" s="27"/>
      <c r="N49" s="27"/>
      <c r="O49" s="27"/>
      <c r="P49" s="27"/>
      <c r="Q49" s="27"/>
      <c r="R49" s="27"/>
      <c r="S49" s="27"/>
      <c r="T49" s="27"/>
      <c r="U49" s="27"/>
      <c r="V49" s="38" t="s">
        <v>156</v>
      </c>
      <c r="W49" s="42">
        <v>3.0000000000000001E-3</v>
      </c>
      <c r="X49" s="41">
        <v>43475</v>
      </c>
      <c r="Y49" s="37" t="s">
        <v>294</v>
      </c>
      <c r="Z49" s="37" t="s">
        <v>293</v>
      </c>
      <c r="AA49" s="38" t="s">
        <v>228</v>
      </c>
      <c r="AB49" s="85">
        <f t="shared" ca="1" si="5"/>
        <v>2.9999999999999996E-3</v>
      </c>
      <c r="AC49" s="85">
        <f t="shared" ca="1" si="2"/>
        <v>0</v>
      </c>
    </row>
    <row r="50" spans="1:29" ht="48" x14ac:dyDescent="0.2">
      <c r="A50" s="144" t="s">
        <v>47</v>
      </c>
      <c r="B50" s="37" t="s">
        <v>99</v>
      </c>
      <c r="C50" s="38" t="s">
        <v>94</v>
      </c>
      <c r="D50" s="38" t="s">
        <v>117</v>
      </c>
      <c r="E50" s="38" t="s">
        <v>58</v>
      </c>
      <c r="F50" s="44" t="s">
        <v>206</v>
      </c>
      <c r="G50" s="159" t="str">
        <f t="shared" si="6"/>
        <v>Subdirector Financiero</v>
      </c>
      <c r="H50" s="41">
        <v>43497</v>
      </c>
      <c r="I50" s="41">
        <v>43504</v>
      </c>
      <c r="J50" s="27"/>
      <c r="K50" s="48"/>
      <c r="L50" s="27"/>
      <c r="M50" s="27"/>
      <c r="N50" s="27"/>
      <c r="O50" s="27"/>
      <c r="P50" s="27"/>
      <c r="Q50" s="27"/>
      <c r="R50" s="27"/>
      <c r="S50" s="27"/>
      <c r="T50" s="27"/>
      <c r="U50" s="27"/>
      <c r="V50" s="38" t="s">
        <v>156</v>
      </c>
      <c r="W50" s="42">
        <v>3.0000000000000001E-3</v>
      </c>
      <c r="X50" s="41">
        <v>43507</v>
      </c>
      <c r="Y50" s="37" t="s">
        <v>295</v>
      </c>
      <c r="Z50" s="37" t="s">
        <v>296</v>
      </c>
      <c r="AA50" s="38" t="s">
        <v>228</v>
      </c>
      <c r="AB50" s="85">
        <f t="shared" ca="1" si="5"/>
        <v>2.9999999999999996E-3</v>
      </c>
      <c r="AC50" s="85">
        <f t="shared" ca="1" si="2"/>
        <v>0</v>
      </c>
    </row>
    <row r="51" spans="1:29" ht="48" x14ac:dyDescent="0.2">
      <c r="A51" s="144" t="s">
        <v>47</v>
      </c>
      <c r="B51" s="37" t="s">
        <v>99</v>
      </c>
      <c r="C51" s="38" t="s">
        <v>94</v>
      </c>
      <c r="D51" s="38" t="s">
        <v>117</v>
      </c>
      <c r="E51" s="38" t="s">
        <v>58</v>
      </c>
      <c r="F51" s="44" t="s">
        <v>206</v>
      </c>
      <c r="G51" s="159" t="str">
        <f t="shared" si="6"/>
        <v>Subdirector Financiero</v>
      </c>
      <c r="H51" s="41">
        <v>43525</v>
      </c>
      <c r="I51" s="41">
        <v>43532</v>
      </c>
      <c r="J51" s="27"/>
      <c r="K51" s="27"/>
      <c r="L51" s="147"/>
      <c r="M51" s="96"/>
      <c r="N51" s="27"/>
      <c r="O51" s="27"/>
      <c r="P51" s="27"/>
      <c r="Q51" s="27"/>
      <c r="R51" s="27"/>
      <c r="S51" s="27"/>
      <c r="T51" s="27"/>
      <c r="U51" s="27"/>
      <c r="V51" s="38" t="s">
        <v>156</v>
      </c>
      <c r="W51" s="42">
        <v>3.0000000000000001E-3</v>
      </c>
      <c r="X51" s="41">
        <v>43535</v>
      </c>
      <c r="Y51" s="37" t="s">
        <v>298</v>
      </c>
      <c r="Z51" s="37" t="s">
        <v>297</v>
      </c>
      <c r="AA51" s="38" t="s">
        <v>228</v>
      </c>
      <c r="AB51" s="85">
        <f t="shared" ca="1" si="5"/>
        <v>2.9999999999999996E-3</v>
      </c>
      <c r="AC51" s="85">
        <f t="shared" ca="1" si="2"/>
        <v>0</v>
      </c>
    </row>
    <row r="52" spans="1:29" ht="48" x14ac:dyDescent="0.2">
      <c r="A52" s="144" t="s">
        <v>47</v>
      </c>
      <c r="B52" s="37" t="s">
        <v>99</v>
      </c>
      <c r="C52" s="38" t="s">
        <v>94</v>
      </c>
      <c r="D52" s="38" t="s">
        <v>117</v>
      </c>
      <c r="E52" s="38" t="s">
        <v>58</v>
      </c>
      <c r="F52" s="44" t="s">
        <v>214</v>
      </c>
      <c r="G52" s="159" t="str">
        <f t="shared" si="6"/>
        <v>Subdirector Financiero</v>
      </c>
      <c r="H52" s="41">
        <v>43556</v>
      </c>
      <c r="I52" s="41">
        <v>43563</v>
      </c>
      <c r="J52" s="27"/>
      <c r="K52" s="27"/>
      <c r="L52" s="27"/>
      <c r="M52" s="95"/>
      <c r="N52" s="27"/>
      <c r="O52" s="27"/>
      <c r="P52" s="27"/>
      <c r="Q52" s="27"/>
      <c r="R52" s="27"/>
      <c r="S52" s="27"/>
      <c r="T52" s="27"/>
      <c r="U52" s="27"/>
      <c r="V52" s="38" t="s">
        <v>156</v>
      </c>
      <c r="W52" s="42">
        <v>3.0000000000000001E-3</v>
      </c>
      <c r="X52" s="41">
        <v>43565</v>
      </c>
      <c r="Y52" s="37" t="s">
        <v>300</v>
      </c>
      <c r="Z52" s="37" t="s">
        <v>299</v>
      </c>
      <c r="AA52" s="38" t="s">
        <v>228</v>
      </c>
      <c r="AB52" s="85">
        <f t="shared" ca="1" si="5"/>
        <v>2.9999999999999996E-3</v>
      </c>
      <c r="AC52" s="85">
        <f t="shared" ca="1" si="2"/>
        <v>0</v>
      </c>
    </row>
    <row r="53" spans="1:29" ht="48" x14ac:dyDescent="0.2">
      <c r="A53" s="144" t="s">
        <v>47</v>
      </c>
      <c r="B53" s="37" t="s">
        <v>99</v>
      </c>
      <c r="C53" s="38" t="s">
        <v>94</v>
      </c>
      <c r="D53" s="38" t="s">
        <v>117</v>
      </c>
      <c r="E53" s="38" t="s">
        <v>58</v>
      </c>
      <c r="F53" s="44" t="s">
        <v>206</v>
      </c>
      <c r="G53" s="159" t="str">
        <f t="shared" si="6"/>
        <v>Subdirector Financiero</v>
      </c>
      <c r="H53" s="41">
        <v>43587</v>
      </c>
      <c r="I53" s="41">
        <v>43594</v>
      </c>
      <c r="J53" s="27"/>
      <c r="K53" s="27"/>
      <c r="L53" s="27"/>
      <c r="M53" s="96"/>
      <c r="N53" s="147"/>
      <c r="O53" s="27"/>
      <c r="P53" s="27"/>
      <c r="Q53" s="27"/>
      <c r="R53" s="27"/>
      <c r="S53" s="27"/>
      <c r="T53" s="27"/>
      <c r="U53" s="27"/>
      <c r="V53" s="38" t="s">
        <v>156</v>
      </c>
      <c r="W53" s="42">
        <v>3.0000000000000001E-3</v>
      </c>
      <c r="X53" s="41">
        <v>43594</v>
      </c>
      <c r="Y53" s="37" t="s">
        <v>302</v>
      </c>
      <c r="Z53" s="37" t="s">
        <v>301</v>
      </c>
      <c r="AA53" s="38" t="s">
        <v>228</v>
      </c>
      <c r="AB53" s="85">
        <f t="shared" ca="1" si="5"/>
        <v>2.9999999999999996E-3</v>
      </c>
      <c r="AC53" s="85">
        <f t="shared" ca="1" si="2"/>
        <v>0</v>
      </c>
    </row>
    <row r="54" spans="1:29" ht="48" x14ac:dyDescent="0.2">
      <c r="A54" s="144" t="s">
        <v>47</v>
      </c>
      <c r="B54" s="37" t="s">
        <v>99</v>
      </c>
      <c r="C54" s="38" t="s">
        <v>94</v>
      </c>
      <c r="D54" s="38" t="s">
        <v>117</v>
      </c>
      <c r="E54" s="38" t="s">
        <v>58</v>
      </c>
      <c r="F54" s="44" t="s">
        <v>206</v>
      </c>
      <c r="G54" s="159" t="str">
        <f t="shared" si="6"/>
        <v>Subdirector Financiero</v>
      </c>
      <c r="H54" s="41">
        <v>43620</v>
      </c>
      <c r="I54" s="41">
        <v>43627</v>
      </c>
      <c r="J54" s="27"/>
      <c r="K54" s="27"/>
      <c r="L54" s="27"/>
      <c r="M54" s="27"/>
      <c r="N54" s="27"/>
      <c r="O54" s="147"/>
      <c r="P54" s="27"/>
      <c r="Q54" s="27"/>
      <c r="R54" s="27"/>
      <c r="S54" s="27"/>
      <c r="T54" s="27"/>
      <c r="U54" s="27"/>
      <c r="V54" s="38" t="s">
        <v>156</v>
      </c>
      <c r="W54" s="42">
        <v>3.0000000000000001E-3</v>
      </c>
      <c r="X54" s="41">
        <v>43628</v>
      </c>
      <c r="Y54" s="37" t="s">
        <v>304</v>
      </c>
      <c r="Z54" s="37" t="s">
        <v>303</v>
      </c>
      <c r="AA54" s="38" t="s">
        <v>228</v>
      </c>
      <c r="AB54" s="85">
        <f t="shared" ca="1" si="5"/>
        <v>2.9999999999999996E-3</v>
      </c>
      <c r="AC54" s="85">
        <f t="shared" ca="1" si="2"/>
        <v>0</v>
      </c>
    </row>
    <row r="55" spans="1:29" ht="24" x14ac:dyDescent="0.2">
      <c r="A55" s="38" t="s">
        <v>47</v>
      </c>
      <c r="B55" s="37" t="s">
        <v>99</v>
      </c>
      <c r="C55" s="37" t="s">
        <v>94</v>
      </c>
      <c r="D55" s="37" t="s">
        <v>117</v>
      </c>
      <c r="E55" s="37" t="s">
        <v>58</v>
      </c>
      <c r="F55" s="44" t="s">
        <v>206</v>
      </c>
      <c r="G55" s="159" t="str">
        <f t="shared" ref="G55" si="10">IF(LEN(C55)&gt;0,VLOOKUP(C55,PROCESO2,3,0),"")</f>
        <v>Subdirector Financiero</v>
      </c>
      <c r="H55" s="41">
        <v>43648</v>
      </c>
      <c r="I55" s="41">
        <v>43655</v>
      </c>
      <c r="J55" s="27"/>
      <c r="K55" s="27"/>
      <c r="L55" s="27"/>
      <c r="M55" s="27"/>
      <c r="N55" s="27"/>
      <c r="O55" s="27"/>
      <c r="P55" s="147"/>
      <c r="Q55" s="27"/>
      <c r="R55" s="27"/>
      <c r="S55" s="27"/>
      <c r="T55" s="27"/>
      <c r="U55" s="27"/>
      <c r="V55" s="38" t="s">
        <v>156</v>
      </c>
      <c r="W55" s="42">
        <v>3.0000000000000001E-3</v>
      </c>
      <c r="X55" s="41"/>
      <c r="Y55" s="37"/>
      <c r="Z55" s="37"/>
      <c r="AA55" s="38"/>
      <c r="AB55" s="39">
        <f t="shared" ca="1" si="5"/>
        <v>0</v>
      </c>
      <c r="AC55" s="39">
        <f t="shared" ca="1" si="2"/>
        <v>3.0000000000000001E-3</v>
      </c>
    </row>
    <row r="56" spans="1:29" ht="24" x14ac:dyDescent="0.2">
      <c r="A56" s="38" t="s">
        <v>47</v>
      </c>
      <c r="B56" s="37" t="s">
        <v>99</v>
      </c>
      <c r="C56" s="38" t="s">
        <v>94</v>
      </c>
      <c r="D56" s="38" t="s">
        <v>117</v>
      </c>
      <c r="E56" s="38" t="s">
        <v>58</v>
      </c>
      <c r="F56" s="44" t="s">
        <v>206</v>
      </c>
      <c r="G56" s="159" t="str">
        <f t="shared" ref="G56:G74" si="11">IF(LEN(C56)&gt;0,VLOOKUP(C56,PROCESO2,3,0),"")</f>
        <v>Subdirector Financiero</v>
      </c>
      <c r="H56" s="41">
        <v>43678</v>
      </c>
      <c r="I56" s="41">
        <v>43689</v>
      </c>
      <c r="J56" s="27"/>
      <c r="K56" s="27"/>
      <c r="L56" s="27"/>
      <c r="M56" s="27"/>
      <c r="N56" s="27"/>
      <c r="O56" s="27"/>
      <c r="P56" s="27"/>
      <c r="Q56" s="48"/>
      <c r="R56" s="27"/>
      <c r="S56" s="27"/>
      <c r="T56" s="27"/>
      <c r="U56" s="27"/>
      <c r="V56" s="38" t="s">
        <v>156</v>
      </c>
      <c r="W56" s="42">
        <v>3.0000000000000001E-3</v>
      </c>
      <c r="X56" s="41"/>
      <c r="Y56" s="37"/>
      <c r="Z56" s="37"/>
      <c r="AA56" s="38"/>
      <c r="AB56" s="39">
        <f t="shared" ca="1" si="5"/>
        <v>0</v>
      </c>
      <c r="AC56" s="39">
        <f t="shared" ca="1" si="2"/>
        <v>3.0000000000000001E-3</v>
      </c>
    </row>
    <row r="57" spans="1:29" ht="24" x14ac:dyDescent="0.2">
      <c r="A57" s="38" t="s">
        <v>47</v>
      </c>
      <c r="B57" s="37" t="s">
        <v>99</v>
      </c>
      <c r="C57" s="38" t="s">
        <v>94</v>
      </c>
      <c r="D57" s="38" t="s">
        <v>117</v>
      </c>
      <c r="E57" s="38" t="s">
        <v>58</v>
      </c>
      <c r="F57" s="44" t="s">
        <v>206</v>
      </c>
      <c r="G57" s="159" t="str">
        <f t="shared" si="11"/>
        <v>Subdirector Financiero</v>
      </c>
      <c r="H57" s="41">
        <v>43710</v>
      </c>
      <c r="I57" s="41">
        <v>43717</v>
      </c>
      <c r="J57" s="27"/>
      <c r="K57" s="27"/>
      <c r="L57" s="27"/>
      <c r="M57" s="27"/>
      <c r="N57" s="27"/>
      <c r="O57" s="27"/>
      <c r="P57" s="27"/>
      <c r="Q57" s="27"/>
      <c r="R57" s="147"/>
      <c r="S57" s="27"/>
      <c r="T57" s="27"/>
      <c r="U57" s="27"/>
      <c r="V57" s="38" t="s">
        <v>156</v>
      </c>
      <c r="W57" s="42">
        <v>3.0000000000000001E-3</v>
      </c>
      <c r="X57" s="41"/>
      <c r="Y57" s="37"/>
      <c r="Z57" s="37"/>
      <c r="AA57" s="38"/>
      <c r="AB57" s="39">
        <f t="shared" ca="1" si="5"/>
        <v>0</v>
      </c>
      <c r="AC57" s="39">
        <f t="shared" ca="1" si="2"/>
        <v>3.0000000000000001E-3</v>
      </c>
    </row>
    <row r="58" spans="1:29" ht="24" x14ac:dyDescent="0.2">
      <c r="A58" s="38" t="s">
        <v>47</v>
      </c>
      <c r="B58" s="37" t="s">
        <v>99</v>
      </c>
      <c r="C58" s="38" t="s">
        <v>94</v>
      </c>
      <c r="D58" s="38" t="s">
        <v>117</v>
      </c>
      <c r="E58" s="38" t="s">
        <v>58</v>
      </c>
      <c r="F58" s="44" t="s">
        <v>206</v>
      </c>
      <c r="G58" s="159" t="str">
        <f t="shared" si="11"/>
        <v>Subdirector Financiero</v>
      </c>
      <c r="H58" s="41">
        <v>43739</v>
      </c>
      <c r="I58" s="41">
        <v>43746</v>
      </c>
      <c r="J58" s="27"/>
      <c r="K58" s="27"/>
      <c r="L58" s="27"/>
      <c r="M58" s="27"/>
      <c r="N58" s="27"/>
      <c r="O58" s="27"/>
      <c r="P58" s="27"/>
      <c r="Q58" s="27"/>
      <c r="R58" s="27"/>
      <c r="S58" s="48"/>
      <c r="T58" s="27"/>
      <c r="U58" s="27"/>
      <c r="V58" s="38" t="s">
        <v>156</v>
      </c>
      <c r="W58" s="42">
        <v>3.0000000000000001E-3</v>
      </c>
      <c r="X58" s="41"/>
      <c r="Y58" s="37"/>
      <c r="Z58" s="37"/>
      <c r="AA58" s="38"/>
      <c r="AB58" s="39">
        <f t="shared" ca="1" si="5"/>
        <v>0</v>
      </c>
      <c r="AC58" s="39">
        <f t="shared" ca="1" si="2"/>
        <v>3.0000000000000001E-3</v>
      </c>
    </row>
    <row r="59" spans="1:29" ht="24" x14ac:dyDescent="0.2">
      <c r="A59" s="38" t="s">
        <v>47</v>
      </c>
      <c r="B59" s="37" t="s">
        <v>99</v>
      </c>
      <c r="C59" s="38" t="s">
        <v>94</v>
      </c>
      <c r="D59" s="38" t="s">
        <v>117</v>
      </c>
      <c r="E59" s="38" t="s">
        <v>58</v>
      </c>
      <c r="F59" s="44" t="s">
        <v>206</v>
      </c>
      <c r="G59" s="159" t="str">
        <f t="shared" si="11"/>
        <v>Subdirector Financiero</v>
      </c>
      <c r="H59" s="41">
        <v>43770</v>
      </c>
      <c r="I59" s="41">
        <v>43781</v>
      </c>
      <c r="J59" s="27"/>
      <c r="K59" s="27"/>
      <c r="L59" s="27"/>
      <c r="M59" s="27"/>
      <c r="N59" s="27"/>
      <c r="O59" s="27"/>
      <c r="P59" s="27"/>
      <c r="Q59" s="27"/>
      <c r="R59" s="27"/>
      <c r="S59" s="27"/>
      <c r="T59" s="48"/>
      <c r="U59" s="27"/>
      <c r="V59" s="38" t="s">
        <v>156</v>
      </c>
      <c r="W59" s="42">
        <v>3.0000000000000001E-3</v>
      </c>
      <c r="X59" s="41"/>
      <c r="Y59" s="37"/>
      <c r="Z59" s="37"/>
      <c r="AA59" s="38"/>
      <c r="AB59" s="39">
        <f t="shared" ca="1" si="5"/>
        <v>0</v>
      </c>
      <c r="AC59" s="39">
        <f t="shared" ca="1" si="2"/>
        <v>3.0000000000000001E-3</v>
      </c>
    </row>
    <row r="60" spans="1:29" ht="24" x14ac:dyDescent="0.2">
      <c r="A60" s="38" t="s">
        <v>47</v>
      </c>
      <c r="B60" s="37" t="s">
        <v>99</v>
      </c>
      <c r="C60" s="38" t="s">
        <v>94</v>
      </c>
      <c r="D60" s="38" t="s">
        <v>117</v>
      </c>
      <c r="E60" s="38" t="s">
        <v>58</v>
      </c>
      <c r="F60" s="44" t="s">
        <v>206</v>
      </c>
      <c r="G60" s="159" t="str">
        <f t="shared" si="11"/>
        <v>Subdirector Financiero</v>
      </c>
      <c r="H60" s="41">
        <v>43801</v>
      </c>
      <c r="I60" s="41">
        <v>43808</v>
      </c>
      <c r="J60" s="27"/>
      <c r="K60" s="27"/>
      <c r="L60" s="27"/>
      <c r="M60" s="27"/>
      <c r="N60" s="27"/>
      <c r="O60" s="27"/>
      <c r="P60" s="27"/>
      <c r="Q60" s="27"/>
      <c r="R60" s="27"/>
      <c r="S60" s="27"/>
      <c r="T60" s="27"/>
      <c r="U60" s="147"/>
      <c r="V60" s="38" t="s">
        <v>156</v>
      </c>
      <c r="W60" s="42">
        <v>3.0000000000000001E-3</v>
      </c>
      <c r="X60" s="41"/>
      <c r="Y60" s="37"/>
      <c r="Z60" s="37"/>
      <c r="AA60" s="38"/>
      <c r="AB60" s="39">
        <f t="shared" ca="1" si="5"/>
        <v>0</v>
      </c>
      <c r="AC60" s="39">
        <f t="shared" ca="1" si="2"/>
        <v>3.0000000000000001E-3</v>
      </c>
    </row>
    <row r="61" spans="1:29" ht="48" x14ac:dyDescent="0.2">
      <c r="A61" s="144" t="s">
        <v>49</v>
      </c>
      <c r="B61" s="37" t="s">
        <v>100</v>
      </c>
      <c r="C61" s="38" t="s">
        <v>96</v>
      </c>
      <c r="D61" s="38" t="s">
        <v>118</v>
      </c>
      <c r="E61" s="38" t="s">
        <v>58</v>
      </c>
      <c r="F61" s="98" t="s">
        <v>51</v>
      </c>
      <c r="G61" s="159" t="str">
        <f t="shared" si="11"/>
        <v>Asesor de Control Interno</v>
      </c>
      <c r="H61" s="41">
        <v>43467</v>
      </c>
      <c r="I61" s="41">
        <v>43476</v>
      </c>
      <c r="J61" s="44"/>
      <c r="K61" s="27"/>
      <c r="L61" s="27"/>
      <c r="M61" s="27"/>
      <c r="N61" s="27"/>
      <c r="O61" s="27"/>
      <c r="P61" s="27"/>
      <c r="Q61" s="27"/>
      <c r="R61" s="27"/>
      <c r="S61" s="27"/>
      <c r="T61" s="27"/>
      <c r="U61" s="27"/>
      <c r="V61" s="38" t="s">
        <v>156</v>
      </c>
      <c r="W61" s="42">
        <v>7.4999999999999997E-3</v>
      </c>
      <c r="X61" s="41">
        <v>43476</v>
      </c>
      <c r="Y61" s="37" t="s">
        <v>305</v>
      </c>
      <c r="Z61" s="37" t="s">
        <v>262</v>
      </c>
      <c r="AA61" s="38" t="s">
        <v>195</v>
      </c>
      <c r="AB61" s="85">
        <f t="shared" ref="AB61:AB70" ca="1" si="12">IF(ISERROR(VLOOKUP(AA62,INDIRECT(VLOOKUP(A61,ACTA,2,0)&amp;"A"),2,0))=TRUE,0,W61*(VLOOKUP(AA62,INDIRECT(VLOOKUP(A61,ACTA,2,0)&amp;"A"),2,0)))</f>
        <v>7.4999999999999997E-3</v>
      </c>
      <c r="AC61" s="85">
        <f t="shared" ca="1" si="2"/>
        <v>0</v>
      </c>
    </row>
    <row r="62" spans="1:29" ht="72" x14ac:dyDescent="0.2">
      <c r="A62" s="144" t="s">
        <v>49</v>
      </c>
      <c r="B62" s="37" t="s">
        <v>100</v>
      </c>
      <c r="C62" s="38" t="s">
        <v>96</v>
      </c>
      <c r="D62" s="38" t="s">
        <v>118</v>
      </c>
      <c r="E62" s="38" t="s">
        <v>58</v>
      </c>
      <c r="F62" s="98" t="s">
        <v>51</v>
      </c>
      <c r="G62" s="159" t="str">
        <f t="shared" si="11"/>
        <v>Asesor de Control Interno</v>
      </c>
      <c r="H62" s="41">
        <v>43497</v>
      </c>
      <c r="I62" s="41">
        <v>43505</v>
      </c>
      <c r="J62" s="27"/>
      <c r="K62" s="27"/>
      <c r="L62" s="27"/>
      <c r="M62" s="27"/>
      <c r="N62" s="27"/>
      <c r="O62" s="27"/>
      <c r="P62" s="27"/>
      <c r="Q62" s="27"/>
      <c r="R62" s="27"/>
      <c r="S62" s="27"/>
      <c r="T62" s="27"/>
      <c r="U62" s="27"/>
      <c r="V62" s="38" t="s">
        <v>156</v>
      </c>
      <c r="W62" s="42">
        <v>7.4999999999999997E-3</v>
      </c>
      <c r="X62" s="41">
        <v>43507</v>
      </c>
      <c r="Y62" s="37" t="s">
        <v>348</v>
      </c>
      <c r="Z62" s="37" t="s">
        <v>262</v>
      </c>
      <c r="AA62" s="38" t="s">
        <v>195</v>
      </c>
      <c r="AB62" s="85">
        <f t="shared" ca="1" si="12"/>
        <v>7.4999999999999997E-3</v>
      </c>
      <c r="AC62" s="85">
        <f t="shared" ca="1" si="2"/>
        <v>0</v>
      </c>
    </row>
    <row r="63" spans="1:29" ht="72" x14ac:dyDescent="0.2">
      <c r="A63" s="144" t="s">
        <v>49</v>
      </c>
      <c r="B63" s="37" t="s">
        <v>100</v>
      </c>
      <c r="C63" s="38" t="s">
        <v>96</v>
      </c>
      <c r="D63" s="38" t="s">
        <v>118</v>
      </c>
      <c r="E63" s="38" t="s">
        <v>58</v>
      </c>
      <c r="F63" s="98" t="s">
        <v>51</v>
      </c>
      <c r="G63" s="159" t="str">
        <f t="shared" si="11"/>
        <v>Asesor de Control Interno</v>
      </c>
      <c r="H63" s="41">
        <v>43525</v>
      </c>
      <c r="I63" s="41">
        <v>43535</v>
      </c>
      <c r="J63" s="27"/>
      <c r="K63" s="27"/>
      <c r="L63" s="27"/>
      <c r="M63" s="27"/>
      <c r="N63" s="27"/>
      <c r="O63" s="27"/>
      <c r="P63" s="27"/>
      <c r="Q63" s="27"/>
      <c r="R63" s="27"/>
      <c r="S63" s="27"/>
      <c r="T63" s="27"/>
      <c r="U63" s="27"/>
      <c r="V63" s="38" t="s">
        <v>156</v>
      </c>
      <c r="W63" s="42">
        <v>7.4999999999999997E-3</v>
      </c>
      <c r="X63" s="41">
        <v>43536</v>
      </c>
      <c r="Y63" s="37" t="s">
        <v>348</v>
      </c>
      <c r="Z63" s="37" t="s">
        <v>262</v>
      </c>
      <c r="AA63" s="38" t="s">
        <v>195</v>
      </c>
      <c r="AB63" s="85">
        <f t="shared" ca="1" si="12"/>
        <v>7.4999999999999997E-3</v>
      </c>
      <c r="AC63" s="85">
        <f t="shared" ca="1" si="2"/>
        <v>0</v>
      </c>
    </row>
    <row r="64" spans="1:29" ht="72" x14ac:dyDescent="0.2">
      <c r="A64" s="144" t="s">
        <v>49</v>
      </c>
      <c r="B64" s="37" t="s">
        <v>100</v>
      </c>
      <c r="C64" s="38" t="s">
        <v>96</v>
      </c>
      <c r="D64" s="38" t="s">
        <v>118</v>
      </c>
      <c r="E64" s="38" t="s">
        <v>58</v>
      </c>
      <c r="F64" s="98" t="s">
        <v>51</v>
      </c>
      <c r="G64" s="159" t="str">
        <f t="shared" si="11"/>
        <v>Asesor de Control Interno</v>
      </c>
      <c r="H64" s="41">
        <v>43556</v>
      </c>
      <c r="I64" s="41">
        <v>43564</v>
      </c>
      <c r="J64" s="27"/>
      <c r="K64" s="27"/>
      <c r="L64" s="27"/>
      <c r="M64" s="27"/>
      <c r="N64" s="27"/>
      <c r="O64" s="27"/>
      <c r="P64" s="27"/>
      <c r="Q64" s="27"/>
      <c r="R64" s="27"/>
      <c r="S64" s="27"/>
      <c r="T64" s="27"/>
      <c r="U64" s="27"/>
      <c r="V64" s="38" t="s">
        <v>156</v>
      </c>
      <c r="W64" s="42">
        <v>7.4999999999999997E-3</v>
      </c>
      <c r="X64" s="41">
        <v>43564</v>
      </c>
      <c r="Y64" s="37" t="s">
        <v>348</v>
      </c>
      <c r="Z64" s="37" t="s">
        <v>262</v>
      </c>
      <c r="AA64" s="38" t="s">
        <v>195</v>
      </c>
      <c r="AB64" s="85">
        <f t="shared" ca="1" si="12"/>
        <v>7.4999999999999997E-3</v>
      </c>
      <c r="AC64" s="85">
        <f t="shared" ca="1" si="2"/>
        <v>0</v>
      </c>
    </row>
    <row r="65" spans="1:30" ht="72" x14ac:dyDescent="0.2">
      <c r="A65" s="144" t="s">
        <v>49</v>
      </c>
      <c r="B65" s="37" t="s">
        <v>100</v>
      </c>
      <c r="C65" s="38" t="s">
        <v>96</v>
      </c>
      <c r="D65" s="38" t="s">
        <v>118</v>
      </c>
      <c r="E65" s="38" t="s">
        <v>58</v>
      </c>
      <c r="F65" s="98" t="s">
        <v>51</v>
      </c>
      <c r="G65" s="159" t="str">
        <f t="shared" si="11"/>
        <v>Asesor de Control Interno</v>
      </c>
      <c r="H65" s="41">
        <v>43587</v>
      </c>
      <c r="I65" s="41">
        <v>43595</v>
      </c>
      <c r="J65" s="27"/>
      <c r="K65" s="27"/>
      <c r="L65" s="27"/>
      <c r="M65" s="27"/>
      <c r="N65" s="146"/>
      <c r="O65" s="27"/>
      <c r="P65" s="27"/>
      <c r="Q65" s="27"/>
      <c r="R65" s="27"/>
      <c r="S65" s="27"/>
      <c r="T65" s="27"/>
      <c r="U65" s="27"/>
      <c r="V65" s="38" t="s">
        <v>156</v>
      </c>
      <c r="W65" s="42">
        <v>7.4999999999999997E-3</v>
      </c>
      <c r="X65" s="41">
        <v>43595</v>
      </c>
      <c r="Y65" s="37" t="s">
        <v>348</v>
      </c>
      <c r="Z65" s="37" t="s">
        <v>262</v>
      </c>
      <c r="AA65" s="38" t="s">
        <v>195</v>
      </c>
      <c r="AB65" s="85">
        <f t="shared" ca="1" si="12"/>
        <v>7.4999999999999997E-3</v>
      </c>
      <c r="AC65" s="85">
        <f t="shared" ca="1" si="2"/>
        <v>0</v>
      </c>
    </row>
    <row r="66" spans="1:30" ht="72" x14ac:dyDescent="0.2">
      <c r="A66" s="144" t="s">
        <v>49</v>
      </c>
      <c r="B66" s="37" t="s">
        <v>100</v>
      </c>
      <c r="C66" s="38" t="s">
        <v>96</v>
      </c>
      <c r="D66" s="38" t="s">
        <v>118</v>
      </c>
      <c r="E66" s="38" t="s">
        <v>58</v>
      </c>
      <c r="F66" s="98" t="s">
        <v>51</v>
      </c>
      <c r="G66" s="159" t="str">
        <f t="shared" si="11"/>
        <v>Asesor de Control Interno</v>
      </c>
      <c r="H66" s="41">
        <v>43620</v>
      </c>
      <c r="I66" s="41">
        <v>43628</v>
      </c>
      <c r="J66" s="27"/>
      <c r="K66" s="27"/>
      <c r="L66" s="27"/>
      <c r="M66" s="27"/>
      <c r="N66" s="27"/>
      <c r="O66" s="146"/>
      <c r="P66" s="27"/>
      <c r="Q66" s="27"/>
      <c r="R66" s="27"/>
      <c r="S66" s="27"/>
      <c r="T66" s="27"/>
      <c r="U66" s="27"/>
      <c r="V66" s="38" t="s">
        <v>156</v>
      </c>
      <c r="W66" s="42">
        <v>7.4999999999999997E-3</v>
      </c>
      <c r="X66" s="41">
        <v>43628</v>
      </c>
      <c r="Y66" s="37" t="s">
        <v>348</v>
      </c>
      <c r="Z66" s="37" t="s">
        <v>262</v>
      </c>
      <c r="AA66" s="38" t="s">
        <v>195</v>
      </c>
      <c r="AB66" s="85">
        <v>7.4999999999999997E-3</v>
      </c>
      <c r="AC66" s="85">
        <f t="shared" si="2"/>
        <v>0</v>
      </c>
    </row>
    <row r="67" spans="1:30" ht="24" x14ac:dyDescent="0.2">
      <c r="A67" s="38" t="s">
        <v>49</v>
      </c>
      <c r="B67" s="37" t="s">
        <v>100</v>
      </c>
      <c r="C67" s="38" t="s">
        <v>96</v>
      </c>
      <c r="D67" s="38" t="s">
        <v>118</v>
      </c>
      <c r="E67" s="38" t="s">
        <v>58</v>
      </c>
      <c r="F67" s="44" t="s">
        <v>51</v>
      </c>
      <c r="G67" s="159" t="str">
        <f t="shared" si="11"/>
        <v>Asesor de Control Interno</v>
      </c>
      <c r="H67" s="41">
        <v>43648</v>
      </c>
      <c r="I67" s="41">
        <v>43656</v>
      </c>
      <c r="J67" s="27"/>
      <c r="K67" s="27"/>
      <c r="L67" s="27"/>
      <c r="M67" s="27"/>
      <c r="N67" s="27"/>
      <c r="O67" s="27"/>
      <c r="P67" s="146"/>
      <c r="Q67" s="27"/>
      <c r="R67" s="27"/>
      <c r="S67" s="27"/>
      <c r="T67" s="27"/>
      <c r="U67" s="27"/>
      <c r="V67" s="38" t="s">
        <v>156</v>
      </c>
      <c r="W67" s="42">
        <v>7.4999999999999997E-3</v>
      </c>
      <c r="X67" s="41"/>
      <c r="Y67" s="37"/>
      <c r="Z67" s="37"/>
      <c r="AA67" s="38"/>
      <c r="AB67" s="39">
        <f t="shared" ca="1" si="12"/>
        <v>0</v>
      </c>
      <c r="AC67" s="39">
        <f t="shared" ca="1" si="2"/>
        <v>7.4999999999999997E-3</v>
      </c>
    </row>
    <row r="68" spans="1:30" ht="24" x14ac:dyDescent="0.2">
      <c r="A68" s="38" t="s">
        <v>49</v>
      </c>
      <c r="B68" s="37" t="s">
        <v>100</v>
      </c>
      <c r="C68" s="38" t="s">
        <v>96</v>
      </c>
      <c r="D68" s="38" t="s">
        <v>118</v>
      </c>
      <c r="E68" s="38" t="s">
        <v>58</v>
      </c>
      <c r="F68" s="44" t="s">
        <v>51</v>
      </c>
      <c r="G68" s="159" t="str">
        <f t="shared" si="11"/>
        <v>Asesor de Control Interno</v>
      </c>
      <c r="H68" s="41">
        <v>43678</v>
      </c>
      <c r="I68" s="41">
        <v>43690</v>
      </c>
      <c r="J68" s="27"/>
      <c r="K68" s="27"/>
      <c r="L68" s="27"/>
      <c r="M68" s="27"/>
      <c r="N68" s="27"/>
      <c r="O68" s="27"/>
      <c r="P68" s="27"/>
      <c r="Q68" s="27"/>
      <c r="R68" s="27"/>
      <c r="S68" s="27"/>
      <c r="T68" s="27"/>
      <c r="U68" s="27"/>
      <c r="V68" s="38" t="s">
        <v>156</v>
      </c>
      <c r="W68" s="42">
        <v>7.4999999999999997E-3</v>
      </c>
      <c r="X68" s="41"/>
      <c r="Y68" s="37"/>
      <c r="Z68" s="37"/>
      <c r="AA68" s="38"/>
      <c r="AB68" s="39">
        <f t="shared" ca="1" si="12"/>
        <v>0</v>
      </c>
      <c r="AC68" s="39">
        <f t="shared" ca="1" si="2"/>
        <v>7.4999999999999997E-3</v>
      </c>
    </row>
    <row r="69" spans="1:30" ht="24" x14ac:dyDescent="0.2">
      <c r="A69" s="38" t="s">
        <v>49</v>
      </c>
      <c r="B69" s="37" t="s">
        <v>100</v>
      </c>
      <c r="C69" s="38" t="s">
        <v>96</v>
      </c>
      <c r="D69" s="38" t="s">
        <v>118</v>
      </c>
      <c r="E69" s="38" t="s">
        <v>58</v>
      </c>
      <c r="F69" s="44" t="s">
        <v>51</v>
      </c>
      <c r="G69" s="159" t="str">
        <f t="shared" si="11"/>
        <v>Asesor de Control Interno</v>
      </c>
      <c r="H69" s="41">
        <v>43710</v>
      </c>
      <c r="I69" s="41">
        <v>43718</v>
      </c>
      <c r="J69" s="27"/>
      <c r="K69" s="27"/>
      <c r="L69" s="27"/>
      <c r="M69" s="27"/>
      <c r="N69" s="27"/>
      <c r="O69" s="27"/>
      <c r="P69" s="27"/>
      <c r="Q69" s="27"/>
      <c r="R69" s="146"/>
      <c r="S69" s="27"/>
      <c r="T69" s="27"/>
      <c r="U69" s="27"/>
      <c r="V69" s="38" t="s">
        <v>156</v>
      </c>
      <c r="W69" s="42">
        <v>7.4999999999999997E-3</v>
      </c>
      <c r="X69" s="41"/>
      <c r="Y69" s="37"/>
      <c r="Z69" s="37"/>
      <c r="AA69" s="38"/>
      <c r="AB69" s="39">
        <f t="shared" ca="1" si="12"/>
        <v>0</v>
      </c>
      <c r="AC69" s="39">
        <f t="shared" ca="1" si="2"/>
        <v>7.4999999999999997E-3</v>
      </c>
    </row>
    <row r="70" spans="1:30" ht="24" x14ac:dyDescent="0.2">
      <c r="A70" s="38" t="s">
        <v>49</v>
      </c>
      <c r="B70" s="37" t="s">
        <v>100</v>
      </c>
      <c r="C70" s="38" t="s">
        <v>96</v>
      </c>
      <c r="D70" s="38" t="s">
        <v>118</v>
      </c>
      <c r="E70" s="38" t="s">
        <v>58</v>
      </c>
      <c r="F70" s="44" t="s">
        <v>51</v>
      </c>
      <c r="G70" s="159" t="str">
        <f t="shared" si="11"/>
        <v>Asesor de Control Interno</v>
      </c>
      <c r="H70" s="41">
        <v>43739</v>
      </c>
      <c r="I70" s="41">
        <v>43747</v>
      </c>
      <c r="J70" s="27"/>
      <c r="K70" s="27"/>
      <c r="L70" s="27"/>
      <c r="M70" s="27"/>
      <c r="N70" s="27"/>
      <c r="O70" s="27"/>
      <c r="P70" s="27"/>
      <c r="Q70" s="27"/>
      <c r="R70" s="27"/>
      <c r="S70" s="27"/>
      <c r="T70" s="27"/>
      <c r="U70" s="27"/>
      <c r="V70" s="38" t="s">
        <v>156</v>
      </c>
      <c r="W70" s="42">
        <v>7.4999999999999997E-3</v>
      </c>
      <c r="X70" s="41"/>
      <c r="Y70" s="37"/>
      <c r="Z70" s="37"/>
      <c r="AA70" s="38"/>
      <c r="AB70" s="39">
        <f t="shared" ca="1" si="12"/>
        <v>0</v>
      </c>
      <c r="AC70" s="39">
        <f t="shared" ca="1" si="2"/>
        <v>7.4999999999999997E-3</v>
      </c>
    </row>
    <row r="71" spans="1:30" ht="24" x14ac:dyDescent="0.2">
      <c r="A71" s="38" t="s">
        <v>49</v>
      </c>
      <c r="B71" s="37" t="s">
        <v>100</v>
      </c>
      <c r="C71" s="38" t="s">
        <v>96</v>
      </c>
      <c r="D71" s="38" t="s">
        <v>118</v>
      </c>
      <c r="E71" s="38" t="s">
        <v>58</v>
      </c>
      <c r="F71" s="44" t="s">
        <v>51</v>
      </c>
      <c r="G71" s="159" t="str">
        <f t="shared" si="11"/>
        <v>Asesor de Control Interno</v>
      </c>
      <c r="H71" s="41">
        <v>43770</v>
      </c>
      <c r="I71" s="41">
        <v>43782</v>
      </c>
      <c r="J71" s="27"/>
      <c r="K71" s="27"/>
      <c r="L71" s="27"/>
      <c r="M71" s="27"/>
      <c r="N71" s="27"/>
      <c r="O71" s="27"/>
      <c r="P71" s="27"/>
      <c r="Q71" s="27"/>
      <c r="R71" s="27"/>
      <c r="S71" s="27"/>
      <c r="T71" s="27"/>
      <c r="U71" s="27"/>
      <c r="V71" s="38" t="s">
        <v>156</v>
      </c>
      <c r="W71" s="42">
        <v>7.4999999999999997E-3</v>
      </c>
      <c r="X71" s="41"/>
      <c r="Y71" s="37"/>
      <c r="Z71" s="37"/>
      <c r="AA71" s="38"/>
      <c r="AB71" s="39">
        <f t="shared" ref="AB71:AB95" ca="1" si="13">IF(ISERROR(VLOOKUP(AA71,INDIRECT(VLOOKUP(A71,ACTA,2,0)&amp;"A"),2,0))=TRUE,0,W71*(VLOOKUP(AA71,INDIRECT(VLOOKUP(A71,ACTA,2,0)&amp;"A"),2,0)))</f>
        <v>0</v>
      </c>
      <c r="AC71" s="39">
        <f t="shared" ca="1" si="2"/>
        <v>7.4999999999999997E-3</v>
      </c>
    </row>
    <row r="72" spans="1:30" ht="24" x14ac:dyDescent="0.2">
      <c r="A72" s="38" t="s">
        <v>49</v>
      </c>
      <c r="B72" s="37" t="s">
        <v>100</v>
      </c>
      <c r="C72" s="38" t="s">
        <v>96</v>
      </c>
      <c r="D72" s="38" t="s">
        <v>118</v>
      </c>
      <c r="E72" s="38" t="s">
        <v>58</v>
      </c>
      <c r="F72" s="44" t="s">
        <v>51</v>
      </c>
      <c r="G72" s="159" t="str">
        <f t="shared" si="11"/>
        <v>Asesor de Control Interno</v>
      </c>
      <c r="H72" s="41">
        <v>43801</v>
      </c>
      <c r="I72" s="41">
        <v>43809</v>
      </c>
      <c r="J72" s="27"/>
      <c r="K72" s="27"/>
      <c r="L72" s="27"/>
      <c r="M72" s="27"/>
      <c r="N72" s="27"/>
      <c r="O72" s="27"/>
      <c r="P72" s="27"/>
      <c r="Q72" s="27"/>
      <c r="R72" s="27"/>
      <c r="S72" s="27"/>
      <c r="T72" s="27"/>
      <c r="U72" s="146"/>
      <c r="V72" s="38" t="s">
        <v>156</v>
      </c>
      <c r="W72" s="42">
        <v>7.4999999999999997E-3</v>
      </c>
      <c r="X72" s="41"/>
      <c r="Y72" s="37"/>
      <c r="Z72" s="37"/>
      <c r="AA72" s="38"/>
      <c r="AB72" s="39">
        <f t="shared" ca="1" si="13"/>
        <v>0</v>
      </c>
      <c r="AC72" s="39">
        <f t="shared" ca="1" si="2"/>
        <v>7.4999999999999997E-3</v>
      </c>
    </row>
    <row r="73" spans="1:30" ht="84" x14ac:dyDescent="0.2">
      <c r="A73" s="144" t="s">
        <v>49</v>
      </c>
      <c r="B73" s="37" t="s">
        <v>101</v>
      </c>
      <c r="C73" s="38" t="s">
        <v>96</v>
      </c>
      <c r="D73" s="38" t="s">
        <v>118</v>
      </c>
      <c r="E73" s="38" t="s">
        <v>58</v>
      </c>
      <c r="F73" s="98" t="s">
        <v>51</v>
      </c>
      <c r="G73" s="159" t="str">
        <f t="shared" si="11"/>
        <v>Asesor de Control Interno</v>
      </c>
      <c r="H73" s="41">
        <v>43497</v>
      </c>
      <c r="I73" s="41">
        <v>43511</v>
      </c>
      <c r="J73" s="27"/>
      <c r="K73" s="27"/>
      <c r="L73" s="27"/>
      <c r="M73" s="27"/>
      <c r="N73" s="27"/>
      <c r="O73" s="27"/>
      <c r="P73" s="27"/>
      <c r="Q73" s="27"/>
      <c r="R73" s="27"/>
      <c r="S73" s="27"/>
      <c r="T73" s="27"/>
      <c r="U73" s="27"/>
      <c r="V73" s="38" t="s">
        <v>156</v>
      </c>
      <c r="W73" s="42">
        <v>7.4999999999999997E-3</v>
      </c>
      <c r="X73" s="41">
        <v>43511</v>
      </c>
      <c r="Y73" s="37" t="s">
        <v>306</v>
      </c>
      <c r="Z73" s="37" t="s">
        <v>349</v>
      </c>
      <c r="AA73" s="38" t="s">
        <v>195</v>
      </c>
      <c r="AB73" s="85">
        <f t="shared" ca="1" si="13"/>
        <v>7.4999999999999997E-3</v>
      </c>
      <c r="AC73" s="85">
        <f t="shared" ca="1" si="2"/>
        <v>0</v>
      </c>
    </row>
    <row r="74" spans="1:30" ht="156" x14ac:dyDescent="0.2">
      <c r="A74" s="144" t="s">
        <v>47</v>
      </c>
      <c r="B74" s="37" t="s">
        <v>308</v>
      </c>
      <c r="C74" s="38" t="s">
        <v>119</v>
      </c>
      <c r="D74" s="38" t="s">
        <v>119</v>
      </c>
      <c r="E74" s="38" t="s">
        <v>58</v>
      </c>
      <c r="F74" s="98" t="s">
        <v>207</v>
      </c>
      <c r="G74" s="159" t="str">
        <f t="shared" si="11"/>
        <v>Líderes de Cada Proceso</v>
      </c>
      <c r="H74" s="41">
        <v>43475</v>
      </c>
      <c r="I74" s="41">
        <v>43518</v>
      </c>
      <c r="J74" s="44"/>
      <c r="K74" s="27"/>
      <c r="L74" s="27"/>
      <c r="M74" s="27"/>
      <c r="N74" s="27"/>
      <c r="O74" s="27"/>
      <c r="P74" s="27"/>
      <c r="Q74" s="27"/>
      <c r="R74" s="27"/>
      <c r="S74" s="27"/>
      <c r="T74" s="27"/>
      <c r="U74" s="27"/>
      <c r="V74" s="38" t="s">
        <v>156</v>
      </c>
      <c r="W74" s="42">
        <v>3.0000000000000001E-3</v>
      </c>
      <c r="X74" s="41">
        <v>43524</v>
      </c>
      <c r="Y74" s="37" t="s">
        <v>350</v>
      </c>
      <c r="Z74" s="37" t="s">
        <v>307</v>
      </c>
      <c r="AA74" s="38" t="s">
        <v>228</v>
      </c>
      <c r="AB74" s="85">
        <f t="shared" ca="1" si="13"/>
        <v>2.9999999999999996E-3</v>
      </c>
      <c r="AC74" s="85">
        <f t="shared" ca="1" si="2"/>
        <v>0</v>
      </c>
    </row>
    <row r="75" spans="1:30" ht="84" x14ac:dyDescent="0.2">
      <c r="A75" s="144" t="s">
        <v>47</v>
      </c>
      <c r="B75" s="37" t="s">
        <v>252</v>
      </c>
      <c r="C75" s="38" t="s">
        <v>94</v>
      </c>
      <c r="D75" s="38" t="s">
        <v>117</v>
      </c>
      <c r="E75" s="38" t="s">
        <v>58</v>
      </c>
      <c r="F75" s="98" t="s">
        <v>51</v>
      </c>
      <c r="G75" s="159" t="s">
        <v>97</v>
      </c>
      <c r="H75" s="41">
        <v>43467</v>
      </c>
      <c r="I75" s="41">
        <v>43524</v>
      </c>
      <c r="J75" s="44"/>
      <c r="K75" s="27"/>
      <c r="L75" s="27"/>
      <c r="M75" s="27"/>
      <c r="N75" s="27"/>
      <c r="O75" s="27"/>
      <c r="P75" s="27"/>
      <c r="Q75" s="27"/>
      <c r="R75" s="27"/>
      <c r="S75" s="27"/>
      <c r="T75" s="27"/>
      <c r="U75" s="27"/>
      <c r="V75" s="38" t="s">
        <v>156</v>
      </c>
      <c r="W75" s="42">
        <v>3.0000000000000001E-3</v>
      </c>
      <c r="X75" s="41">
        <v>43524</v>
      </c>
      <c r="Y75" s="37" t="s">
        <v>310</v>
      </c>
      <c r="Z75" s="37" t="s">
        <v>309</v>
      </c>
      <c r="AA75" s="38" t="s">
        <v>228</v>
      </c>
      <c r="AB75" s="85">
        <f t="shared" ca="1" si="13"/>
        <v>2.9999999999999996E-3</v>
      </c>
      <c r="AC75" s="85">
        <f t="shared" ca="1" si="2"/>
        <v>0</v>
      </c>
    </row>
    <row r="76" spans="1:30" ht="84" x14ac:dyDescent="0.2">
      <c r="A76" s="144" t="s">
        <v>47</v>
      </c>
      <c r="B76" s="37" t="s">
        <v>102</v>
      </c>
      <c r="C76" s="38" t="s">
        <v>94</v>
      </c>
      <c r="D76" s="38" t="s">
        <v>117</v>
      </c>
      <c r="E76" s="38" t="s">
        <v>58</v>
      </c>
      <c r="F76" s="98" t="s">
        <v>51</v>
      </c>
      <c r="G76" s="159" t="str">
        <f t="shared" ref="G76:G131" si="14">IF(LEN(C76)&gt;0,VLOOKUP(C76,PROCESO2,3,0),"")</f>
        <v>Subdirector Financiero</v>
      </c>
      <c r="H76" s="41">
        <v>43467</v>
      </c>
      <c r="I76" s="41">
        <v>43496</v>
      </c>
      <c r="J76" s="44"/>
      <c r="K76" s="27"/>
      <c r="L76" s="27"/>
      <c r="M76" s="27"/>
      <c r="N76" s="27"/>
      <c r="O76" s="27"/>
      <c r="P76" s="27"/>
      <c r="Q76" s="27"/>
      <c r="R76" s="27"/>
      <c r="S76" s="27"/>
      <c r="T76" s="27"/>
      <c r="U76" s="27"/>
      <c r="V76" s="38" t="s">
        <v>156</v>
      </c>
      <c r="W76" s="42">
        <v>3.0000000000000001E-3</v>
      </c>
      <c r="X76" s="41">
        <v>43497</v>
      </c>
      <c r="Y76" s="37" t="s">
        <v>312</v>
      </c>
      <c r="Z76" s="37" t="s">
        <v>311</v>
      </c>
      <c r="AA76" s="38" t="s">
        <v>228</v>
      </c>
      <c r="AB76" s="85">
        <f t="shared" ca="1" si="13"/>
        <v>2.9999999999999996E-3</v>
      </c>
      <c r="AC76" s="85">
        <f t="shared" ca="1" si="2"/>
        <v>0</v>
      </c>
    </row>
    <row r="77" spans="1:30" ht="48" x14ac:dyDescent="0.2">
      <c r="A77" s="144" t="s">
        <v>47</v>
      </c>
      <c r="B77" s="37" t="s">
        <v>102</v>
      </c>
      <c r="C77" s="38" t="s">
        <v>94</v>
      </c>
      <c r="D77" s="38" t="s">
        <v>117</v>
      </c>
      <c r="E77" s="38" t="s">
        <v>58</v>
      </c>
      <c r="F77" s="98" t="s">
        <v>51</v>
      </c>
      <c r="G77" s="159" t="str">
        <f t="shared" si="14"/>
        <v>Subdirector Financiero</v>
      </c>
      <c r="H77" s="41">
        <v>43556</v>
      </c>
      <c r="I77" s="41">
        <v>43585</v>
      </c>
      <c r="J77" s="27"/>
      <c r="K77" s="27"/>
      <c r="L77" s="27"/>
      <c r="M77" s="27"/>
      <c r="N77" s="27"/>
      <c r="O77" s="27"/>
      <c r="P77" s="27"/>
      <c r="Q77" s="27"/>
      <c r="R77" s="27"/>
      <c r="S77" s="27"/>
      <c r="T77" s="27"/>
      <c r="U77" s="27"/>
      <c r="V77" s="38" t="s">
        <v>156</v>
      </c>
      <c r="W77" s="42">
        <v>3.0000000000000001E-3</v>
      </c>
      <c r="X77" s="41"/>
      <c r="Y77" s="37" t="s">
        <v>351</v>
      </c>
      <c r="Z77" s="37" t="s">
        <v>313</v>
      </c>
      <c r="AA77" s="38" t="s">
        <v>227</v>
      </c>
      <c r="AB77" s="84">
        <f t="shared" ca="1" si="13"/>
        <v>2.8499999999999997E-3</v>
      </c>
      <c r="AC77" s="84">
        <f t="shared" ca="1" si="2"/>
        <v>1.5000000000000039E-4</v>
      </c>
      <c r="AD77" s="101"/>
    </row>
    <row r="78" spans="1:30" ht="36" x14ac:dyDescent="0.2">
      <c r="A78" s="38" t="s">
        <v>47</v>
      </c>
      <c r="B78" s="37" t="s">
        <v>102</v>
      </c>
      <c r="C78" s="38" t="s">
        <v>94</v>
      </c>
      <c r="D78" s="38" t="s">
        <v>117</v>
      </c>
      <c r="E78" s="38" t="s">
        <v>58</v>
      </c>
      <c r="F78" s="44" t="s">
        <v>51</v>
      </c>
      <c r="G78" s="159" t="str">
        <f t="shared" si="14"/>
        <v>Subdirector Financiero</v>
      </c>
      <c r="H78" s="41">
        <v>43648</v>
      </c>
      <c r="I78" s="41">
        <v>43677</v>
      </c>
      <c r="J78" s="27"/>
      <c r="K78" s="27"/>
      <c r="L78" s="27"/>
      <c r="M78" s="27"/>
      <c r="N78" s="27"/>
      <c r="O78" s="27"/>
      <c r="P78" s="146"/>
      <c r="Q78" s="27"/>
      <c r="R78" s="27"/>
      <c r="S78" s="27"/>
      <c r="T78" s="27"/>
      <c r="U78" s="27"/>
      <c r="V78" s="38" t="s">
        <v>156</v>
      </c>
      <c r="W78" s="42">
        <v>3.0000000000000001E-3</v>
      </c>
      <c r="X78" s="41"/>
      <c r="Y78" s="37"/>
      <c r="Z78" s="37"/>
      <c r="AA78" s="38"/>
      <c r="AB78" s="39">
        <f t="shared" ca="1" si="13"/>
        <v>0</v>
      </c>
      <c r="AC78" s="39">
        <f t="shared" ca="1" si="2"/>
        <v>3.0000000000000001E-3</v>
      </c>
    </row>
    <row r="79" spans="1:30" ht="36" x14ac:dyDescent="0.2">
      <c r="A79" s="38" t="s">
        <v>47</v>
      </c>
      <c r="B79" s="37" t="s">
        <v>102</v>
      </c>
      <c r="C79" s="38" t="s">
        <v>94</v>
      </c>
      <c r="D79" s="38" t="s">
        <v>117</v>
      </c>
      <c r="E79" s="38" t="s">
        <v>58</v>
      </c>
      <c r="F79" s="44" t="s">
        <v>51</v>
      </c>
      <c r="G79" s="159" t="str">
        <f t="shared" si="14"/>
        <v>Subdirector Financiero</v>
      </c>
      <c r="H79" s="41">
        <v>43739</v>
      </c>
      <c r="I79" s="41">
        <v>43768</v>
      </c>
      <c r="J79" s="27"/>
      <c r="K79" s="27"/>
      <c r="L79" s="27"/>
      <c r="M79" s="27"/>
      <c r="N79" s="27"/>
      <c r="O79" s="27"/>
      <c r="P79" s="27"/>
      <c r="Q79" s="27"/>
      <c r="R79" s="27"/>
      <c r="S79" s="27"/>
      <c r="T79" s="27"/>
      <c r="U79" s="27"/>
      <c r="V79" s="38" t="s">
        <v>156</v>
      </c>
      <c r="W79" s="42">
        <v>3.0000000000000001E-3</v>
      </c>
      <c r="X79" s="41"/>
      <c r="Y79" s="37"/>
      <c r="Z79" s="37"/>
      <c r="AA79" s="38"/>
      <c r="AB79" s="39">
        <f t="shared" ca="1" si="13"/>
        <v>0</v>
      </c>
      <c r="AC79" s="39">
        <f t="shared" ca="1" si="2"/>
        <v>3.0000000000000001E-3</v>
      </c>
    </row>
    <row r="80" spans="1:30" ht="84" x14ac:dyDescent="0.2">
      <c r="A80" s="144" t="s">
        <v>47</v>
      </c>
      <c r="B80" s="37" t="s">
        <v>103</v>
      </c>
      <c r="C80" s="38" t="s">
        <v>119</v>
      </c>
      <c r="D80" s="38" t="s">
        <v>119</v>
      </c>
      <c r="E80" s="38" t="s">
        <v>58</v>
      </c>
      <c r="F80" s="44" t="s">
        <v>208</v>
      </c>
      <c r="G80" s="159" t="str">
        <f t="shared" si="14"/>
        <v>Líderes de Cada Proceso</v>
      </c>
      <c r="H80" s="41">
        <v>43497</v>
      </c>
      <c r="I80" s="41">
        <v>43554</v>
      </c>
      <c r="J80" s="27"/>
      <c r="K80" s="27"/>
      <c r="L80" s="27"/>
      <c r="M80" s="27"/>
      <c r="N80" s="27"/>
      <c r="O80" s="27"/>
      <c r="P80" s="27"/>
      <c r="Q80" s="27"/>
      <c r="R80" s="27"/>
      <c r="S80" s="27"/>
      <c r="T80" s="27"/>
      <c r="U80" s="27"/>
      <c r="V80" s="38" t="s">
        <v>156</v>
      </c>
      <c r="W80" s="42">
        <v>3.0000000000000001E-3</v>
      </c>
      <c r="X80" s="41">
        <v>43539</v>
      </c>
      <c r="Y80" s="37" t="s">
        <v>314</v>
      </c>
      <c r="Z80" s="37" t="s">
        <v>352</v>
      </c>
      <c r="AA80" s="38" t="s">
        <v>228</v>
      </c>
      <c r="AB80" s="85">
        <f t="shared" ca="1" si="13"/>
        <v>2.9999999999999996E-3</v>
      </c>
      <c r="AC80" s="85">
        <f t="shared" ca="1" si="2"/>
        <v>0</v>
      </c>
    </row>
    <row r="81" spans="1:35" ht="108" x14ac:dyDescent="0.25">
      <c r="A81" s="144" t="s">
        <v>47</v>
      </c>
      <c r="B81" s="37" t="s">
        <v>104</v>
      </c>
      <c r="C81" s="38" t="s">
        <v>119</v>
      </c>
      <c r="D81" s="38" t="s">
        <v>119</v>
      </c>
      <c r="E81" s="38" t="s">
        <v>58</v>
      </c>
      <c r="F81" s="44" t="s">
        <v>208</v>
      </c>
      <c r="G81" s="159" t="str">
        <f t="shared" si="14"/>
        <v>Líderes de Cada Proceso</v>
      </c>
      <c r="H81" s="41">
        <v>43497</v>
      </c>
      <c r="I81" s="41">
        <v>43538</v>
      </c>
      <c r="J81" s="27"/>
      <c r="K81" s="55"/>
      <c r="L81" s="51"/>
      <c r="M81" s="27"/>
      <c r="N81" s="27"/>
      <c r="O81" s="27"/>
      <c r="P81" s="27"/>
      <c r="Q81" s="27"/>
      <c r="R81" s="27"/>
      <c r="S81" s="27"/>
      <c r="T81" s="27"/>
      <c r="U81" s="27"/>
      <c r="V81" s="38" t="s">
        <v>156</v>
      </c>
      <c r="W81" s="42">
        <v>3.0000000000000001E-3</v>
      </c>
      <c r="X81" s="41">
        <v>43538</v>
      </c>
      <c r="Y81" s="37" t="s">
        <v>315</v>
      </c>
      <c r="Z81" s="37" t="s">
        <v>313</v>
      </c>
      <c r="AA81" s="38" t="s">
        <v>228</v>
      </c>
      <c r="AB81" s="85">
        <f t="shared" ca="1" si="13"/>
        <v>2.9999999999999996E-3</v>
      </c>
      <c r="AC81" s="85">
        <f t="shared" ca="1" si="2"/>
        <v>0</v>
      </c>
    </row>
    <row r="82" spans="1:35" ht="84" x14ac:dyDescent="0.25">
      <c r="A82" s="144" t="s">
        <v>47</v>
      </c>
      <c r="B82" s="37" t="s">
        <v>104</v>
      </c>
      <c r="C82" s="38" t="s">
        <v>119</v>
      </c>
      <c r="D82" s="38" t="s">
        <v>119</v>
      </c>
      <c r="E82" s="38" t="s">
        <v>58</v>
      </c>
      <c r="F82" s="44" t="s">
        <v>208</v>
      </c>
      <c r="G82" s="159" t="str">
        <f t="shared" si="14"/>
        <v>Líderes de Cada Proceso</v>
      </c>
      <c r="H82" s="41">
        <v>43620</v>
      </c>
      <c r="I82" s="41">
        <v>43657</v>
      </c>
      <c r="J82" s="49"/>
      <c r="K82" s="53"/>
      <c r="L82" s="53"/>
      <c r="M82" s="50"/>
      <c r="N82" s="27"/>
      <c r="O82" s="97"/>
      <c r="P82" s="45"/>
      <c r="Q82" s="27"/>
      <c r="R82" s="27"/>
      <c r="S82" s="27"/>
      <c r="T82" s="27"/>
      <c r="U82" s="27"/>
      <c r="V82" s="38" t="s">
        <v>156</v>
      </c>
      <c r="W82" s="42">
        <v>3.0000000000000001E-3</v>
      </c>
      <c r="X82" s="41"/>
      <c r="Y82" s="37" t="s">
        <v>316</v>
      </c>
      <c r="Z82" s="37" t="s">
        <v>353</v>
      </c>
      <c r="AA82" s="38" t="s">
        <v>225</v>
      </c>
      <c r="AB82" s="83">
        <f t="shared" ca="1" si="13"/>
        <v>2.5499999999999997E-3</v>
      </c>
      <c r="AC82" s="83">
        <f t="shared" ref="AC82:AC145" ca="1" si="15">+W82-AB82</f>
        <v>4.5000000000000031E-4</v>
      </c>
      <c r="AE82" s="153"/>
      <c r="AF82" s="153"/>
      <c r="AG82" s="153"/>
      <c r="AH82" s="154"/>
      <c r="AI82" s="154"/>
    </row>
    <row r="83" spans="1:35" ht="24" x14ac:dyDescent="0.25">
      <c r="A83" s="38" t="s">
        <v>47</v>
      </c>
      <c r="B83" s="37" t="s">
        <v>104</v>
      </c>
      <c r="C83" s="38" t="s">
        <v>119</v>
      </c>
      <c r="D83" s="38" t="s">
        <v>119</v>
      </c>
      <c r="E83" s="38" t="s">
        <v>58</v>
      </c>
      <c r="F83" s="44" t="s">
        <v>208</v>
      </c>
      <c r="G83" s="159" t="str">
        <f t="shared" si="14"/>
        <v>Líderes de Cada Proceso</v>
      </c>
      <c r="H83" s="41">
        <v>43739</v>
      </c>
      <c r="I83" s="41">
        <v>43781</v>
      </c>
      <c r="J83" s="49"/>
      <c r="K83" s="53"/>
      <c r="L83" s="54"/>
      <c r="M83" s="50"/>
      <c r="N83" s="27"/>
      <c r="O83" s="27"/>
      <c r="P83" s="27"/>
      <c r="Q83" s="27"/>
      <c r="R83" s="27"/>
      <c r="S83" s="27"/>
      <c r="T83" s="27"/>
      <c r="U83" s="27"/>
      <c r="V83" s="38" t="s">
        <v>156</v>
      </c>
      <c r="W83" s="42">
        <v>3.0000000000000001E-3</v>
      </c>
      <c r="X83" s="41"/>
      <c r="Y83" s="37"/>
      <c r="Z83" s="37"/>
      <c r="AA83" s="38"/>
      <c r="AB83" s="39">
        <f t="shared" ca="1" si="13"/>
        <v>0</v>
      </c>
      <c r="AC83" s="39">
        <f t="shared" ca="1" si="15"/>
        <v>3.0000000000000001E-3</v>
      </c>
    </row>
    <row r="84" spans="1:35" ht="132" x14ac:dyDescent="0.2">
      <c r="A84" s="144" t="s">
        <v>47</v>
      </c>
      <c r="B84" s="37" t="s">
        <v>105</v>
      </c>
      <c r="C84" s="38" t="s">
        <v>96</v>
      </c>
      <c r="D84" s="38" t="s">
        <v>118</v>
      </c>
      <c r="E84" s="38" t="s">
        <v>58</v>
      </c>
      <c r="F84" s="44" t="s">
        <v>208</v>
      </c>
      <c r="G84" s="159" t="str">
        <f t="shared" ref="G84" si="16">IF(LEN(C84)&gt;0,VLOOKUP(C84,PROCESO2,3,0),"")</f>
        <v>Asesor de Control Interno</v>
      </c>
      <c r="H84" s="41">
        <v>43467</v>
      </c>
      <c r="I84" s="41">
        <v>43507</v>
      </c>
      <c r="J84" s="44"/>
      <c r="K84" s="52"/>
      <c r="L84" s="52"/>
      <c r="M84" s="27"/>
      <c r="N84" s="27"/>
      <c r="O84" s="27"/>
      <c r="P84" s="27"/>
      <c r="Q84" s="27"/>
      <c r="R84" s="27"/>
      <c r="S84" s="27"/>
      <c r="T84" s="27"/>
      <c r="U84" s="27"/>
      <c r="V84" s="38" t="s">
        <v>156</v>
      </c>
      <c r="W84" s="42">
        <v>3.0000000000000001E-3</v>
      </c>
      <c r="X84" s="41">
        <v>43507</v>
      </c>
      <c r="Y84" s="37" t="s">
        <v>354</v>
      </c>
      <c r="Z84" s="37" t="s">
        <v>355</v>
      </c>
      <c r="AA84" s="38" t="s">
        <v>228</v>
      </c>
      <c r="AB84" s="85">
        <f t="shared" ref="AB84" ca="1" si="17">IF(ISERROR(VLOOKUP(AA84,INDIRECT(VLOOKUP(A84,ACTA,2,0)&amp;"A"),2,0))=TRUE,0,W84*(VLOOKUP(AA84,INDIRECT(VLOOKUP(A84,ACTA,2,0)&amp;"A"),2,0)))</f>
        <v>2.9999999999999996E-3</v>
      </c>
      <c r="AC84" s="85">
        <f t="shared" ca="1" si="15"/>
        <v>0</v>
      </c>
    </row>
    <row r="85" spans="1:35" ht="48" x14ac:dyDescent="0.2">
      <c r="A85" s="144" t="s">
        <v>47</v>
      </c>
      <c r="B85" s="37" t="s">
        <v>106</v>
      </c>
      <c r="C85" s="38" t="s">
        <v>96</v>
      </c>
      <c r="D85" s="38" t="s">
        <v>118</v>
      </c>
      <c r="E85" s="38" t="s">
        <v>58</v>
      </c>
      <c r="F85" s="44" t="s">
        <v>208</v>
      </c>
      <c r="G85" s="159" t="str">
        <f t="shared" ref="G85" si="18">IF(LEN(C85)&gt;0,VLOOKUP(C85,PROCESO2,3,0),"")</f>
        <v>Asesor de Control Interno</v>
      </c>
      <c r="H85" s="41">
        <v>43467</v>
      </c>
      <c r="I85" s="41">
        <v>43474</v>
      </c>
      <c r="J85" s="44"/>
      <c r="K85" s="27"/>
      <c r="L85" s="27"/>
      <c r="M85" s="27"/>
      <c r="N85" s="27"/>
      <c r="O85" s="27"/>
      <c r="P85" s="27"/>
      <c r="Q85" s="27"/>
      <c r="R85" s="27"/>
      <c r="S85" s="27"/>
      <c r="T85" s="27"/>
      <c r="U85" s="27"/>
      <c r="V85" s="38" t="s">
        <v>156</v>
      </c>
      <c r="W85" s="42">
        <v>3.0000000000000001E-3</v>
      </c>
      <c r="X85" s="41">
        <v>43493</v>
      </c>
      <c r="Y85" s="37" t="s">
        <v>319</v>
      </c>
      <c r="Z85" s="37" t="s">
        <v>317</v>
      </c>
      <c r="AA85" s="38" t="s">
        <v>228</v>
      </c>
      <c r="AB85" s="85">
        <f t="shared" ref="AB85" ca="1" si="19">IF(ISERROR(VLOOKUP(AA85,INDIRECT(VLOOKUP(A85,ACTA,2,0)&amp;"A"),2,0))=TRUE,0,W85*(VLOOKUP(AA85,INDIRECT(VLOOKUP(A85,ACTA,2,0)&amp;"A"),2,0)))</f>
        <v>2.9999999999999996E-3</v>
      </c>
      <c r="AC85" s="85">
        <f t="shared" ca="1" si="15"/>
        <v>0</v>
      </c>
    </row>
    <row r="86" spans="1:35" ht="48" x14ac:dyDescent="0.2">
      <c r="A86" s="144" t="s">
        <v>47</v>
      </c>
      <c r="B86" s="37" t="s">
        <v>106</v>
      </c>
      <c r="C86" s="38" t="s">
        <v>96</v>
      </c>
      <c r="D86" s="38" t="s">
        <v>118</v>
      </c>
      <c r="E86" s="38" t="s">
        <v>58</v>
      </c>
      <c r="F86" s="44" t="s">
        <v>214</v>
      </c>
      <c r="G86" s="159" t="str">
        <f t="shared" si="14"/>
        <v>Asesor de Control Interno</v>
      </c>
      <c r="H86" s="41">
        <v>43556</v>
      </c>
      <c r="I86" s="41">
        <v>43560</v>
      </c>
      <c r="J86" s="27"/>
      <c r="K86" s="27"/>
      <c r="L86" s="27"/>
      <c r="M86" s="27"/>
      <c r="N86" s="27"/>
      <c r="O86" s="27"/>
      <c r="P86" s="27"/>
      <c r="Q86" s="27"/>
      <c r="R86" s="27"/>
      <c r="S86" s="27"/>
      <c r="T86" s="27"/>
      <c r="U86" s="27"/>
      <c r="V86" s="38" t="s">
        <v>156</v>
      </c>
      <c r="W86" s="42">
        <v>3.0000000000000001E-3</v>
      </c>
      <c r="X86" s="41">
        <v>43584</v>
      </c>
      <c r="Y86" s="37" t="s">
        <v>318</v>
      </c>
      <c r="Z86" s="37" t="s">
        <v>356</v>
      </c>
      <c r="AA86" s="38" t="s">
        <v>228</v>
      </c>
      <c r="AB86" s="85">
        <f t="shared" ca="1" si="13"/>
        <v>2.9999999999999996E-3</v>
      </c>
      <c r="AC86" s="85">
        <f t="shared" ca="1" si="15"/>
        <v>0</v>
      </c>
    </row>
    <row r="87" spans="1:35" ht="24" x14ac:dyDescent="0.2">
      <c r="A87" s="38" t="s">
        <v>47</v>
      </c>
      <c r="B87" s="37" t="s">
        <v>106</v>
      </c>
      <c r="C87" s="38" t="s">
        <v>96</v>
      </c>
      <c r="D87" s="38" t="s">
        <v>118</v>
      </c>
      <c r="E87" s="38" t="s">
        <v>58</v>
      </c>
      <c r="F87" s="44" t="s">
        <v>214</v>
      </c>
      <c r="G87" s="159" t="str">
        <f t="shared" si="14"/>
        <v>Asesor de Control Interno</v>
      </c>
      <c r="H87" s="41">
        <v>43648</v>
      </c>
      <c r="I87" s="41">
        <v>43654</v>
      </c>
      <c r="J87" s="27"/>
      <c r="K87" s="27"/>
      <c r="L87" s="27"/>
      <c r="M87" s="27"/>
      <c r="N87" s="27"/>
      <c r="O87" s="27"/>
      <c r="P87" s="141"/>
      <c r="Q87" s="27"/>
      <c r="R87" s="27"/>
      <c r="S87" s="27"/>
      <c r="T87" s="27"/>
      <c r="U87" s="27"/>
      <c r="V87" s="38" t="s">
        <v>156</v>
      </c>
      <c r="W87" s="42">
        <v>3.0000000000000001E-3</v>
      </c>
      <c r="X87" s="41"/>
      <c r="Y87" s="37"/>
      <c r="Z87" s="37"/>
      <c r="AA87" s="38"/>
      <c r="AB87" s="39">
        <f t="shared" ca="1" si="13"/>
        <v>0</v>
      </c>
      <c r="AC87" s="39">
        <f t="shared" ca="1" si="15"/>
        <v>3.0000000000000001E-3</v>
      </c>
    </row>
    <row r="88" spans="1:35" ht="24" x14ac:dyDescent="0.2">
      <c r="A88" s="38" t="s">
        <v>47</v>
      </c>
      <c r="B88" s="37" t="s">
        <v>106</v>
      </c>
      <c r="C88" s="38" t="s">
        <v>96</v>
      </c>
      <c r="D88" s="38" t="s">
        <v>118</v>
      </c>
      <c r="E88" s="38" t="s">
        <v>58</v>
      </c>
      <c r="F88" s="44" t="s">
        <v>214</v>
      </c>
      <c r="G88" s="159" t="str">
        <f t="shared" si="14"/>
        <v>Asesor de Control Interno</v>
      </c>
      <c r="H88" s="41">
        <v>43739</v>
      </c>
      <c r="I88" s="41">
        <v>43745</v>
      </c>
      <c r="J88" s="27"/>
      <c r="K88" s="27"/>
      <c r="L88" s="27"/>
      <c r="M88" s="27"/>
      <c r="N88" s="27"/>
      <c r="O88" s="27"/>
      <c r="P88" s="27"/>
      <c r="Q88" s="27"/>
      <c r="R88" s="27"/>
      <c r="S88" s="27"/>
      <c r="T88" s="27"/>
      <c r="U88" s="27"/>
      <c r="V88" s="38" t="s">
        <v>156</v>
      </c>
      <c r="W88" s="42">
        <v>3.0000000000000001E-3</v>
      </c>
      <c r="X88" s="41"/>
      <c r="Y88" s="37"/>
      <c r="Z88" s="37"/>
      <c r="AA88" s="38"/>
      <c r="AB88" s="39">
        <f t="shared" ca="1" si="13"/>
        <v>0</v>
      </c>
      <c r="AC88" s="39">
        <f t="shared" ca="1" si="15"/>
        <v>3.0000000000000001E-3</v>
      </c>
    </row>
    <row r="89" spans="1:35" ht="72" x14ac:dyDescent="0.2">
      <c r="A89" s="144" t="s">
        <v>47</v>
      </c>
      <c r="B89" s="37" t="s">
        <v>107</v>
      </c>
      <c r="C89" s="38" t="s">
        <v>78</v>
      </c>
      <c r="D89" s="38" t="s">
        <v>116</v>
      </c>
      <c r="E89" s="38" t="s">
        <v>58</v>
      </c>
      <c r="F89" s="44" t="s">
        <v>208</v>
      </c>
      <c r="G89" s="159" t="str">
        <f t="shared" ref="G89" si="20">IF(LEN(C89)&gt;0,VLOOKUP(C89,PROCESO2,3,0),"")</f>
        <v xml:space="preserve">Jefe Oficina Asesora de Planeación </v>
      </c>
      <c r="H89" s="41">
        <v>43467</v>
      </c>
      <c r="I89" s="41">
        <v>43500</v>
      </c>
      <c r="J89" s="44"/>
      <c r="K89" s="27"/>
      <c r="L89" s="27"/>
      <c r="M89" s="27"/>
      <c r="N89" s="27"/>
      <c r="O89" s="27"/>
      <c r="P89" s="27"/>
      <c r="Q89" s="27"/>
      <c r="R89" s="27"/>
      <c r="S89" s="27"/>
      <c r="T89" s="27"/>
      <c r="U89" s="27"/>
      <c r="V89" s="38" t="s">
        <v>156</v>
      </c>
      <c r="W89" s="42">
        <v>3.0000000000000001E-3</v>
      </c>
      <c r="X89" s="41">
        <v>43500</v>
      </c>
      <c r="Y89" s="37" t="s">
        <v>321</v>
      </c>
      <c r="Z89" s="37" t="s">
        <v>320</v>
      </c>
      <c r="AA89" s="38" t="s">
        <v>228</v>
      </c>
      <c r="AB89" s="85">
        <f t="shared" ref="AB89" ca="1" si="21">IF(ISERROR(VLOOKUP(AA89,INDIRECT(VLOOKUP(A89,ACTA,2,0)&amp;"A"),2,0))=TRUE,0,W89*(VLOOKUP(AA89,INDIRECT(VLOOKUP(A89,ACTA,2,0)&amp;"A"),2,0)))</f>
        <v>2.9999999999999996E-3</v>
      </c>
      <c r="AC89" s="85">
        <f t="shared" ca="1" si="15"/>
        <v>0</v>
      </c>
    </row>
    <row r="90" spans="1:35" ht="120" x14ac:dyDescent="0.2">
      <c r="A90" s="144" t="s">
        <v>47</v>
      </c>
      <c r="B90" s="37" t="s">
        <v>107</v>
      </c>
      <c r="C90" s="38" t="s">
        <v>78</v>
      </c>
      <c r="D90" s="38" t="s">
        <v>116</v>
      </c>
      <c r="E90" s="38" t="s">
        <v>58</v>
      </c>
      <c r="F90" s="44" t="s">
        <v>216</v>
      </c>
      <c r="G90" s="159" t="str">
        <f t="shared" si="14"/>
        <v xml:space="preserve">Jefe Oficina Asesora de Planeación </v>
      </c>
      <c r="H90" s="41">
        <v>43556</v>
      </c>
      <c r="I90" s="41">
        <v>43585</v>
      </c>
      <c r="J90" s="27"/>
      <c r="K90" s="27"/>
      <c r="L90" s="27"/>
      <c r="M90" s="44"/>
      <c r="N90" s="27"/>
      <c r="O90" s="27"/>
      <c r="P90" s="27"/>
      <c r="Q90" s="27"/>
      <c r="R90" s="27"/>
      <c r="S90" s="27"/>
      <c r="T90" s="27"/>
      <c r="U90" s="27"/>
      <c r="V90" s="38" t="s">
        <v>156</v>
      </c>
      <c r="W90" s="42">
        <v>3.0000000000000001E-3</v>
      </c>
      <c r="X90" s="41">
        <v>43588</v>
      </c>
      <c r="Y90" s="37" t="s">
        <v>357</v>
      </c>
      <c r="Z90" s="37" t="s">
        <v>358</v>
      </c>
      <c r="AA90" s="38" t="s">
        <v>228</v>
      </c>
      <c r="AB90" s="85">
        <f t="shared" ca="1" si="13"/>
        <v>2.9999999999999996E-3</v>
      </c>
      <c r="AC90" s="85">
        <f t="shared" ca="1" si="15"/>
        <v>0</v>
      </c>
      <c r="AD90" s="101"/>
    </row>
    <row r="91" spans="1:35" ht="48" x14ac:dyDescent="0.2">
      <c r="A91" s="38" t="s">
        <v>47</v>
      </c>
      <c r="B91" s="37" t="s">
        <v>107</v>
      </c>
      <c r="C91" s="38" t="s">
        <v>78</v>
      </c>
      <c r="D91" s="38" t="s">
        <v>116</v>
      </c>
      <c r="E91" s="38" t="s">
        <v>58</v>
      </c>
      <c r="F91" s="44" t="s">
        <v>216</v>
      </c>
      <c r="G91" s="159" t="str">
        <f t="shared" si="14"/>
        <v xml:space="preserve">Jefe Oficina Asesora de Planeación </v>
      </c>
      <c r="H91" s="41">
        <v>43648</v>
      </c>
      <c r="I91" s="41">
        <v>43677</v>
      </c>
      <c r="J91" s="27"/>
      <c r="K91" s="27"/>
      <c r="L91" s="27"/>
      <c r="M91" s="27"/>
      <c r="N91" s="27"/>
      <c r="O91" s="27"/>
      <c r="P91" s="150"/>
      <c r="Q91" s="27"/>
      <c r="R91" s="27"/>
      <c r="S91" s="27"/>
      <c r="T91" s="27"/>
      <c r="U91" s="27"/>
      <c r="V91" s="38" t="s">
        <v>156</v>
      </c>
      <c r="W91" s="42">
        <v>3.0000000000000001E-3</v>
      </c>
      <c r="X91" s="41"/>
      <c r="Y91" s="37"/>
      <c r="Z91" s="37"/>
      <c r="AA91" s="38"/>
      <c r="AB91" s="39">
        <f t="shared" ca="1" si="13"/>
        <v>0</v>
      </c>
      <c r="AC91" s="39">
        <f t="shared" ca="1" si="15"/>
        <v>3.0000000000000001E-3</v>
      </c>
    </row>
    <row r="92" spans="1:35" ht="48" x14ac:dyDescent="0.2">
      <c r="A92" s="38" t="s">
        <v>47</v>
      </c>
      <c r="B92" s="37" t="s">
        <v>107</v>
      </c>
      <c r="C92" s="38" t="s">
        <v>78</v>
      </c>
      <c r="D92" s="38" t="s">
        <v>116</v>
      </c>
      <c r="E92" s="38" t="s">
        <v>58</v>
      </c>
      <c r="F92" s="44" t="s">
        <v>216</v>
      </c>
      <c r="G92" s="159" t="str">
        <f t="shared" si="14"/>
        <v xml:space="preserve">Jefe Oficina Asesora de Planeación </v>
      </c>
      <c r="H92" s="41">
        <v>43739</v>
      </c>
      <c r="I92" s="41">
        <v>43768</v>
      </c>
      <c r="J92" s="27"/>
      <c r="K92" s="27"/>
      <c r="L92" s="27"/>
      <c r="M92" s="27"/>
      <c r="N92" s="27"/>
      <c r="O92" s="27"/>
      <c r="P92" s="27"/>
      <c r="Q92" s="27"/>
      <c r="R92" s="27"/>
      <c r="S92" s="44"/>
      <c r="T92" s="27"/>
      <c r="U92" s="27"/>
      <c r="V92" s="38" t="s">
        <v>156</v>
      </c>
      <c r="W92" s="42">
        <v>3.0000000000000001E-3</v>
      </c>
      <c r="X92" s="41"/>
      <c r="Y92" s="37"/>
      <c r="Z92" s="37"/>
      <c r="AA92" s="38"/>
      <c r="AB92" s="39">
        <f t="shared" ca="1" si="13"/>
        <v>0</v>
      </c>
      <c r="AC92" s="39">
        <f t="shared" ca="1" si="15"/>
        <v>3.0000000000000001E-3</v>
      </c>
    </row>
    <row r="93" spans="1:35" ht="48" x14ac:dyDescent="0.2">
      <c r="A93" s="144" t="s">
        <v>55</v>
      </c>
      <c r="B93" s="37" t="s">
        <v>108</v>
      </c>
      <c r="C93" s="38" t="s">
        <v>119</v>
      </c>
      <c r="D93" s="38" t="s">
        <v>119</v>
      </c>
      <c r="E93" s="38" t="s">
        <v>58</v>
      </c>
      <c r="F93" s="44" t="s">
        <v>208</v>
      </c>
      <c r="G93" s="159" t="str">
        <f t="shared" si="14"/>
        <v>Líderes de Cada Proceso</v>
      </c>
      <c r="H93" s="41">
        <v>43467</v>
      </c>
      <c r="I93" s="41">
        <v>43481</v>
      </c>
      <c r="J93" s="44"/>
      <c r="K93" s="27"/>
      <c r="L93" s="27"/>
      <c r="M93" s="27"/>
      <c r="N93" s="27"/>
      <c r="O93" s="27"/>
      <c r="P93" s="27"/>
      <c r="Q93" s="27"/>
      <c r="R93" s="27"/>
      <c r="S93" s="27"/>
      <c r="T93" s="27"/>
      <c r="U93" s="27"/>
      <c r="V93" s="38" t="s">
        <v>156</v>
      </c>
      <c r="W93" s="42">
        <v>0.02</v>
      </c>
      <c r="X93" s="41">
        <v>43481</v>
      </c>
      <c r="Y93" s="37" t="s">
        <v>277</v>
      </c>
      <c r="Z93" s="37" t="s">
        <v>276</v>
      </c>
      <c r="AA93" s="38" t="s">
        <v>228</v>
      </c>
      <c r="AB93" s="85">
        <f t="shared" ca="1" si="13"/>
        <v>1.9999999999999997E-2</v>
      </c>
      <c r="AC93" s="85">
        <f t="shared" ca="1" si="15"/>
        <v>0</v>
      </c>
    </row>
    <row r="94" spans="1:35" ht="60" x14ac:dyDescent="0.2">
      <c r="A94" s="144" t="s">
        <v>55</v>
      </c>
      <c r="B94" s="37" t="s">
        <v>108</v>
      </c>
      <c r="C94" s="38" t="s">
        <v>119</v>
      </c>
      <c r="D94" s="38" t="s">
        <v>119</v>
      </c>
      <c r="E94" s="38" t="s">
        <v>58</v>
      </c>
      <c r="F94" s="44" t="s">
        <v>208</v>
      </c>
      <c r="G94" s="159" t="str">
        <f t="shared" si="14"/>
        <v>Líderes de Cada Proceso</v>
      </c>
      <c r="H94" s="41">
        <v>43587</v>
      </c>
      <c r="I94" s="41">
        <v>43600</v>
      </c>
      <c r="J94" s="27"/>
      <c r="K94" s="27"/>
      <c r="L94" s="27"/>
      <c r="M94" s="27"/>
      <c r="N94" s="97"/>
      <c r="O94" s="27"/>
      <c r="P94" s="27"/>
      <c r="Q94" s="27"/>
      <c r="R94" s="27"/>
      <c r="S94" s="27"/>
      <c r="T94" s="27"/>
      <c r="U94" s="27"/>
      <c r="V94" s="38" t="s">
        <v>156</v>
      </c>
      <c r="W94" s="42">
        <v>0.02</v>
      </c>
      <c r="X94" s="41">
        <v>43600</v>
      </c>
      <c r="Y94" s="37" t="s">
        <v>322</v>
      </c>
      <c r="Z94" s="37" t="s">
        <v>288</v>
      </c>
      <c r="AA94" s="38" t="s">
        <v>228</v>
      </c>
      <c r="AB94" s="85">
        <f ca="1">IF(ISERROR(VLOOKUP(AA94,INDIRECT(VLOOKUP(A94,ACTA,2,0)&amp;"A"),2,0))=TRUE,0,W94*(VLOOKUP(AA94,INDIRECT(VLOOKUP(A94,ACTA,2,0)&amp;"A"),2,0)))</f>
        <v>1.9999999999999997E-2</v>
      </c>
      <c r="AC94" s="85">
        <f ca="1">+W94-AB94</f>
        <v>0</v>
      </c>
    </row>
    <row r="95" spans="1:35" ht="36" x14ac:dyDescent="0.2">
      <c r="A95" s="38" t="s">
        <v>55</v>
      </c>
      <c r="B95" s="37" t="s">
        <v>108</v>
      </c>
      <c r="C95" s="38" t="s">
        <v>119</v>
      </c>
      <c r="D95" s="38" t="s">
        <v>119</v>
      </c>
      <c r="E95" s="38" t="s">
        <v>58</v>
      </c>
      <c r="F95" s="44" t="s">
        <v>208</v>
      </c>
      <c r="G95" s="159" t="str">
        <f t="shared" si="14"/>
        <v>Líderes de Cada Proceso</v>
      </c>
      <c r="H95" s="41">
        <v>43710</v>
      </c>
      <c r="I95" s="41">
        <v>43721</v>
      </c>
      <c r="J95" s="27"/>
      <c r="K95" s="27"/>
      <c r="L95" s="27"/>
      <c r="M95" s="27"/>
      <c r="N95" s="27"/>
      <c r="O95" s="27"/>
      <c r="P95" s="27"/>
      <c r="Q95" s="27"/>
      <c r="R95" s="97"/>
      <c r="S95" s="27"/>
      <c r="T95" s="27"/>
      <c r="U95" s="27"/>
      <c r="V95" s="38" t="s">
        <v>156</v>
      </c>
      <c r="W95" s="42">
        <v>0.02</v>
      </c>
      <c r="X95" s="41"/>
      <c r="Y95" s="37"/>
      <c r="Z95" s="37"/>
      <c r="AA95" s="38"/>
      <c r="AB95" s="39">
        <f t="shared" ca="1" si="13"/>
        <v>0</v>
      </c>
      <c r="AC95" s="39">
        <f t="shared" ca="1" si="15"/>
        <v>0.02</v>
      </c>
    </row>
    <row r="96" spans="1:35" ht="72" x14ac:dyDescent="0.2">
      <c r="A96" s="144" t="s">
        <v>47</v>
      </c>
      <c r="B96" s="37" t="s">
        <v>253</v>
      </c>
      <c r="C96" s="38" t="s">
        <v>78</v>
      </c>
      <c r="D96" s="38" t="s">
        <v>116</v>
      </c>
      <c r="E96" s="38" t="s">
        <v>58</v>
      </c>
      <c r="F96" s="44" t="s">
        <v>208</v>
      </c>
      <c r="G96" s="159" t="str">
        <f t="shared" si="14"/>
        <v xml:space="preserve">Jefe Oficina Asesora de Planeación </v>
      </c>
      <c r="H96" s="41">
        <v>43587</v>
      </c>
      <c r="I96" s="41">
        <v>43615</v>
      </c>
      <c r="J96" s="27"/>
      <c r="K96" s="27"/>
      <c r="L96" s="27"/>
      <c r="M96" s="27"/>
      <c r="N96" s="97"/>
      <c r="O96" s="27"/>
      <c r="P96" s="27"/>
      <c r="Q96" s="27"/>
      <c r="R96" s="27"/>
      <c r="S96" s="27"/>
      <c r="T96" s="27"/>
      <c r="U96" s="27"/>
      <c r="V96" s="38" t="s">
        <v>156</v>
      </c>
      <c r="W96" s="42">
        <v>3.0000000000000001E-3</v>
      </c>
      <c r="X96" s="41">
        <v>43605</v>
      </c>
      <c r="Y96" s="37" t="s">
        <v>323</v>
      </c>
      <c r="Z96" s="37" t="s">
        <v>359</v>
      </c>
      <c r="AA96" s="38" t="s">
        <v>228</v>
      </c>
      <c r="AB96" s="85">
        <f t="shared" ref="AB96:AB125" ca="1" si="22">IF(ISERROR(VLOOKUP(AA96,INDIRECT(VLOOKUP(A96,ACTA,2,0)&amp;"A"),2,0))=TRUE,0,W96*(VLOOKUP(AA96,INDIRECT(VLOOKUP(A96,ACTA,2,0)&amp;"A"),2,0)))</f>
        <v>2.9999999999999996E-3</v>
      </c>
      <c r="AC96" s="85">
        <f t="shared" ca="1" si="15"/>
        <v>0</v>
      </c>
    </row>
    <row r="97" spans="1:29" ht="96" x14ac:dyDescent="0.2">
      <c r="A97" s="144" t="s">
        <v>47</v>
      </c>
      <c r="B97" s="37" t="s">
        <v>110</v>
      </c>
      <c r="C97" s="38" t="s">
        <v>98</v>
      </c>
      <c r="D97" s="38" t="s">
        <v>118</v>
      </c>
      <c r="E97" s="38" t="s">
        <v>58</v>
      </c>
      <c r="F97" s="98" t="s">
        <v>205</v>
      </c>
      <c r="G97" s="159" t="str">
        <f t="shared" si="14"/>
        <v>Director de Gestión Corporativa y CID</v>
      </c>
      <c r="H97" s="41">
        <v>43556</v>
      </c>
      <c r="I97" s="41">
        <v>43600</v>
      </c>
      <c r="J97" s="27"/>
      <c r="K97" s="27"/>
      <c r="L97" s="27"/>
      <c r="M97" s="27"/>
      <c r="N97" s="27"/>
      <c r="O97" s="27"/>
      <c r="P97" s="27"/>
      <c r="Q97" s="27"/>
      <c r="R97" s="27"/>
      <c r="S97" s="27"/>
      <c r="T97" s="27"/>
      <c r="U97" s="27"/>
      <c r="V97" s="38" t="s">
        <v>156</v>
      </c>
      <c r="W97" s="42">
        <v>3.0000000000000001E-3</v>
      </c>
      <c r="X97" s="41">
        <v>43600</v>
      </c>
      <c r="Y97" s="37" t="s">
        <v>324</v>
      </c>
      <c r="Z97" s="37" t="s">
        <v>360</v>
      </c>
      <c r="AA97" s="38" t="s">
        <v>228</v>
      </c>
      <c r="AB97" s="85">
        <f ca="1">IF(ISERROR(VLOOKUP(AA97,INDIRECT(VLOOKUP(A97,ACTA,2,0)&amp;"A"),2,0))=TRUE,0,W97*(VLOOKUP(AA97,INDIRECT(VLOOKUP(A97,ACTA,2,0)&amp;"A"),2,0)))</f>
        <v>2.9999999999999996E-3</v>
      </c>
      <c r="AC97" s="85">
        <f t="shared" ca="1" si="15"/>
        <v>0</v>
      </c>
    </row>
    <row r="98" spans="1:29" ht="24" x14ac:dyDescent="0.2">
      <c r="A98" s="38" t="s">
        <v>47</v>
      </c>
      <c r="B98" s="37" t="s">
        <v>110</v>
      </c>
      <c r="C98" s="38" t="s">
        <v>98</v>
      </c>
      <c r="D98" s="38" t="s">
        <v>118</v>
      </c>
      <c r="E98" s="38" t="s">
        <v>58</v>
      </c>
      <c r="F98" s="44" t="s">
        <v>205</v>
      </c>
      <c r="G98" s="159" t="str">
        <f t="shared" si="14"/>
        <v>Director de Gestión Corporativa y CID</v>
      </c>
      <c r="H98" s="41">
        <v>43739</v>
      </c>
      <c r="I98" s="41">
        <v>43784</v>
      </c>
      <c r="J98" s="27"/>
      <c r="K98" s="27"/>
      <c r="L98" s="27"/>
      <c r="M98" s="27"/>
      <c r="N98" s="27"/>
      <c r="O98" s="27"/>
      <c r="P98" s="27"/>
      <c r="Q98" s="27"/>
      <c r="R98" s="27"/>
      <c r="S98" s="27"/>
      <c r="T98" s="27"/>
      <c r="U98" s="27"/>
      <c r="V98" s="38" t="s">
        <v>156</v>
      </c>
      <c r="W98" s="42">
        <v>3.0000000000000001E-3</v>
      </c>
      <c r="X98" s="41"/>
      <c r="Y98" s="37"/>
      <c r="Z98" s="37"/>
      <c r="AA98" s="38"/>
      <c r="AB98" s="39">
        <f t="shared" ca="1" si="22"/>
        <v>0</v>
      </c>
      <c r="AC98" s="39">
        <f t="shared" ca="1" si="15"/>
        <v>3.0000000000000001E-3</v>
      </c>
    </row>
    <row r="99" spans="1:29" ht="60" x14ac:dyDescent="0.2">
      <c r="A99" s="144" t="s">
        <v>47</v>
      </c>
      <c r="B99" s="37" t="s">
        <v>111</v>
      </c>
      <c r="C99" s="38" t="s">
        <v>84</v>
      </c>
      <c r="D99" s="38" t="s">
        <v>116</v>
      </c>
      <c r="E99" s="38" t="s">
        <v>58</v>
      </c>
      <c r="F99" s="44" t="s">
        <v>208</v>
      </c>
      <c r="G99" s="159" t="str">
        <f t="shared" si="14"/>
        <v>Jefe Oficina de Tecnologías de la Información y las Comunicaciones</v>
      </c>
      <c r="H99" s="41">
        <v>43497</v>
      </c>
      <c r="I99" s="41">
        <v>43539</v>
      </c>
      <c r="J99" s="27"/>
      <c r="K99" s="27"/>
      <c r="L99" s="27"/>
      <c r="M99" s="27"/>
      <c r="N99" s="27"/>
      <c r="O99" s="27"/>
      <c r="P99" s="27"/>
      <c r="Q99" s="27"/>
      <c r="R99" s="27"/>
      <c r="S99" s="27"/>
      <c r="T99" s="27"/>
      <c r="U99" s="27"/>
      <c r="V99" s="38" t="s">
        <v>156</v>
      </c>
      <c r="W99" s="42">
        <v>3.0000000000000001E-3</v>
      </c>
      <c r="X99" s="41">
        <v>43539</v>
      </c>
      <c r="Y99" s="37" t="s">
        <v>326</v>
      </c>
      <c r="Z99" s="37" t="s">
        <v>325</v>
      </c>
      <c r="AA99" s="38" t="s">
        <v>228</v>
      </c>
      <c r="AB99" s="85">
        <f t="shared" ca="1" si="22"/>
        <v>2.9999999999999996E-3</v>
      </c>
      <c r="AC99" s="85">
        <f t="shared" ca="1" si="15"/>
        <v>0</v>
      </c>
    </row>
    <row r="100" spans="1:29" ht="72" x14ac:dyDescent="0.2">
      <c r="A100" s="144" t="s">
        <v>47</v>
      </c>
      <c r="B100" s="37" t="s">
        <v>387</v>
      </c>
      <c r="C100" s="38" t="s">
        <v>94</v>
      </c>
      <c r="D100" s="38" t="s">
        <v>117</v>
      </c>
      <c r="E100" s="38" t="s">
        <v>58</v>
      </c>
      <c r="F100" s="98" t="s">
        <v>51</v>
      </c>
      <c r="G100" s="159" t="str">
        <f t="shared" si="14"/>
        <v>Subdirector Financiero</v>
      </c>
      <c r="H100" s="41">
        <v>43467</v>
      </c>
      <c r="I100" s="41">
        <v>43496</v>
      </c>
      <c r="J100" s="44"/>
      <c r="K100" s="27"/>
      <c r="L100" s="27"/>
      <c r="M100" s="27"/>
      <c r="N100" s="27"/>
      <c r="O100" s="27"/>
      <c r="P100" s="27"/>
      <c r="Q100" s="27"/>
      <c r="R100" s="27"/>
      <c r="S100" s="27"/>
      <c r="T100" s="27"/>
      <c r="U100" s="27"/>
      <c r="V100" s="38" t="s">
        <v>156</v>
      </c>
      <c r="W100" s="42">
        <v>3.0000000000000001E-3</v>
      </c>
      <c r="X100" s="41">
        <v>43497</v>
      </c>
      <c r="Y100" s="37" t="s">
        <v>328</v>
      </c>
      <c r="Z100" s="37" t="s">
        <v>327</v>
      </c>
      <c r="AA100" s="38" t="s">
        <v>228</v>
      </c>
      <c r="AB100" s="85">
        <f t="shared" ca="1" si="22"/>
        <v>2.9999999999999996E-3</v>
      </c>
      <c r="AC100" s="85">
        <f t="shared" ca="1" si="15"/>
        <v>0</v>
      </c>
    </row>
    <row r="101" spans="1:29" ht="72" x14ac:dyDescent="0.2">
      <c r="A101" s="144" t="s">
        <v>47</v>
      </c>
      <c r="B101" s="37" t="s">
        <v>387</v>
      </c>
      <c r="C101" s="38" t="s">
        <v>94</v>
      </c>
      <c r="D101" s="38" t="s">
        <v>117</v>
      </c>
      <c r="E101" s="38" t="s">
        <v>58</v>
      </c>
      <c r="F101" s="44" t="s">
        <v>205</v>
      </c>
      <c r="G101" s="159" t="str">
        <f t="shared" si="14"/>
        <v>Subdirector Financiero</v>
      </c>
      <c r="H101" s="41">
        <v>43556</v>
      </c>
      <c r="I101" s="41">
        <v>43585</v>
      </c>
      <c r="J101" s="27"/>
      <c r="K101" s="27"/>
      <c r="L101" s="27"/>
      <c r="M101" s="27"/>
      <c r="N101" s="27"/>
      <c r="O101" s="27"/>
      <c r="P101" s="27"/>
      <c r="Q101" s="27"/>
      <c r="R101" s="27"/>
      <c r="S101" s="27"/>
      <c r="T101" s="27"/>
      <c r="U101" s="27"/>
      <c r="V101" s="38" t="s">
        <v>156</v>
      </c>
      <c r="W101" s="42">
        <v>4.0000000000000001E-3</v>
      </c>
      <c r="X101" s="41">
        <v>43591</v>
      </c>
      <c r="Y101" s="37" t="s">
        <v>329</v>
      </c>
      <c r="Z101" s="37" t="s">
        <v>361</v>
      </c>
      <c r="AA101" s="38" t="s">
        <v>228</v>
      </c>
      <c r="AB101" s="85">
        <f t="shared" ca="1" si="22"/>
        <v>3.9999999999999992E-3</v>
      </c>
      <c r="AC101" s="85">
        <f t="shared" ca="1" si="15"/>
        <v>0</v>
      </c>
    </row>
    <row r="102" spans="1:29" ht="36" x14ac:dyDescent="0.25">
      <c r="A102" s="38" t="s">
        <v>47</v>
      </c>
      <c r="B102" s="37" t="s">
        <v>387</v>
      </c>
      <c r="C102" s="38" t="s">
        <v>94</v>
      </c>
      <c r="D102" s="38" t="s">
        <v>117</v>
      </c>
      <c r="E102" s="38" t="s">
        <v>58</v>
      </c>
      <c r="F102" s="44" t="s">
        <v>205</v>
      </c>
      <c r="G102" s="159" t="str">
        <f t="shared" si="14"/>
        <v>Subdirector Financiero</v>
      </c>
      <c r="H102" s="41">
        <v>43648</v>
      </c>
      <c r="I102" s="41">
        <v>43677</v>
      </c>
      <c r="J102" s="27"/>
      <c r="K102" s="27"/>
      <c r="L102" s="27"/>
      <c r="M102" s="27"/>
      <c r="N102" s="27"/>
      <c r="O102" s="27"/>
      <c r="P102" s="67"/>
      <c r="Q102" s="27"/>
      <c r="R102" s="56"/>
      <c r="S102" s="27"/>
      <c r="T102" s="27"/>
      <c r="U102" s="27"/>
      <c r="V102" s="38" t="s">
        <v>156</v>
      </c>
      <c r="W102" s="42">
        <v>4.0000000000000001E-3</v>
      </c>
      <c r="X102" s="41"/>
      <c r="Y102" s="37"/>
      <c r="Z102" s="37"/>
      <c r="AA102" s="38"/>
      <c r="AB102" s="39">
        <f t="shared" ca="1" si="22"/>
        <v>0</v>
      </c>
      <c r="AC102" s="39">
        <f t="shared" ca="1" si="15"/>
        <v>4.0000000000000001E-3</v>
      </c>
    </row>
    <row r="103" spans="1:29" ht="36" x14ac:dyDescent="0.2">
      <c r="A103" s="38" t="s">
        <v>47</v>
      </c>
      <c r="B103" s="37" t="s">
        <v>387</v>
      </c>
      <c r="C103" s="38" t="s">
        <v>94</v>
      </c>
      <c r="D103" s="38" t="s">
        <v>117</v>
      </c>
      <c r="E103" s="38" t="s">
        <v>58</v>
      </c>
      <c r="F103" s="148" t="s">
        <v>205</v>
      </c>
      <c r="G103" s="159" t="str">
        <f t="shared" si="14"/>
        <v>Subdirector Financiero</v>
      </c>
      <c r="H103" s="41">
        <v>43739</v>
      </c>
      <c r="I103" s="41">
        <v>43768</v>
      </c>
      <c r="J103" s="27"/>
      <c r="K103" s="27"/>
      <c r="L103" s="27"/>
      <c r="M103" s="27"/>
      <c r="N103" s="27"/>
      <c r="O103" s="27"/>
      <c r="P103" s="27"/>
      <c r="Q103" s="27"/>
      <c r="R103" s="27"/>
      <c r="S103" s="27"/>
      <c r="T103" s="27"/>
      <c r="U103" s="27"/>
      <c r="V103" s="38" t="s">
        <v>156</v>
      </c>
      <c r="W103" s="42">
        <v>4.0000000000000001E-3</v>
      </c>
      <c r="X103" s="41"/>
      <c r="Y103" s="37"/>
      <c r="Z103" s="37"/>
      <c r="AA103" s="38"/>
      <c r="AB103" s="39">
        <f t="shared" ca="1" si="22"/>
        <v>0</v>
      </c>
      <c r="AC103" s="39">
        <f t="shared" ca="1" si="15"/>
        <v>4.0000000000000001E-3</v>
      </c>
    </row>
    <row r="104" spans="1:29" ht="36" x14ac:dyDescent="0.2">
      <c r="A104" s="144" t="s">
        <v>48</v>
      </c>
      <c r="B104" s="37" t="s">
        <v>254</v>
      </c>
      <c r="C104" s="38" t="s">
        <v>96</v>
      </c>
      <c r="D104" s="38" t="s">
        <v>118</v>
      </c>
      <c r="E104" s="38" t="s">
        <v>58</v>
      </c>
      <c r="F104" s="98" t="s">
        <v>207</v>
      </c>
      <c r="G104" s="159" t="str">
        <f t="shared" si="14"/>
        <v>Asesor de Control Interno</v>
      </c>
      <c r="H104" s="41">
        <v>43467</v>
      </c>
      <c r="I104" s="41">
        <v>43474</v>
      </c>
      <c r="J104" s="149"/>
      <c r="K104" s="27"/>
      <c r="L104" s="27"/>
      <c r="M104" s="27"/>
      <c r="N104" s="27"/>
      <c r="O104" s="27"/>
      <c r="P104" s="27"/>
      <c r="Q104" s="27"/>
      <c r="R104" s="27"/>
      <c r="S104" s="27"/>
      <c r="T104" s="27"/>
      <c r="U104" s="27"/>
      <c r="V104" s="38" t="s">
        <v>258</v>
      </c>
      <c r="W104" s="42">
        <v>4.1000000000000003E-3</v>
      </c>
      <c r="X104" s="41"/>
      <c r="Y104" s="37" t="s">
        <v>330</v>
      </c>
      <c r="Z104" s="37" t="s">
        <v>330</v>
      </c>
      <c r="AA104" s="38"/>
      <c r="AB104" s="84">
        <f t="shared" ca="1" si="22"/>
        <v>0</v>
      </c>
      <c r="AC104" s="84">
        <f t="shared" ca="1" si="15"/>
        <v>4.1000000000000003E-3</v>
      </c>
    </row>
    <row r="105" spans="1:29" ht="36" x14ac:dyDescent="0.2">
      <c r="A105" s="144" t="s">
        <v>48</v>
      </c>
      <c r="B105" s="37" t="s">
        <v>254</v>
      </c>
      <c r="C105" s="38" t="s">
        <v>96</v>
      </c>
      <c r="D105" s="38" t="s">
        <v>118</v>
      </c>
      <c r="E105" s="38" t="s">
        <v>58</v>
      </c>
      <c r="F105" s="98" t="s">
        <v>207</v>
      </c>
      <c r="G105" s="159" t="str">
        <f t="shared" si="14"/>
        <v>Asesor de Control Interno</v>
      </c>
      <c r="H105" s="41">
        <v>43497</v>
      </c>
      <c r="I105" s="41">
        <v>43503</v>
      </c>
      <c r="J105" s="27"/>
      <c r="K105" s="27"/>
      <c r="L105" s="27"/>
      <c r="M105" s="27"/>
      <c r="N105" s="27"/>
      <c r="O105" s="27"/>
      <c r="P105" s="27"/>
      <c r="Q105" s="27"/>
      <c r="R105" s="27"/>
      <c r="S105" s="27"/>
      <c r="T105" s="27"/>
      <c r="U105" s="27"/>
      <c r="V105" s="38" t="s">
        <v>258</v>
      </c>
      <c r="W105" s="42">
        <v>4.1000000000000003E-3</v>
      </c>
      <c r="X105" s="41">
        <v>43497</v>
      </c>
      <c r="Y105" s="37" t="s">
        <v>331</v>
      </c>
      <c r="Z105" s="37" t="s">
        <v>269</v>
      </c>
      <c r="AA105" s="38" t="s">
        <v>62</v>
      </c>
      <c r="AB105" s="85">
        <f t="shared" ca="1" si="22"/>
        <v>4.1000000000000003E-3</v>
      </c>
      <c r="AC105" s="85">
        <f t="shared" ca="1" si="15"/>
        <v>0</v>
      </c>
    </row>
    <row r="106" spans="1:29" ht="36" x14ac:dyDescent="0.2">
      <c r="A106" s="144" t="s">
        <v>48</v>
      </c>
      <c r="B106" s="37" t="s">
        <v>254</v>
      </c>
      <c r="C106" s="38" t="s">
        <v>96</v>
      </c>
      <c r="D106" s="38" t="s">
        <v>118</v>
      </c>
      <c r="E106" s="38" t="s">
        <v>58</v>
      </c>
      <c r="F106" s="98" t="s">
        <v>207</v>
      </c>
      <c r="G106" s="159" t="str">
        <f t="shared" si="14"/>
        <v>Asesor de Control Interno</v>
      </c>
      <c r="H106" s="41">
        <v>43525</v>
      </c>
      <c r="I106" s="41">
        <v>43531</v>
      </c>
      <c r="J106" s="27"/>
      <c r="K106" s="27"/>
      <c r="L106" s="27"/>
      <c r="M106" s="27"/>
      <c r="N106" s="27"/>
      <c r="O106" s="27"/>
      <c r="P106" s="27"/>
      <c r="Q106" s="27"/>
      <c r="R106" s="27"/>
      <c r="S106" s="27"/>
      <c r="T106" s="27"/>
      <c r="U106" s="27"/>
      <c r="V106" s="38" t="s">
        <v>258</v>
      </c>
      <c r="W106" s="42">
        <v>4.1000000000000003E-3</v>
      </c>
      <c r="X106" s="41">
        <v>43532</v>
      </c>
      <c r="Y106" s="37" t="s">
        <v>384</v>
      </c>
      <c r="Z106" s="37" t="s">
        <v>386</v>
      </c>
      <c r="AA106" s="38" t="s">
        <v>62</v>
      </c>
      <c r="AB106" s="85">
        <f t="shared" ca="1" si="22"/>
        <v>4.1000000000000003E-3</v>
      </c>
      <c r="AC106" s="85">
        <f t="shared" ca="1" si="15"/>
        <v>0</v>
      </c>
    </row>
    <row r="107" spans="1:29" ht="36" x14ac:dyDescent="0.2">
      <c r="A107" s="144" t="s">
        <v>48</v>
      </c>
      <c r="B107" s="37" t="s">
        <v>254</v>
      </c>
      <c r="C107" s="38" t="s">
        <v>96</v>
      </c>
      <c r="D107" s="38" t="s">
        <v>118</v>
      </c>
      <c r="E107" s="38" t="s">
        <v>58</v>
      </c>
      <c r="F107" s="98" t="s">
        <v>207</v>
      </c>
      <c r="G107" s="159" t="str">
        <f t="shared" si="14"/>
        <v>Asesor de Control Interno</v>
      </c>
      <c r="H107" s="41">
        <v>43556</v>
      </c>
      <c r="I107" s="41">
        <v>43560</v>
      </c>
      <c r="J107" s="27"/>
      <c r="K107" s="27"/>
      <c r="L107" s="27"/>
      <c r="M107" s="27"/>
      <c r="N107" s="27"/>
      <c r="O107" s="27"/>
      <c r="P107" s="27"/>
      <c r="Q107" s="27"/>
      <c r="R107" s="27"/>
      <c r="S107" s="27"/>
      <c r="T107" s="27"/>
      <c r="U107" s="27"/>
      <c r="V107" s="38" t="s">
        <v>258</v>
      </c>
      <c r="W107" s="42">
        <v>4.1000000000000003E-3</v>
      </c>
      <c r="X107" s="41">
        <v>43577</v>
      </c>
      <c r="Y107" s="37" t="s">
        <v>332</v>
      </c>
      <c r="Z107" s="37" t="s">
        <v>269</v>
      </c>
      <c r="AA107" s="38" t="s">
        <v>62</v>
      </c>
      <c r="AB107" s="85">
        <f t="shared" ca="1" si="22"/>
        <v>4.1000000000000003E-3</v>
      </c>
      <c r="AC107" s="85">
        <f t="shared" ca="1" si="15"/>
        <v>0</v>
      </c>
    </row>
    <row r="108" spans="1:29" ht="36" x14ac:dyDescent="0.2">
      <c r="A108" s="144" t="s">
        <v>48</v>
      </c>
      <c r="B108" s="37" t="s">
        <v>254</v>
      </c>
      <c r="C108" s="38" t="s">
        <v>96</v>
      </c>
      <c r="D108" s="38" t="s">
        <v>118</v>
      </c>
      <c r="E108" s="38" t="s">
        <v>58</v>
      </c>
      <c r="F108" s="98" t="s">
        <v>207</v>
      </c>
      <c r="G108" s="159" t="str">
        <f t="shared" si="14"/>
        <v>Asesor de Control Interno</v>
      </c>
      <c r="H108" s="41">
        <v>43587</v>
      </c>
      <c r="I108" s="41">
        <v>43593</v>
      </c>
      <c r="J108" s="27"/>
      <c r="K108" s="27"/>
      <c r="L108" s="27"/>
      <c r="M108" s="27"/>
      <c r="N108" s="149"/>
      <c r="O108" s="27"/>
      <c r="P108" s="27"/>
      <c r="Q108" s="27"/>
      <c r="R108" s="27"/>
      <c r="S108" s="27"/>
      <c r="T108" s="27"/>
      <c r="U108" s="27"/>
      <c r="V108" s="38" t="s">
        <v>258</v>
      </c>
      <c r="W108" s="42">
        <v>4.1000000000000003E-3</v>
      </c>
      <c r="X108" s="41">
        <v>43592</v>
      </c>
      <c r="Y108" s="37" t="s">
        <v>333</v>
      </c>
      <c r="Z108" s="37" t="s">
        <v>269</v>
      </c>
      <c r="AA108" s="38" t="s">
        <v>62</v>
      </c>
      <c r="AB108" s="85">
        <f t="shared" ca="1" si="22"/>
        <v>4.1000000000000003E-3</v>
      </c>
      <c r="AC108" s="85">
        <f t="shared" ca="1" si="15"/>
        <v>0</v>
      </c>
    </row>
    <row r="109" spans="1:29" ht="36" x14ac:dyDescent="0.2">
      <c r="A109" s="144" t="s">
        <v>48</v>
      </c>
      <c r="B109" s="37" t="s">
        <v>254</v>
      </c>
      <c r="C109" s="38" t="s">
        <v>96</v>
      </c>
      <c r="D109" s="38" t="s">
        <v>118</v>
      </c>
      <c r="E109" s="38" t="s">
        <v>58</v>
      </c>
      <c r="F109" s="99" t="s">
        <v>207</v>
      </c>
      <c r="G109" s="159" t="str">
        <f t="shared" si="14"/>
        <v>Asesor de Control Interno</v>
      </c>
      <c r="H109" s="41">
        <v>43620</v>
      </c>
      <c r="I109" s="41">
        <v>43626</v>
      </c>
      <c r="J109" s="27"/>
      <c r="K109" s="27"/>
      <c r="L109" s="27"/>
      <c r="M109" s="27"/>
      <c r="N109" s="27"/>
      <c r="O109" s="149"/>
      <c r="P109" s="27"/>
      <c r="Q109" s="27"/>
      <c r="R109" s="27"/>
      <c r="S109" s="27"/>
      <c r="T109" s="27"/>
      <c r="U109" s="27"/>
      <c r="V109" s="38" t="s">
        <v>258</v>
      </c>
      <c r="W109" s="42">
        <v>4.1000000000000003E-3</v>
      </c>
      <c r="X109" s="41">
        <v>43626</v>
      </c>
      <c r="Y109" s="37" t="s">
        <v>385</v>
      </c>
      <c r="Z109" s="37" t="s">
        <v>386</v>
      </c>
      <c r="AA109" s="38" t="s">
        <v>62</v>
      </c>
      <c r="AB109" s="85">
        <f t="shared" ca="1" si="22"/>
        <v>4.1000000000000003E-3</v>
      </c>
      <c r="AC109" s="85">
        <f t="shared" ca="1" si="15"/>
        <v>0</v>
      </c>
    </row>
    <row r="110" spans="1:29" ht="36" x14ac:dyDescent="0.2">
      <c r="A110" s="38" t="s">
        <v>48</v>
      </c>
      <c r="B110" s="37" t="s">
        <v>254</v>
      </c>
      <c r="C110" s="38" t="s">
        <v>96</v>
      </c>
      <c r="D110" s="38" t="s">
        <v>118</v>
      </c>
      <c r="E110" s="38" t="s">
        <v>58</v>
      </c>
      <c r="F110" s="44" t="s">
        <v>207</v>
      </c>
      <c r="G110" s="159" t="str">
        <f t="shared" si="14"/>
        <v>Asesor de Control Interno</v>
      </c>
      <c r="H110" s="41">
        <v>43648</v>
      </c>
      <c r="I110" s="41">
        <v>43654</v>
      </c>
      <c r="J110" s="27"/>
      <c r="K110" s="27"/>
      <c r="L110" s="27"/>
      <c r="M110" s="27"/>
      <c r="N110" s="27"/>
      <c r="O110" s="27"/>
      <c r="P110" s="149"/>
      <c r="Q110" s="27"/>
      <c r="R110" s="27"/>
      <c r="S110" s="27"/>
      <c r="T110" s="27"/>
      <c r="U110" s="27"/>
      <c r="V110" s="38" t="s">
        <v>258</v>
      </c>
      <c r="W110" s="42">
        <v>4.1000000000000003E-3</v>
      </c>
      <c r="X110" s="41"/>
      <c r="Y110" s="37"/>
      <c r="Z110" s="37"/>
      <c r="AA110" s="38"/>
      <c r="AB110" s="39">
        <f t="shared" ca="1" si="22"/>
        <v>0</v>
      </c>
      <c r="AC110" s="39">
        <f t="shared" ca="1" si="15"/>
        <v>4.1000000000000003E-3</v>
      </c>
    </row>
    <row r="111" spans="1:29" ht="36" x14ac:dyDescent="0.2">
      <c r="A111" s="38" t="s">
        <v>48</v>
      </c>
      <c r="B111" s="37" t="s">
        <v>254</v>
      </c>
      <c r="C111" s="38" t="s">
        <v>96</v>
      </c>
      <c r="D111" s="38" t="s">
        <v>118</v>
      </c>
      <c r="E111" s="38" t="s">
        <v>58</v>
      </c>
      <c r="F111" s="44" t="s">
        <v>207</v>
      </c>
      <c r="G111" s="159" t="str">
        <f t="shared" si="14"/>
        <v>Asesor de Control Interno</v>
      </c>
      <c r="H111" s="41">
        <v>43678</v>
      </c>
      <c r="I111" s="41">
        <v>43686</v>
      </c>
      <c r="J111" s="27"/>
      <c r="K111" s="27"/>
      <c r="L111" s="27"/>
      <c r="M111" s="27"/>
      <c r="N111" s="27"/>
      <c r="O111" s="27"/>
      <c r="P111" s="27"/>
      <c r="Q111" s="27"/>
      <c r="R111" s="27"/>
      <c r="S111" s="27"/>
      <c r="T111" s="27"/>
      <c r="U111" s="27"/>
      <c r="V111" s="38" t="s">
        <v>258</v>
      </c>
      <c r="W111" s="42">
        <v>4.1000000000000003E-3</v>
      </c>
      <c r="X111" s="36"/>
      <c r="Y111" s="37"/>
      <c r="Z111" s="37"/>
      <c r="AA111" s="38"/>
      <c r="AB111" s="39">
        <f t="shared" ca="1" si="22"/>
        <v>0</v>
      </c>
      <c r="AC111" s="39">
        <f t="shared" ca="1" si="15"/>
        <v>4.1000000000000003E-3</v>
      </c>
    </row>
    <row r="112" spans="1:29" ht="36" x14ac:dyDescent="0.2">
      <c r="A112" s="38" t="s">
        <v>48</v>
      </c>
      <c r="B112" s="37" t="s">
        <v>254</v>
      </c>
      <c r="C112" s="38" t="s">
        <v>96</v>
      </c>
      <c r="D112" s="38" t="s">
        <v>118</v>
      </c>
      <c r="E112" s="38" t="s">
        <v>58</v>
      </c>
      <c r="F112" s="44" t="s">
        <v>207</v>
      </c>
      <c r="G112" s="159" t="str">
        <f t="shared" si="14"/>
        <v>Asesor de Control Interno</v>
      </c>
      <c r="H112" s="41">
        <v>43710</v>
      </c>
      <c r="I112" s="41">
        <v>43714</v>
      </c>
      <c r="J112" s="27"/>
      <c r="K112" s="27"/>
      <c r="L112" s="27"/>
      <c r="M112" s="27"/>
      <c r="N112" s="27"/>
      <c r="O112" s="27"/>
      <c r="P112" s="27"/>
      <c r="Q112" s="27"/>
      <c r="R112" s="149"/>
      <c r="S112" s="27"/>
      <c r="T112" s="27"/>
      <c r="U112" s="27"/>
      <c r="V112" s="38" t="s">
        <v>258</v>
      </c>
      <c r="W112" s="42">
        <v>4.1000000000000003E-3</v>
      </c>
      <c r="X112" s="41"/>
      <c r="Y112" s="37"/>
      <c r="Z112" s="37"/>
      <c r="AA112" s="38"/>
      <c r="AB112" s="39">
        <f t="shared" ca="1" si="22"/>
        <v>0</v>
      </c>
      <c r="AC112" s="39">
        <f t="shared" ca="1" si="15"/>
        <v>4.1000000000000003E-3</v>
      </c>
    </row>
    <row r="113" spans="1:29" ht="36" x14ac:dyDescent="0.2">
      <c r="A113" s="38" t="s">
        <v>48</v>
      </c>
      <c r="B113" s="37" t="s">
        <v>254</v>
      </c>
      <c r="C113" s="38" t="s">
        <v>96</v>
      </c>
      <c r="D113" s="38" t="s">
        <v>118</v>
      </c>
      <c r="E113" s="38" t="s">
        <v>58</v>
      </c>
      <c r="F113" s="44" t="s">
        <v>207</v>
      </c>
      <c r="G113" s="159" t="str">
        <f t="shared" si="14"/>
        <v>Asesor de Control Interno</v>
      </c>
      <c r="H113" s="41">
        <v>43739</v>
      </c>
      <c r="I113" s="41">
        <v>43745</v>
      </c>
      <c r="J113" s="27"/>
      <c r="K113" s="27"/>
      <c r="L113" s="27"/>
      <c r="M113" s="27"/>
      <c r="N113" s="27"/>
      <c r="O113" s="27"/>
      <c r="P113" s="27"/>
      <c r="Q113" s="27"/>
      <c r="R113" s="27"/>
      <c r="S113" s="27"/>
      <c r="T113" s="27"/>
      <c r="U113" s="27"/>
      <c r="V113" s="38" t="s">
        <v>258</v>
      </c>
      <c r="W113" s="42">
        <v>4.1000000000000003E-3</v>
      </c>
      <c r="X113" s="41"/>
      <c r="Y113" s="37"/>
      <c r="Z113" s="37"/>
      <c r="AA113" s="38"/>
      <c r="AB113" s="39">
        <f t="shared" ca="1" si="22"/>
        <v>0</v>
      </c>
      <c r="AC113" s="39">
        <f t="shared" ca="1" si="15"/>
        <v>4.1000000000000003E-3</v>
      </c>
    </row>
    <row r="114" spans="1:29" ht="36" x14ac:dyDescent="0.2">
      <c r="A114" s="38" t="s">
        <v>48</v>
      </c>
      <c r="B114" s="37" t="s">
        <v>254</v>
      </c>
      <c r="C114" s="38" t="s">
        <v>96</v>
      </c>
      <c r="D114" s="38" t="s">
        <v>118</v>
      </c>
      <c r="E114" s="38" t="s">
        <v>58</v>
      </c>
      <c r="F114" s="44" t="s">
        <v>207</v>
      </c>
      <c r="G114" s="159" t="str">
        <f t="shared" si="14"/>
        <v>Asesor de Control Interno</v>
      </c>
      <c r="H114" s="41">
        <v>43770</v>
      </c>
      <c r="I114" s="41">
        <v>43777</v>
      </c>
      <c r="J114" s="27"/>
      <c r="K114" s="27"/>
      <c r="L114" s="27"/>
      <c r="M114" s="27"/>
      <c r="N114" s="27"/>
      <c r="O114" s="27"/>
      <c r="P114" s="27"/>
      <c r="Q114" s="27"/>
      <c r="R114" s="27"/>
      <c r="S114" s="27"/>
      <c r="T114" s="27"/>
      <c r="U114" s="27"/>
      <c r="V114" s="38" t="s">
        <v>258</v>
      </c>
      <c r="W114" s="42">
        <v>4.1000000000000003E-3</v>
      </c>
      <c r="X114" s="41"/>
      <c r="Y114" s="37"/>
      <c r="Z114" s="37"/>
      <c r="AA114" s="38"/>
      <c r="AB114" s="39">
        <f t="shared" ca="1" si="22"/>
        <v>0</v>
      </c>
      <c r="AC114" s="39">
        <f t="shared" ca="1" si="15"/>
        <v>4.1000000000000003E-3</v>
      </c>
    </row>
    <row r="115" spans="1:29" ht="36" x14ac:dyDescent="0.2">
      <c r="A115" s="38" t="s">
        <v>48</v>
      </c>
      <c r="B115" s="37" t="s">
        <v>254</v>
      </c>
      <c r="C115" s="38" t="s">
        <v>96</v>
      </c>
      <c r="D115" s="38" t="s">
        <v>118</v>
      </c>
      <c r="E115" s="38" t="s">
        <v>58</v>
      </c>
      <c r="F115" s="44" t="s">
        <v>207</v>
      </c>
      <c r="G115" s="159" t="str">
        <f t="shared" si="14"/>
        <v>Asesor de Control Interno</v>
      </c>
      <c r="H115" s="41">
        <v>43801</v>
      </c>
      <c r="I115" s="41">
        <v>43805</v>
      </c>
      <c r="J115" s="27"/>
      <c r="K115" s="27"/>
      <c r="L115" s="27"/>
      <c r="M115" s="27"/>
      <c r="N115" s="27"/>
      <c r="O115" s="27"/>
      <c r="P115" s="27"/>
      <c r="Q115" s="27"/>
      <c r="R115" s="27"/>
      <c r="S115" s="27"/>
      <c r="T115" s="27"/>
      <c r="U115" s="149"/>
      <c r="V115" s="38" t="s">
        <v>258</v>
      </c>
      <c r="W115" s="42">
        <v>4.1000000000000003E-3</v>
      </c>
      <c r="X115" s="41"/>
      <c r="Y115" s="37"/>
      <c r="Z115" s="37"/>
      <c r="AA115" s="38"/>
      <c r="AB115" s="39">
        <f t="shared" ca="1" si="22"/>
        <v>0</v>
      </c>
      <c r="AC115" s="39">
        <f t="shared" ca="1" si="15"/>
        <v>4.1000000000000003E-3</v>
      </c>
    </row>
    <row r="116" spans="1:29" ht="72" x14ac:dyDescent="0.2">
      <c r="A116" s="144" t="s">
        <v>48</v>
      </c>
      <c r="B116" s="37" t="s">
        <v>113</v>
      </c>
      <c r="C116" s="38" t="s">
        <v>96</v>
      </c>
      <c r="D116" s="38" t="s">
        <v>118</v>
      </c>
      <c r="E116" s="38" t="s">
        <v>58</v>
      </c>
      <c r="F116" s="44" t="s">
        <v>214</v>
      </c>
      <c r="G116" s="159" t="str">
        <f t="shared" ref="G116" si="23">IF(LEN(C116)&gt;0,VLOOKUP(C116,PROCESO2,3,0),"")</f>
        <v>Asesor de Control Interno</v>
      </c>
      <c r="H116" s="41">
        <v>43556</v>
      </c>
      <c r="I116" s="41">
        <v>43646</v>
      </c>
      <c r="J116" s="27"/>
      <c r="K116" s="27"/>
      <c r="L116" s="27"/>
      <c r="M116" s="27"/>
      <c r="N116" s="27"/>
      <c r="O116" s="27"/>
      <c r="P116" s="27"/>
      <c r="Q116" s="27"/>
      <c r="R116" s="27"/>
      <c r="S116" s="27"/>
      <c r="T116" s="27"/>
      <c r="U116" s="27"/>
      <c r="V116" s="38" t="s">
        <v>259</v>
      </c>
      <c r="W116" s="42">
        <v>4.1000000000000003E-3</v>
      </c>
      <c r="X116" s="41"/>
      <c r="Y116" s="37" t="s">
        <v>362</v>
      </c>
      <c r="Z116" s="37" t="s">
        <v>270</v>
      </c>
      <c r="AA116" s="38" t="s">
        <v>64</v>
      </c>
      <c r="AB116" s="84">
        <f t="shared" ca="1" si="22"/>
        <v>4.1000000000000005E-4</v>
      </c>
      <c r="AC116" s="84">
        <f t="shared" ca="1" si="15"/>
        <v>3.6900000000000001E-3</v>
      </c>
    </row>
    <row r="117" spans="1:29" ht="36" x14ac:dyDescent="0.2">
      <c r="A117" s="144" t="s">
        <v>48</v>
      </c>
      <c r="B117" s="37" t="s">
        <v>114</v>
      </c>
      <c r="C117" s="38" t="s">
        <v>96</v>
      </c>
      <c r="D117" s="38" t="s">
        <v>118</v>
      </c>
      <c r="E117" s="38" t="s">
        <v>58</v>
      </c>
      <c r="F117" s="44" t="s">
        <v>208</v>
      </c>
      <c r="G117" s="159" t="str">
        <f t="shared" si="14"/>
        <v>Asesor de Control Interno</v>
      </c>
      <c r="H117" s="41">
        <v>43467</v>
      </c>
      <c r="I117" s="41">
        <v>43480</v>
      </c>
      <c r="J117" s="44"/>
      <c r="K117" s="27"/>
      <c r="L117" s="27"/>
      <c r="M117" s="27"/>
      <c r="N117" s="27"/>
      <c r="O117" s="27"/>
      <c r="P117" s="27"/>
      <c r="Q117" s="27"/>
      <c r="R117" s="27"/>
      <c r="S117" s="27"/>
      <c r="T117" s="27"/>
      <c r="U117" s="27"/>
      <c r="V117" s="38" t="s">
        <v>260</v>
      </c>
      <c r="W117" s="42">
        <v>4.1000000000000003E-3</v>
      </c>
      <c r="X117" s="41">
        <v>43479</v>
      </c>
      <c r="Y117" s="37" t="s">
        <v>363</v>
      </c>
      <c r="Z117" s="37" t="s">
        <v>261</v>
      </c>
      <c r="AA117" s="38" t="s">
        <v>62</v>
      </c>
      <c r="AB117" s="85">
        <f t="shared" ca="1" si="22"/>
        <v>4.1000000000000003E-3</v>
      </c>
      <c r="AC117" s="85">
        <f t="shared" ca="1" si="15"/>
        <v>0</v>
      </c>
    </row>
    <row r="118" spans="1:29" ht="36" x14ac:dyDescent="0.2">
      <c r="A118" s="144" t="s">
        <v>48</v>
      </c>
      <c r="B118" s="37" t="s">
        <v>114</v>
      </c>
      <c r="C118" s="38" t="s">
        <v>96</v>
      </c>
      <c r="D118" s="38" t="s">
        <v>118</v>
      </c>
      <c r="E118" s="38" t="s">
        <v>58</v>
      </c>
      <c r="F118" s="98" t="s">
        <v>207</v>
      </c>
      <c r="G118" s="159" t="str">
        <f t="shared" si="14"/>
        <v>Asesor de Control Interno</v>
      </c>
      <c r="H118" s="41">
        <v>43497</v>
      </c>
      <c r="I118" s="41">
        <v>43539</v>
      </c>
      <c r="J118" s="27"/>
      <c r="K118" s="27"/>
      <c r="L118" s="27"/>
      <c r="M118" s="27"/>
      <c r="N118" s="27"/>
      <c r="O118" s="27"/>
      <c r="P118" s="27"/>
      <c r="Q118" s="27"/>
      <c r="R118" s="27"/>
      <c r="S118" s="27"/>
      <c r="T118" s="27"/>
      <c r="U118" s="27"/>
      <c r="V118" s="38" t="s">
        <v>260</v>
      </c>
      <c r="W118" s="42">
        <v>4.1000000000000003E-3</v>
      </c>
      <c r="X118" s="41">
        <v>43554</v>
      </c>
      <c r="Y118" s="37" t="s">
        <v>336</v>
      </c>
      <c r="Z118" s="37" t="s">
        <v>261</v>
      </c>
      <c r="AA118" s="38" t="s">
        <v>62</v>
      </c>
      <c r="AB118" s="85">
        <f t="shared" ca="1" si="22"/>
        <v>4.1000000000000003E-3</v>
      </c>
      <c r="AC118" s="85">
        <f t="shared" ca="1" si="15"/>
        <v>0</v>
      </c>
    </row>
    <row r="119" spans="1:29" ht="84" x14ac:dyDescent="0.2">
      <c r="A119" s="144" t="s">
        <v>48</v>
      </c>
      <c r="B119" s="37" t="s">
        <v>135</v>
      </c>
      <c r="C119" s="38" t="s">
        <v>96</v>
      </c>
      <c r="D119" s="38" t="s">
        <v>118</v>
      </c>
      <c r="E119" s="38" t="s">
        <v>58</v>
      </c>
      <c r="F119" s="44" t="s">
        <v>208</v>
      </c>
      <c r="G119" s="159" t="str">
        <f t="shared" si="14"/>
        <v>Asesor de Control Interno</v>
      </c>
      <c r="H119" s="41">
        <v>43467</v>
      </c>
      <c r="I119" s="41">
        <v>43474</v>
      </c>
      <c r="J119" s="97"/>
      <c r="K119" s="27"/>
      <c r="L119" s="27"/>
      <c r="M119" s="27"/>
      <c r="N119" s="27"/>
      <c r="O119" s="27"/>
      <c r="P119" s="27"/>
      <c r="Q119" s="27"/>
      <c r="R119" s="27"/>
      <c r="S119" s="27"/>
      <c r="T119" s="27"/>
      <c r="U119" s="27"/>
      <c r="V119" s="38" t="s">
        <v>158</v>
      </c>
      <c r="W119" s="42">
        <v>4.1000000000000003E-3</v>
      </c>
      <c r="X119" s="41">
        <v>43479</v>
      </c>
      <c r="Y119" s="37" t="s">
        <v>335</v>
      </c>
      <c r="Z119" s="37" t="s">
        <v>364</v>
      </c>
      <c r="AA119" s="38" t="s">
        <v>62</v>
      </c>
      <c r="AB119" s="85">
        <f t="shared" ca="1" si="22"/>
        <v>4.1000000000000003E-3</v>
      </c>
      <c r="AC119" s="85">
        <f t="shared" ca="1" si="15"/>
        <v>0</v>
      </c>
    </row>
    <row r="120" spans="1:29" ht="84" x14ac:dyDescent="0.2">
      <c r="A120" s="144" t="s">
        <v>48</v>
      </c>
      <c r="B120" s="37" t="s">
        <v>135</v>
      </c>
      <c r="C120" s="38" t="s">
        <v>96</v>
      </c>
      <c r="D120" s="38" t="s">
        <v>118</v>
      </c>
      <c r="E120" s="38" t="s">
        <v>58</v>
      </c>
      <c r="F120" s="44" t="s">
        <v>208</v>
      </c>
      <c r="G120" s="159" t="str">
        <f t="shared" si="14"/>
        <v>Asesor de Control Interno</v>
      </c>
      <c r="H120" s="41">
        <v>43497</v>
      </c>
      <c r="I120" s="41">
        <v>43503</v>
      </c>
      <c r="J120" s="27"/>
      <c r="K120" s="27"/>
      <c r="L120" s="27"/>
      <c r="M120" s="27"/>
      <c r="N120" s="27"/>
      <c r="O120" s="27"/>
      <c r="P120" s="27"/>
      <c r="Q120" s="27"/>
      <c r="R120" s="27"/>
      <c r="S120" s="27"/>
      <c r="T120" s="27"/>
      <c r="U120" s="27"/>
      <c r="V120" s="38" t="s">
        <v>158</v>
      </c>
      <c r="W120" s="42">
        <v>4.1000000000000003E-3</v>
      </c>
      <c r="X120" s="41">
        <v>43510</v>
      </c>
      <c r="Y120" s="37" t="s">
        <v>335</v>
      </c>
      <c r="Z120" s="37" t="s">
        <v>337</v>
      </c>
      <c r="AA120" s="38" t="s">
        <v>62</v>
      </c>
      <c r="AB120" s="85">
        <f t="shared" ca="1" si="22"/>
        <v>4.1000000000000003E-3</v>
      </c>
      <c r="AC120" s="85">
        <f t="shared" ca="1" si="15"/>
        <v>0</v>
      </c>
    </row>
    <row r="121" spans="1:29" ht="84" x14ac:dyDescent="0.2">
      <c r="A121" s="144" t="s">
        <v>48</v>
      </c>
      <c r="B121" s="37" t="s">
        <v>135</v>
      </c>
      <c r="C121" s="38" t="s">
        <v>96</v>
      </c>
      <c r="D121" s="38" t="s">
        <v>118</v>
      </c>
      <c r="E121" s="38" t="s">
        <v>58</v>
      </c>
      <c r="F121" s="98" t="s">
        <v>207</v>
      </c>
      <c r="G121" s="159" t="str">
        <f t="shared" si="14"/>
        <v>Asesor de Control Interno</v>
      </c>
      <c r="H121" s="41">
        <v>43525</v>
      </c>
      <c r="I121" s="41">
        <v>43531</v>
      </c>
      <c r="J121" s="27"/>
      <c r="K121" s="27"/>
      <c r="L121" s="27"/>
      <c r="M121" s="27"/>
      <c r="N121" s="27"/>
      <c r="O121" s="27"/>
      <c r="P121" s="27"/>
      <c r="Q121" s="27"/>
      <c r="R121" s="27"/>
      <c r="S121" s="27"/>
      <c r="T121" s="27"/>
      <c r="U121" s="27"/>
      <c r="V121" s="38" t="s">
        <v>158</v>
      </c>
      <c r="W121" s="42">
        <v>4.1000000000000003E-3</v>
      </c>
      <c r="X121" s="41">
        <v>43538</v>
      </c>
      <c r="Y121" s="37" t="s">
        <v>335</v>
      </c>
      <c r="Z121" s="37" t="s">
        <v>334</v>
      </c>
      <c r="AA121" s="38" t="s">
        <v>62</v>
      </c>
      <c r="AB121" s="85">
        <f t="shared" ca="1" si="22"/>
        <v>4.1000000000000003E-3</v>
      </c>
      <c r="AC121" s="85">
        <f t="shared" ca="1" si="15"/>
        <v>0</v>
      </c>
    </row>
    <row r="122" spans="1:29" ht="156" x14ac:dyDescent="0.2">
      <c r="A122" s="144" t="s">
        <v>48</v>
      </c>
      <c r="B122" s="37" t="s">
        <v>135</v>
      </c>
      <c r="C122" s="38" t="s">
        <v>96</v>
      </c>
      <c r="D122" s="38" t="s">
        <v>118</v>
      </c>
      <c r="E122" s="38" t="s">
        <v>58</v>
      </c>
      <c r="F122" s="44" t="s">
        <v>214</v>
      </c>
      <c r="G122" s="159" t="str">
        <f t="shared" si="14"/>
        <v>Asesor de Control Interno</v>
      </c>
      <c r="H122" s="41">
        <v>43556</v>
      </c>
      <c r="I122" s="41">
        <v>43560</v>
      </c>
      <c r="J122" s="27"/>
      <c r="K122" s="27"/>
      <c r="L122" s="27"/>
      <c r="M122" s="27"/>
      <c r="N122" s="27"/>
      <c r="O122" s="27"/>
      <c r="P122" s="27"/>
      <c r="Q122" s="27"/>
      <c r="R122" s="27"/>
      <c r="S122" s="27"/>
      <c r="T122" s="27"/>
      <c r="U122" s="27"/>
      <c r="V122" s="38" t="s">
        <v>158</v>
      </c>
      <c r="W122" s="42">
        <v>4.1000000000000003E-3</v>
      </c>
      <c r="X122" s="41">
        <v>43567</v>
      </c>
      <c r="Y122" s="37" t="s">
        <v>365</v>
      </c>
      <c r="Z122" s="37" t="s">
        <v>366</v>
      </c>
      <c r="AA122" s="38" t="s">
        <v>62</v>
      </c>
      <c r="AB122" s="85">
        <f t="shared" ca="1" si="22"/>
        <v>4.1000000000000003E-3</v>
      </c>
      <c r="AC122" s="85">
        <f t="shared" ca="1" si="15"/>
        <v>0</v>
      </c>
    </row>
    <row r="123" spans="1:29" ht="156" x14ac:dyDescent="0.2">
      <c r="A123" s="144" t="s">
        <v>48</v>
      </c>
      <c r="B123" s="37" t="s">
        <v>135</v>
      </c>
      <c r="C123" s="38" t="s">
        <v>96</v>
      </c>
      <c r="D123" s="38" t="s">
        <v>118</v>
      </c>
      <c r="E123" s="38" t="s">
        <v>58</v>
      </c>
      <c r="F123" s="44" t="s">
        <v>214</v>
      </c>
      <c r="G123" s="159" t="str">
        <f t="shared" si="14"/>
        <v>Asesor de Control Interno</v>
      </c>
      <c r="H123" s="41">
        <v>43587</v>
      </c>
      <c r="I123" s="41">
        <v>43593</v>
      </c>
      <c r="J123" s="27"/>
      <c r="K123" s="27"/>
      <c r="L123" s="27"/>
      <c r="M123" s="27"/>
      <c r="N123" s="145"/>
      <c r="O123" s="27"/>
      <c r="P123" s="27"/>
      <c r="Q123" s="27"/>
      <c r="R123" s="27"/>
      <c r="S123" s="27"/>
      <c r="T123" s="27"/>
      <c r="U123" s="27"/>
      <c r="V123" s="38" t="s">
        <v>158</v>
      </c>
      <c r="W123" s="42">
        <v>4.1000000000000003E-3</v>
      </c>
      <c r="X123" s="41">
        <v>43600</v>
      </c>
      <c r="Y123" s="37" t="s">
        <v>365</v>
      </c>
      <c r="Z123" s="37" t="s">
        <v>367</v>
      </c>
      <c r="AA123" s="38" t="s">
        <v>62</v>
      </c>
      <c r="AB123" s="85">
        <f t="shared" ca="1" si="22"/>
        <v>4.1000000000000003E-3</v>
      </c>
      <c r="AC123" s="85">
        <f t="shared" ca="1" si="15"/>
        <v>0</v>
      </c>
    </row>
    <row r="124" spans="1:29" ht="168" x14ac:dyDescent="0.2">
      <c r="A124" s="144" t="s">
        <v>48</v>
      </c>
      <c r="B124" s="37" t="s">
        <v>135</v>
      </c>
      <c r="C124" s="38" t="s">
        <v>96</v>
      </c>
      <c r="D124" s="38" t="s">
        <v>118</v>
      </c>
      <c r="E124" s="38" t="s">
        <v>58</v>
      </c>
      <c r="F124" s="44" t="s">
        <v>214</v>
      </c>
      <c r="G124" s="159" t="str">
        <f t="shared" si="14"/>
        <v>Asesor de Control Interno</v>
      </c>
      <c r="H124" s="41">
        <v>43620</v>
      </c>
      <c r="I124" s="41">
        <v>43626</v>
      </c>
      <c r="J124" s="27"/>
      <c r="K124" s="27"/>
      <c r="L124" s="27"/>
      <c r="M124" s="27"/>
      <c r="N124" s="27"/>
      <c r="O124" s="145"/>
      <c r="P124" s="27"/>
      <c r="Q124" s="27"/>
      <c r="R124" s="27"/>
      <c r="S124" s="27"/>
      <c r="T124" s="27"/>
      <c r="U124" s="27"/>
      <c r="V124" s="38" t="s">
        <v>158</v>
      </c>
      <c r="W124" s="42">
        <v>4.1000000000000003E-3</v>
      </c>
      <c r="X124" s="41">
        <v>43633</v>
      </c>
      <c r="Y124" s="37" t="s">
        <v>368</v>
      </c>
      <c r="Z124" s="37" t="s">
        <v>369</v>
      </c>
      <c r="AA124" s="38" t="s">
        <v>62</v>
      </c>
      <c r="AB124" s="85">
        <f t="shared" ca="1" si="22"/>
        <v>4.1000000000000003E-3</v>
      </c>
      <c r="AC124" s="85">
        <f t="shared" ca="1" si="15"/>
        <v>0</v>
      </c>
    </row>
    <row r="125" spans="1:29" ht="36" x14ac:dyDescent="0.2">
      <c r="A125" s="38" t="s">
        <v>48</v>
      </c>
      <c r="B125" s="37" t="s">
        <v>135</v>
      </c>
      <c r="C125" s="38" t="s">
        <v>96</v>
      </c>
      <c r="D125" s="38" t="s">
        <v>118</v>
      </c>
      <c r="E125" s="38" t="s">
        <v>58</v>
      </c>
      <c r="F125" s="44" t="s">
        <v>214</v>
      </c>
      <c r="G125" s="159" t="str">
        <f t="shared" si="14"/>
        <v>Asesor de Control Interno</v>
      </c>
      <c r="H125" s="41">
        <v>43648</v>
      </c>
      <c r="I125" s="41">
        <v>43654</v>
      </c>
      <c r="J125" s="27"/>
      <c r="K125" s="27"/>
      <c r="L125" s="27"/>
      <c r="M125" s="27"/>
      <c r="N125" s="27"/>
      <c r="O125" s="27"/>
      <c r="P125" s="145"/>
      <c r="Q125" s="27"/>
      <c r="R125" s="27"/>
      <c r="S125" s="27"/>
      <c r="T125" s="27"/>
      <c r="U125" s="27"/>
      <c r="V125" s="38" t="s">
        <v>158</v>
      </c>
      <c r="W125" s="42">
        <v>4.1000000000000003E-3</v>
      </c>
      <c r="X125" s="41"/>
      <c r="Y125" s="37"/>
      <c r="Z125" s="37"/>
      <c r="AA125" s="38"/>
      <c r="AB125" s="39">
        <f t="shared" ca="1" si="22"/>
        <v>0</v>
      </c>
      <c r="AC125" s="39">
        <f t="shared" ca="1" si="15"/>
        <v>4.1000000000000003E-3</v>
      </c>
    </row>
    <row r="126" spans="1:29" ht="36" x14ac:dyDescent="0.2">
      <c r="A126" s="38" t="s">
        <v>48</v>
      </c>
      <c r="B126" s="37" t="s">
        <v>135</v>
      </c>
      <c r="C126" s="38" t="s">
        <v>96</v>
      </c>
      <c r="D126" s="38" t="s">
        <v>118</v>
      </c>
      <c r="E126" s="38" t="s">
        <v>58</v>
      </c>
      <c r="F126" s="44" t="s">
        <v>214</v>
      </c>
      <c r="G126" s="159" t="str">
        <f t="shared" si="14"/>
        <v>Asesor de Control Interno</v>
      </c>
      <c r="H126" s="41">
        <v>43678</v>
      </c>
      <c r="I126" s="41">
        <v>43686</v>
      </c>
      <c r="J126" s="27"/>
      <c r="K126" s="27"/>
      <c r="L126" s="27"/>
      <c r="M126" s="27"/>
      <c r="N126" s="27"/>
      <c r="O126" s="27"/>
      <c r="P126" s="27"/>
      <c r="Q126" s="27"/>
      <c r="R126" s="27"/>
      <c r="S126" s="27"/>
      <c r="T126" s="27"/>
      <c r="U126" s="27"/>
      <c r="V126" s="38" t="s">
        <v>158</v>
      </c>
      <c r="W126" s="42">
        <v>4.1000000000000003E-3</v>
      </c>
      <c r="X126" s="41"/>
      <c r="Y126" s="37"/>
      <c r="Z126" s="37"/>
      <c r="AA126" s="38"/>
      <c r="AB126" s="39">
        <f t="shared" ref="AB126:AB134" ca="1" si="24">IF(ISERROR(VLOOKUP(AA126,INDIRECT(VLOOKUP(A126,ACTA,2,0)&amp;"A"),2,0))=TRUE,0,W126*(VLOOKUP(AA126,INDIRECT(VLOOKUP(A126,ACTA,2,0)&amp;"A"),2,0)))</f>
        <v>0</v>
      </c>
      <c r="AC126" s="39">
        <f t="shared" ca="1" si="15"/>
        <v>4.1000000000000003E-3</v>
      </c>
    </row>
    <row r="127" spans="1:29" ht="36" x14ac:dyDescent="0.2">
      <c r="A127" s="38" t="s">
        <v>48</v>
      </c>
      <c r="B127" s="37" t="s">
        <v>135</v>
      </c>
      <c r="C127" s="38" t="s">
        <v>96</v>
      </c>
      <c r="D127" s="38" t="s">
        <v>118</v>
      </c>
      <c r="E127" s="38" t="s">
        <v>58</v>
      </c>
      <c r="F127" s="44" t="s">
        <v>214</v>
      </c>
      <c r="G127" s="159" t="str">
        <f t="shared" si="14"/>
        <v>Asesor de Control Interno</v>
      </c>
      <c r="H127" s="41">
        <v>43710</v>
      </c>
      <c r="I127" s="41">
        <v>43714</v>
      </c>
      <c r="J127" s="27"/>
      <c r="K127" s="27"/>
      <c r="L127" s="27"/>
      <c r="M127" s="27"/>
      <c r="N127" s="27"/>
      <c r="O127" s="27"/>
      <c r="P127" s="27"/>
      <c r="Q127" s="27"/>
      <c r="R127" s="145"/>
      <c r="S127" s="27"/>
      <c r="T127" s="27"/>
      <c r="U127" s="27"/>
      <c r="V127" s="38" t="s">
        <v>158</v>
      </c>
      <c r="W127" s="42">
        <v>4.1000000000000003E-3</v>
      </c>
      <c r="X127" s="41"/>
      <c r="Y127" s="37"/>
      <c r="Z127" s="37"/>
      <c r="AA127" s="38"/>
      <c r="AB127" s="39">
        <f t="shared" ca="1" si="24"/>
        <v>0</v>
      </c>
      <c r="AC127" s="39">
        <f t="shared" ca="1" si="15"/>
        <v>4.1000000000000003E-3</v>
      </c>
    </row>
    <row r="128" spans="1:29" ht="36" x14ac:dyDescent="0.2">
      <c r="A128" s="38" t="s">
        <v>48</v>
      </c>
      <c r="B128" s="37" t="s">
        <v>135</v>
      </c>
      <c r="C128" s="38" t="s">
        <v>96</v>
      </c>
      <c r="D128" s="38" t="s">
        <v>118</v>
      </c>
      <c r="E128" s="38" t="s">
        <v>58</v>
      </c>
      <c r="F128" s="44" t="s">
        <v>214</v>
      </c>
      <c r="G128" s="159" t="str">
        <f t="shared" si="14"/>
        <v>Asesor de Control Interno</v>
      </c>
      <c r="H128" s="41">
        <v>43739</v>
      </c>
      <c r="I128" s="41">
        <v>43745</v>
      </c>
      <c r="J128" s="27"/>
      <c r="K128" s="27"/>
      <c r="L128" s="27"/>
      <c r="M128" s="27"/>
      <c r="N128" s="27"/>
      <c r="O128" s="27"/>
      <c r="P128" s="27"/>
      <c r="Q128" s="27"/>
      <c r="R128" s="27"/>
      <c r="S128" s="27"/>
      <c r="T128" s="27"/>
      <c r="U128" s="27"/>
      <c r="V128" s="38" t="s">
        <v>158</v>
      </c>
      <c r="W128" s="42">
        <v>4.1000000000000003E-3</v>
      </c>
      <c r="X128" s="41"/>
      <c r="Y128" s="37"/>
      <c r="Z128" s="37"/>
      <c r="AA128" s="38"/>
      <c r="AB128" s="39">
        <f t="shared" ca="1" si="24"/>
        <v>0</v>
      </c>
      <c r="AC128" s="39">
        <f t="shared" ca="1" si="15"/>
        <v>4.1000000000000003E-3</v>
      </c>
    </row>
    <row r="129" spans="1:35" ht="36" x14ac:dyDescent="0.2">
      <c r="A129" s="38" t="s">
        <v>48</v>
      </c>
      <c r="B129" s="37" t="s">
        <v>135</v>
      </c>
      <c r="C129" s="38" t="s">
        <v>96</v>
      </c>
      <c r="D129" s="38" t="s">
        <v>118</v>
      </c>
      <c r="E129" s="38" t="s">
        <v>58</v>
      </c>
      <c r="F129" s="44" t="s">
        <v>214</v>
      </c>
      <c r="G129" s="159" t="str">
        <f t="shared" si="14"/>
        <v>Asesor de Control Interno</v>
      </c>
      <c r="H129" s="41">
        <v>43770</v>
      </c>
      <c r="I129" s="41">
        <v>43777</v>
      </c>
      <c r="J129" s="27"/>
      <c r="K129" s="27"/>
      <c r="L129" s="27"/>
      <c r="M129" s="27"/>
      <c r="N129" s="27"/>
      <c r="O129" s="27"/>
      <c r="P129" s="27"/>
      <c r="Q129" s="27"/>
      <c r="R129" s="27"/>
      <c r="S129" s="27"/>
      <c r="T129" s="27"/>
      <c r="U129" s="27"/>
      <c r="V129" s="38" t="s">
        <v>158</v>
      </c>
      <c r="W129" s="42">
        <v>4.1000000000000003E-3</v>
      </c>
      <c r="X129" s="41"/>
      <c r="Y129" s="37"/>
      <c r="Z129" s="37"/>
      <c r="AA129" s="38"/>
      <c r="AB129" s="39">
        <f t="shared" ca="1" si="24"/>
        <v>0</v>
      </c>
      <c r="AC129" s="39">
        <f t="shared" ca="1" si="15"/>
        <v>4.1000000000000003E-3</v>
      </c>
    </row>
    <row r="130" spans="1:35" ht="36" x14ac:dyDescent="0.2">
      <c r="A130" s="38" t="s">
        <v>48</v>
      </c>
      <c r="B130" s="37" t="s">
        <v>135</v>
      </c>
      <c r="C130" s="38" t="s">
        <v>96</v>
      </c>
      <c r="D130" s="38" t="s">
        <v>118</v>
      </c>
      <c r="E130" s="38" t="s">
        <v>58</v>
      </c>
      <c r="F130" s="44" t="s">
        <v>214</v>
      </c>
      <c r="G130" s="159" t="str">
        <f t="shared" si="14"/>
        <v>Asesor de Control Interno</v>
      </c>
      <c r="H130" s="41">
        <v>43801</v>
      </c>
      <c r="I130" s="41">
        <v>43805</v>
      </c>
      <c r="J130" s="27"/>
      <c r="K130" s="27"/>
      <c r="L130" s="27"/>
      <c r="M130" s="27"/>
      <c r="N130" s="27"/>
      <c r="O130" s="27"/>
      <c r="P130" s="27"/>
      <c r="Q130" s="27"/>
      <c r="R130" s="27"/>
      <c r="S130" s="27"/>
      <c r="T130" s="27"/>
      <c r="U130" s="145"/>
      <c r="V130" s="38" t="s">
        <v>158</v>
      </c>
      <c r="W130" s="42">
        <v>4.1000000000000003E-3</v>
      </c>
      <c r="X130" s="41"/>
      <c r="Y130" s="37"/>
      <c r="Z130" s="37"/>
      <c r="AA130" s="38"/>
      <c r="AB130" s="39">
        <f t="shared" ca="1" si="24"/>
        <v>0</v>
      </c>
      <c r="AC130" s="39">
        <f t="shared" ca="1" si="15"/>
        <v>4.1000000000000003E-3</v>
      </c>
    </row>
    <row r="131" spans="1:35" ht="36" x14ac:dyDescent="0.2">
      <c r="A131" s="144" t="s">
        <v>48</v>
      </c>
      <c r="B131" s="37" t="s">
        <v>159</v>
      </c>
      <c r="C131" s="38" t="s">
        <v>96</v>
      </c>
      <c r="D131" s="38" t="s">
        <v>118</v>
      </c>
      <c r="E131" s="38" t="s">
        <v>58</v>
      </c>
      <c r="F131" s="44" t="s">
        <v>208</v>
      </c>
      <c r="G131" s="159" t="str">
        <f t="shared" si="14"/>
        <v>Asesor de Control Interno</v>
      </c>
      <c r="H131" s="41">
        <v>43497</v>
      </c>
      <c r="I131" s="41">
        <v>43795</v>
      </c>
      <c r="J131" s="27"/>
      <c r="K131" s="27"/>
      <c r="L131" s="27"/>
      <c r="M131" s="27"/>
      <c r="N131" s="27"/>
      <c r="O131" s="27"/>
      <c r="P131" s="27"/>
      <c r="Q131" s="27"/>
      <c r="R131" s="27"/>
      <c r="S131" s="27"/>
      <c r="T131" s="27"/>
      <c r="U131" s="27"/>
      <c r="V131" s="38" t="s">
        <v>157</v>
      </c>
      <c r="W131" s="42">
        <v>4.1000000000000003E-3</v>
      </c>
      <c r="X131" s="41"/>
      <c r="Y131" s="37" t="s">
        <v>370</v>
      </c>
      <c r="Z131" s="37" t="s">
        <v>370</v>
      </c>
      <c r="AA131" s="38" t="s">
        <v>64</v>
      </c>
      <c r="AB131" s="151">
        <f t="shared" ca="1" si="24"/>
        <v>4.1000000000000005E-4</v>
      </c>
      <c r="AC131" s="151">
        <f t="shared" ca="1" si="15"/>
        <v>3.6900000000000001E-3</v>
      </c>
      <c r="AE131" s="153"/>
      <c r="AF131" s="153"/>
      <c r="AG131" s="153"/>
      <c r="AH131" s="154"/>
      <c r="AI131" s="154"/>
    </row>
    <row r="132" spans="1:35" ht="240" x14ac:dyDescent="0.2">
      <c r="A132" s="144" t="s">
        <v>54</v>
      </c>
      <c r="B132" s="37" t="s">
        <v>186</v>
      </c>
      <c r="C132" s="38" t="s">
        <v>92</v>
      </c>
      <c r="D132" s="38" t="s">
        <v>117</v>
      </c>
      <c r="E132" s="38" t="s">
        <v>58</v>
      </c>
      <c r="F132" s="98" t="s">
        <v>205</v>
      </c>
      <c r="G132" s="159" t="str">
        <f t="shared" ref="G132:G144" si="25">IF(LEN(C132)&gt;0,VLOOKUP(C132,PROCESO2,3,0),"")</f>
        <v>Subdirector Administrativo</v>
      </c>
      <c r="H132" s="41">
        <v>43497</v>
      </c>
      <c r="I132" s="41">
        <v>43646</v>
      </c>
      <c r="J132" s="27"/>
      <c r="K132" s="27"/>
      <c r="L132" s="27"/>
      <c r="M132" s="27"/>
      <c r="N132" s="27"/>
      <c r="O132" s="27"/>
      <c r="P132" s="27"/>
      <c r="Q132" s="27"/>
      <c r="R132" s="27"/>
      <c r="S132" s="27"/>
      <c r="T132" s="27"/>
      <c r="U132" s="27"/>
      <c r="V132" s="38" t="s">
        <v>156</v>
      </c>
      <c r="W132" s="42">
        <v>6.4000000000000003E-3</v>
      </c>
      <c r="X132" s="41"/>
      <c r="Y132" s="37" t="s">
        <v>371</v>
      </c>
      <c r="Z132" s="37" t="s">
        <v>372</v>
      </c>
      <c r="AA132" s="38" t="s">
        <v>126</v>
      </c>
      <c r="AB132" s="84">
        <f t="shared" ca="1" si="24"/>
        <v>3.9680000000000002E-3</v>
      </c>
      <c r="AC132" s="84">
        <f t="shared" ca="1" si="15"/>
        <v>2.4320000000000001E-3</v>
      </c>
      <c r="AD132" s="40"/>
    </row>
    <row r="133" spans="1:35" ht="24" x14ac:dyDescent="0.2">
      <c r="A133" s="144" t="s">
        <v>54</v>
      </c>
      <c r="B133" s="37" t="s">
        <v>136</v>
      </c>
      <c r="C133" s="38" t="s">
        <v>94</v>
      </c>
      <c r="D133" s="38" t="s">
        <v>117</v>
      </c>
      <c r="E133" s="38" t="s">
        <v>58</v>
      </c>
      <c r="F133" s="98" t="s">
        <v>205</v>
      </c>
      <c r="G133" s="159" t="str">
        <f t="shared" si="25"/>
        <v>Subdirector Financiero</v>
      </c>
      <c r="H133" s="41">
        <v>43497</v>
      </c>
      <c r="I133" s="41">
        <v>43646</v>
      </c>
      <c r="J133" s="27"/>
      <c r="K133" s="27"/>
      <c r="L133" s="27"/>
      <c r="M133" s="27"/>
      <c r="N133" s="27"/>
      <c r="O133" s="27"/>
      <c r="P133" s="27"/>
      <c r="Q133" s="27"/>
      <c r="R133" s="27"/>
      <c r="S133" s="27"/>
      <c r="T133" s="27"/>
      <c r="U133" s="27"/>
      <c r="V133" s="38" t="s">
        <v>156</v>
      </c>
      <c r="W133" s="42">
        <v>6.4000000000000003E-3</v>
      </c>
      <c r="X133" s="41"/>
      <c r="Y133" s="37" t="s">
        <v>268</v>
      </c>
      <c r="Z133" s="37" t="s">
        <v>268</v>
      </c>
      <c r="AA133" s="38"/>
      <c r="AB133" s="84">
        <f t="shared" ca="1" si="24"/>
        <v>0</v>
      </c>
      <c r="AC133" s="84">
        <f t="shared" ca="1" si="15"/>
        <v>6.4000000000000003E-3</v>
      </c>
    </row>
    <row r="134" spans="1:35" ht="24" x14ac:dyDescent="0.2">
      <c r="A134" s="38" t="s">
        <v>46</v>
      </c>
      <c r="B134" s="37" t="s">
        <v>187</v>
      </c>
      <c r="C134" s="38" t="s">
        <v>167</v>
      </c>
      <c r="D134" s="38" t="s">
        <v>116</v>
      </c>
      <c r="E134" s="38" t="s">
        <v>58</v>
      </c>
      <c r="F134" s="44" t="s">
        <v>207</v>
      </c>
      <c r="G134" s="159" t="str">
        <f t="shared" si="25"/>
        <v xml:space="preserve">Director Jurídico </v>
      </c>
      <c r="H134" s="41">
        <v>43678</v>
      </c>
      <c r="I134" s="41">
        <v>43697</v>
      </c>
      <c r="J134" s="27"/>
      <c r="K134" s="27"/>
      <c r="L134" s="27"/>
      <c r="M134" s="27"/>
      <c r="N134" s="27"/>
      <c r="O134" s="27"/>
      <c r="P134" s="27"/>
      <c r="Q134" s="27"/>
      <c r="R134" s="27"/>
      <c r="S134" s="27"/>
      <c r="T134" s="27"/>
      <c r="U134" s="27"/>
      <c r="V134" s="38" t="s">
        <v>156</v>
      </c>
      <c r="W134" s="42">
        <v>1.4999999999999999E-2</v>
      </c>
      <c r="X134" s="41"/>
      <c r="Y134" s="37"/>
      <c r="Z134" s="37"/>
      <c r="AA134" s="38"/>
      <c r="AB134" s="39">
        <f t="shared" ca="1" si="24"/>
        <v>0</v>
      </c>
      <c r="AC134" s="39">
        <f t="shared" ca="1" si="15"/>
        <v>1.4999999999999999E-2</v>
      </c>
    </row>
    <row r="135" spans="1:35" ht="204" x14ac:dyDescent="0.2">
      <c r="A135" s="144" t="s">
        <v>54</v>
      </c>
      <c r="B135" s="37" t="s">
        <v>246</v>
      </c>
      <c r="C135" s="38" t="s">
        <v>119</v>
      </c>
      <c r="D135" s="38" t="s">
        <v>119</v>
      </c>
      <c r="E135" s="38" t="s">
        <v>58</v>
      </c>
      <c r="F135" s="44" t="s">
        <v>208</v>
      </c>
      <c r="G135" s="159" t="str">
        <f t="shared" si="25"/>
        <v>Líderes de Cada Proceso</v>
      </c>
      <c r="H135" s="41">
        <v>43497</v>
      </c>
      <c r="I135" s="41">
        <v>43524</v>
      </c>
      <c r="J135" s="27"/>
      <c r="K135" s="27"/>
      <c r="L135" s="27"/>
      <c r="M135" s="27"/>
      <c r="N135" s="27"/>
      <c r="O135" s="27"/>
      <c r="P135" s="27"/>
      <c r="Q135" s="27"/>
      <c r="R135" s="27"/>
      <c r="S135" s="27"/>
      <c r="T135" s="27"/>
      <c r="U135" s="27"/>
      <c r="V135" s="38" t="s">
        <v>156</v>
      </c>
      <c r="W135" s="42">
        <v>6.4000000000000003E-3</v>
      </c>
      <c r="X135" s="41">
        <v>43552</v>
      </c>
      <c r="Y135" s="43" t="s">
        <v>373</v>
      </c>
      <c r="Z135" s="43" t="s">
        <v>374</v>
      </c>
      <c r="AA135" s="38" t="s">
        <v>229</v>
      </c>
      <c r="AB135" s="85">
        <f t="shared" ref="AB135:AB144" ca="1" si="26">IF(ISERROR(VLOOKUP(AA135,INDIRECT(VLOOKUP(A135,ACTA,2,0)&amp;"A"),2,0))=TRUE,0,W135*(VLOOKUP(AA135,INDIRECT(VLOOKUP(A135,ACTA,2,0)&amp;"A"),2,0)))</f>
        <v>6.400000000000002E-3</v>
      </c>
      <c r="AC135" s="85">
        <f t="shared" ca="1" si="15"/>
        <v>0</v>
      </c>
    </row>
    <row r="136" spans="1:35" ht="132" x14ac:dyDescent="0.2">
      <c r="A136" s="144" t="s">
        <v>48</v>
      </c>
      <c r="B136" s="37" t="s">
        <v>247</v>
      </c>
      <c r="C136" s="38" t="s">
        <v>119</v>
      </c>
      <c r="D136" s="38" t="s">
        <v>119</v>
      </c>
      <c r="E136" s="38" t="s">
        <v>58</v>
      </c>
      <c r="F136" s="44" t="s">
        <v>208</v>
      </c>
      <c r="G136" s="159" t="str">
        <f t="shared" si="25"/>
        <v>Líderes de Cada Proceso</v>
      </c>
      <c r="H136" s="41">
        <v>43480</v>
      </c>
      <c r="I136" s="41">
        <v>43511</v>
      </c>
      <c r="J136" s="97"/>
      <c r="K136" s="27"/>
      <c r="L136" s="27"/>
      <c r="M136" s="27"/>
      <c r="N136" s="27"/>
      <c r="O136" s="27"/>
      <c r="P136" s="27"/>
      <c r="Q136" s="27"/>
      <c r="R136" s="27"/>
      <c r="S136" s="27"/>
      <c r="T136" s="27"/>
      <c r="U136" s="27"/>
      <c r="V136" s="38" t="s">
        <v>260</v>
      </c>
      <c r="W136" s="42">
        <v>5.1999999999999998E-3</v>
      </c>
      <c r="X136" s="41">
        <v>43544</v>
      </c>
      <c r="Y136" s="37" t="s">
        <v>375</v>
      </c>
      <c r="Z136" s="37" t="s">
        <v>338</v>
      </c>
      <c r="AA136" s="38" t="s">
        <v>62</v>
      </c>
      <c r="AB136" s="85">
        <f t="shared" ca="1" si="26"/>
        <v>5.1999999999999998E-3</v>
      </c>
      <c r="AC136" s="85">
        <f t="shared" ca="1" si="15"/>
        <v>0</v>
      </c>
    </row>
    <row r="137" spans="1:35" ht="24" x14ac:dyDescent="0.2">
      <c r="A137" s="38" t="s">
        <v>54</v>
      </c>
      <c r="B137" s="37" t="s">
        <v>248</v>
      </c>
      <c r="C137" s="38" t="s">
        <v>167</v>
      </c>
      <c r="D137" s="38" t="s">
        <v>116</v>
      </c>
      <c r="E137" s="38" t="s">
        <v>58</v>
      </c>
      <c r="F137" s="44" t="s">
        <v>207</v>
      </c>
      <c r="G137" s="159" t="str">
        <f t="shared" si="25"/>
        <v xml:space="preserve">Director Jurídico </v>
      </c>
      <c r="H137" s="41">
        <v>43648</v>
      </c>
      <c r="I137" s="41">
        <v>43703</v>
      </c>
      <c r="J137" s="27"/>
      <c r="K137" s="27"/>
      <c r="L137" s="27"/>
      <c r="M137" s="27"/>
      <c r="N137" s="27"/>
      <c r="O137" s="27"/>
      <c r="P137" s="149"/>
      <c r="Q137" s="27"/>
      <c r="R137" s="27"/>
      <c r="S137" s="27"/>
      <c r="T137" s="27"/>
      <c r="U137" s="27"/>
      <c r="V137" s="38" t="s">
        <v>156</v>
      </c>
      <c r="W137" s="42">
        <v>6.4000000000000003E-3</v>
      </c>
      <c r="X137" s="41"/>
      <c r="Y137" s="37"/>
      <c r="Z137" s="37"/>
      <c r="AA137" s="38"/>
      <c r="AB137" s="39">
        <f t="shared" ca="1" si="26"/>
        <v>0</v>
      </c>
      <c r="AC137" s="39">
        <f t="shared" ca="1" si="15"/>
        <v>6.4000000000000003E-3</v>
      </c>
    </row>
    <row r="138" spans="1:35" ht="24" x14ac:dyDescent="0.2">
      <c r="A138" s="144" t="s">
        <v>54</v>
      </c>
      <c r="B138" s="37" t="s">
        <v>255</v>
      </c>
      <c r="C138" s="38" t="s">
        <v>85</v>
      </c>
      <c r="D138" s="38" t="s">
        <v>121</v>
      </c>
      <c r="E138" s="38" t="s">
        <v>58</v>
      </c>
      <c r="F138" s="99" t="s">
        <v>205</v>
      </c>
      <c r="G138" s="159" t="str">
        <f t="shared" si="25"/>
        <v>Director de Reasentamientos Humanos</v>
      </c>
      <c r="H138" s="41">
        <v>43620</v>
      </c>
      <c r="I138" s="41">
        <v>43677</v>
      </c>
      <c r="J138" s="27"/>
      <c r="K138" s="27"/>
      <c r="L138" s="27"/>
      <c r="M138" s="27"/>
      <c r="N138" s="27"/>
      <c r="O138" s="142"/>
      <c r="P138" s="58"/>
      <c r="Q138" s="27"/>
      <c r="R138" s="27"/>
      <c r="S138" s="27"/>
      <c r="T138" s="27"/>
      <c r="U138" s="27"/>
      <c r="V138" s="38" t="s">
        <v>156</v>
      </c>
      <c r="W138" s="42">
        <v>6.4000000000000003E-3</v>
      </c>
      <c r="X138" s="41"/>
      <c r="Y138" s="37" t="s">
        <v>268</v>
      </c>
      <c r="Z138" s="37" t="s">
        <v>268</v>
      </c>
      <c r="AA138" s="38"/>
      <c r="AB138" s="84">
        <f t="shared" ca="1" si="26"/>
        <v>0</v>
      </c>
      <c r="AC138" s="84">
        <f t="shared" ca="1" si="15"/>
        <v>6.4000000000000003E-3</v>
      </c>
      <c r="AE138" s="153"/>
      <c r="AF138" s="153"/>
      <c r="AG138" s="153"/>
      <c r="AH138" s="154"/>
      <c r="AI138" s="154"/>
    </row>
    <row r="139" spans="1:35" ht="24" x14ac:dyDescent="0.2">
      <c r="A139" s="38" t="s">
        <v>54</v>
      </c>
      <c r="B139" s="37" t="s">
        <v>256</v>
      </c>
      <c r="C139" s="38" t="s">
        <v>86</v>
      </c>
      <c r="D139" s="38" t="s">
        <v>121</v>
      </c>
      <c r="E139" s="38" t="s">
        <v>58</v>
      </c>
      <c r="F139" s="44" t="s">
        <v>207</v>
      </c>
      <c r="G139" s="159" t="str">
        <f t="shared" si="25"/>
        <v>Director de Urbanizaciones y Titulación</v>
      </c>
      <c r="H139" s="41">
        <v>43678</v>
      </c>
      <c r="I139" s="41">
        <v>43759</v>
      </c>
      <c r="J139" s="27"/>
      <c r="K139" s="27"/>
      <c r="L139" s="27"/>
      <c r="M139" s="27"/>
      <c r="N139" s="27"/>
      <c r="O139" s="27"/>
      <c r="P139" s="27"/>
      <c r="Q139" s="45"/>
      <c r="R139" s="27"/>
      <c r="S139" s="27"/>
      <c r="T139" s="27"/>
      <c r="U139" s="27"/>
      <c r="V139" s="38" t="s">
        <v>156</v>
      </c>
      <c r="W139" s="42">
        <v>6.4000000000000003E-3</v>
      </c>
      <c r="X139" s="41"/>
      <c r="Y139" s="37"/>
      <c r="Z139" s="37"/>
      <c r="AA139" s="38"/>
      <c r="AB139" s="39">
        <f t="shared" ca="1" si="26"/>
        <v>0</v>
      </c>
      <c r="AC139" s="39">
        <f t="shared" ca="1" si="15"/>
        <v>6.4000000000000003E-3</v>
      </c>
    </row>
    <row r="140" spans="1:35" ht="168" x14ac:dyDescent="0.2">
      <c r="A140" s="144" t="s">
        <v>54</v>
      </c>
      <c r="B140" s="37" t="s">
        <v>257</v>
      </c>
      <c r="C140" s="38" t="s">
        <v>119</v>
      </c>
      <c r="D140" s="38" t="s">
        <v>117</v>
      </c>
      <c r="E140" s="38" t="s">
        <v>58</v>
      </c>
      <c r="F140" s="44" t="s">
        <v>208</v>
      </c>
      <c r="G140" s="159" t="str">
        <f t="shared" si="25"/>
        <v>Líderes de Cada Proceso</v>
      </c>
      <c r="H140" s="41">
        <v>43497</v>
      </c>
      <c r="I140" s="41">
        <v>43624</v>
      </c>
      <c r="J140" s="27"/>
      <c r="K140" s="27"/>
      <c r="L140" s="27"/>
      <c r="M140" s="27"/>
      <c r="N140" s="27"/>
      <c r="O140" s="27"/>
      <c r="P140" s="27"/>
      <c r="Q140" s="27"/>
      <c r="R140" s="27"/>
      <c r="S140" s="27"/>
      <c r="T140" s="27"/>
      <c r="U140" s="27"/>
      <c r="V140" s="38" t="s">
        <v>156</v>
      </c>
      <c r="W140" s="42">
        <v>6.4000000000000003E-3</v>
      </c>
      <c r="X140" s="41">
        <v>43648</v>
      </c>
      <c r="Y140" s="37" t="s">
        <v>376</v>
      </c>
      <c r="Z140" s="37" t="s">
        <v>339</v>
      </c>
      <c r="AA140" s="38" t="s">
        <v>229</v>
      </c>
      <c r="AB140" s="85">
        <f t="shared" ca="1" si="26"/>
        <v>6.400000000000002E-3</v>
      </c>
      <c r="AC140" s="85">
        <f t="shared" ca="1" si="15"/>
        <v>0</v>
      </c>
    </row>
    <row r="141" spans="1:35" ht="108" x14ac:dyDescent="0.2">
      <c r="A141" s="144" t="s">
        <v>46</v>
      </c>
      <c r="B141" s="37" t="s">
        <v>240</v>
      </c>
      <c r="C141" s="38" t="s">
        <v>84</v>
      </c>
      <c r="D141" s="38" t="s">
        <v>117</v>
      </c>
      <c r="E141" s="38" t="s">
        <v>58</v>
      </c>
      <c r="F141" s="44" t="s">
        <v>208</v>
      </c>
      <c r="G141" s="159" t="str">
        <f t="shared" si="25"/>
        <v>Jefe Oficina de Tecnologías de la Información y las Comunicaciones</v>
      </c>
      <c r="H141" s="41">
        <v>43620</v>
      </c>
      <c r="I141" s="41">
        <v>43728</v>
      </c>
      <c r="J141" s="27"/>
      <c r="K141" s="27"/>
      <c r="L141" s="27"/>
      <c r="M141" s="27"/>
      <c r="N141" s="27"/>
      <c r="O141" s="97"/>
      <c r="P141" s="27"/>
      <c r="Q141" s="27"/>
      <c r="R141" s="27"/>
      <c r="S141" s="27"/>
      <c r="T141" s="27"/>
      <c r="U141" s="27"/>
      <c r="V141" s="38" t="s">
        <v>156</v>
      </c>
      <c r="W141" s="82">
        <v>1.4999999999999999E-2</v>
      </c>
      <c r="X141" s="36"/>
      <c r="Y141" s="37" t="s">
        <v>287</v>
      </c>
      <c r="Z141" s="37" t="s">
        <v>287</v>
      </c>
      <c r="AA141" s="38"/>
      <c r="AB141" s="151">
        <f t="shared" ca="1" si="26"/>
        <v>0</v>
      </c>
      <c r="AC141" s="151">
        <f t="shared" ca="1" si="15"/>
        <v>1.4999999999999999E-2</v>
      </c>
      <c r="AE141" s="153"/>
      <c r="AF141" s="153"/>
      <c r="AG141" s="153"/>
      <c r="AH141" s="154"/>
      <c r="AI141" s="154"/>
    </row>
    <row r="142" spans="1:35" ht="24" x14ac:dyDescent="0.2">
      <c r="A142" s="144" t="s">
        <v>46</v>
      </c>
      <c r="B142" s="37" t="s">
        <v>241</v>
      </c>
      <c r="C142" s="38" t="s">
        <v>81</v>
      </c>
      <c r="D142" s="38" t="s">
        <v>116</v>
      </c>
      <c r="E142" s="38" t="s">
        <v>58</v>
      </c>
      <c r="F142" s="99" t="s">
        <v>205</v>
      </c>
      <c r="G142" s="159" t="str">
        <f t="shared" si="25"/>
        <v>Subdirector Administrativo</v>
      </c>
      <c r="H142" s="41">
        <v>43620</v>
      </c>
      <c r="I142" s="41">
        <v>43728</v>
      </c>
      <c r="J142" s="27"/>
      <c r="K142" s="27"/>
      <c r="L142" s="27"/>
      <c r="M142" s="27"/>
      <c r="N142" s="27"/>
      <c r="O142" s="142"/>
      <c r="P142" s="27"/>
      <c r="Q142" s="27"/>
      <c r="R142" s="27"/>
      <c r="S142" s="27"/>
      <c r="T142" s="27"/>
      <c r="U142" s="27"/>
      <c r="V142" s="38" t="s">
        <v>156</v>
      </c>
      <c r="W142" s="82">
        <v>1.4999999999999999E-2</v>
      </c>
      <c r="X142" s="36"/>
      <c r="Y142" s="37" t="s">
        <v>287</v>
      </c>
      <c r="Z142" s="37" t="s">
        <v>287</v>
      </c>
      <c r="AA142" s="38"/>
      <c r="AB142" s="151">
        <f t="shared" ca="1" si="26"/>
        <v>0</v>
      </c>
      <c r="AC142" s="151">
        <f t="shared" ca="1" si="15"/>
        <v>1.4999999999999999E-2</v>
      </c>
      <c r="AE142" s="153"/>
      <c r="AF142" s="153"/>
      <c r="AG142" s="153"/>
      <c r="AH142" s="154"/>
      <c r="AI142" s="154"/>
    </row>
    <row r="143" spans="1:35" ht="24" x14ac:dyDescent="0.2">
      <c r="A143" s="144" t="s">
        <v>46</v>
      </c>
      <c r="B143" s="37" t="s">
        <v>242</v>
      </c>
      <c r="C143" s="38" t="s">
        <v>81</v>
      </c>
      <c r="D143" s="38" t="s">
        <v>116</v>
      </c>
      <c r="E143" s="38" t="s">
        <v>58</v>
      </c>
      <c r="F143" s="99" t="s">
        <v>205</v>
      </c>
      <c r="G143" s="159" t="str">
        <f t="shared" si="25"/>
        <v>Subdirector Administrativo</v>
      </c>
      <c r="H143" s="41">
        <v>43620</v>
      </c>
      <c r="I143" s="41">
        <v>43728</v>
      </c>
      <c r="J143" s="27"/>
      <c r="K143" s="27"/>
      <c r="L143" s="27"/>
      <c r="M143" s="27"/>
      <c r="N143" s="27"/>
      <c r="O143" s="142"/>
      <c r="P143" s="27"/>
      <c r="Q143" s="27"/>
      <c r="R143" s="27"/>
      <c r="S143" s="27"/>
      <c r="T143" s="27"/>
      <c r="U143" s="27"/>
      <c r="V143" s="38" t="s">
        <v>156</v>
      </c>
      <c r="W143" s="82">
        <v>1.4999999999999999E-2</v>
      </c>
      <c r="X143" s="36"/>
      <c r="Y143" s="37" t="s">
        <v>287</v>
      </c>
      <c r="Z143" s="37" t="s">
        <v>287</v>
      </c>
      <c r="AA143" s="38"/>
      <c r="AB143" s="151">
        <f t="shared" ca="1" si="26"/>
        <v>0</v>
      </c>
      <c r="AC143" s="151">
        <f t="shared" ca="1" si="15"/>
        <v>1.4999999999999999E-2</v>
      </c>
      <c r="AE143" s="153"/>
      <c r="AF143" s="153"/>
      <c r="AG143" s="153"/>
      <c r="AH143" s="154"/>
      <c r="AI143" s="154"/>
    </row>
    <row r="144" spans="1:35" ht="24" x14ac:dyDescent="0.2">
      <c r="A144" s="144" t="s">
        <v>46</v>
      </c>
      <c r="B144" s="37" t="s">
        <v>243</v>
      </c>
      <c r="C144" s="38" t="s">
        <v>81</v>
      </c>
      <c r="D144" s="38" t="s">
        <v>116</v>
      </c>
      <c r="E144" s="38" t="s">
        <v>58</v>
      </c>
      <c r="F144" s="44" t="s">
        <v>207</v>
      </c>
      <c r="G144" s="159" t="str">
        <f t="shared" si="25"/>
        <v>Subdirector Administrativo</v>
      </c>
      <c r="H144" s="41">
        <v>43620</v>
      </c>
      <c r="I144" s="41">
        <v>43728</v>
      </c>
      <c r="J144" s="27"/>
      <c r="K144" s="27"/>
      <c r="L144" s="27"/>
      <c r="M144" s="27"/>
      <c r="N144" s="27"/>
      <c r="O144" s="149"/>
      <c r="P144" s="27"/>
      <c r="Q144" s="27"/>
      <c r="R144" s="27"/>
      <c r="S144" s="27"/>
      <c r="T144" s="27"/>
      <c r="U144" s="27"/>
      <c r="V144" s="38" t="s">
        <v>156</v>
      </c>
      <c r="W144" s="82">
        <v>1.4999999999999999E-2</v>
      </c>
      <c r="X144" s="36"/>
      <c r="Y144" s="37" t="s">
        <v>287</v>
      </c>
      <c r="Z144" s="37" t="s">
        <v>287</v>
      </c>
      <c r="AA144" s="38"/>
      <c r="AB144" s="151">
        <f t="shared" ca="1" si="26"/>
        <v>0</v>
      </c>
      <c r="AC144" s="151">
        <f t="shared" ca="1" si="15"/>
        <v>1.4999999999999999E-2</v>
      </c>
      <c r="AE144" s="153"/>
      <c r="AF144" s="153"/>
      <c r="AG144" s="153"/>
      <c r="AH144" s="154"/>
      <c r="AI144" s="154"/>
    </row>
    <row r="145" spans="1:35" ht="24" x14ac:dyDescent="0.2">
      <c r="A145" s="144" t="s">
        <v>46</v>
      </c>
      <c r="B145" s="37" t="s">
        <v>244</v>
      </c>
      <c r="C145" s="38" t="s">
        <v>81</v>
      </c>
      <c r="D145" s="38" t="s">
        <v>116</v>
      </c>
      <c r="E145" s="38" t="s">
        <v>58</v>
      </c>
      <c r="F145" s="44" t="s">
        <v>207</v>
      </c>
      <c r="G145" s="159" t="str">
        <f t="shared" ref="G145" si="27">IF(LEN(C145)&gt;0,VLOOKUP(C145,PROCESO2,3,0),"")</f>
        <v>Subdirector Administrativo</v>
      </c>
      <c r="H145" s="41">
        <v>43620</v>
      </c>
      <c r="I145" s="41">
        <v>43728</v>
      </c>
      <c r="J145" s="27"/>
      <c r="K145" s="27"/>
      <c r="L145" s="27"/>
      <c r="M145" s="27"/>
      <c r="N145" s="27"/>
      <c r="O145" s="149"/>
      <c r="P145" s="27"/>
      <c r="Q145" s="27"/>
      <c r="R145" s="27"/>
      <c r="S145" s="27"/>
      <c r="T145" s="27"/>
      <c r="U145" s="27"/>
      <c r="V145" s="38" t="s">
        <v>156</v>
      </c>
      <c r="W145" s="82">
        <v>1.4999999999999999E-2</v>
      </c>
      <c r="X145" s="36"/>
      <c r="Y145" s="37" t="s">
        <v>287</v>
      </c>
      <c r="Z145" s="37" t="s">
        <v>287</v>
      </c>
      <c r="AA145" s="38"/>
      <c r="AB145" s="151">
        <f t="shared" ref="AB145" ca="1" si="28">IF(ISERROR(VLOOKUP(AA145,INDIRECT(VLOOKUP(A145,ACTA,2,0)&amp;"A"),2,0))=TRUE,0,W145*(VLOOKUP(AA145,INDIRECT(VLOOKUP(A145,ACTA,2,0)&amp;"A"),2,0)))</f>
        <v>0</v>
      </c>
      <c r="AC145" s="151">
        <f t="shared" ca="1" si="15"/>
        <v>1.4999999999999999E-2</v>
      </c>
      <c r="AE145" s="153"/>
      <c r="AF145" s="153"/>
      <c r="AG145" s="153"/>
      <c r="AH145" s="154"/>
      <c r="AI145" s="154"/>
    </row>
    <row r="146" spans="1:35" ht="24" x14ac:dyDescent="0.2">
      <c r="A146" s="144" t="s">
        <v>46</v>
      </c>
      <c r="B146" s="37" t="s">
        <v>245</v>
      </c>
      <c r="C146" s="38" t="s">
        <v>81</v>
      </c>
      <c r="D146" s="38" t="s">
        <v>116</v>
      </c>
      <c r="E146" s="38" t="s">
        <v>58</v>
      </c>
      <c r="F146" s="44" t="s">
        <v>207</v>
      </c>
      <c r="G146" s="159" t="str">
        <f t="shared" ref="G146" si="29">IF(LEN(C146)&gt;0,VLOOKUP(C146,PROCESO2,3,0),"")</f>
        <v>Subdirector Administrativo</v>
      </c>
      <c r="H146" s="41">
        <v>43620</v>
      </c>
      <c r="I146" s="41">
        <v>43728</v>
      </c>
      <c r="J146" s="27"/>
      <c r="K146" s="27"/>
      <c r="L146" s="27"/>
      <c r="M146" s="27"/>
      <c r="N146" s="27"/>
      <c r="O146" s="149"/>
      <c r="P146" s="27"/>
      <c r="Q146" s="27"/>
      <c r="R146" s="27"/>
      <c r="S146" s="27"/>
      <c r="T146" s="27"/>
      <c r="U146" s="27"/>
      <c r="V146" s="38" t="s">
        <v>156</v>
      </c>
      <c r="W146" s="82">
        <v>1.4999999999999999E-2</v>
      </c>
      <c r="X146" s="36"/>
      <c r="Y146" s="37" t="s">
        <v>287</v>
      </c>
      <c r="Z146" s="37" t="s">
        <v>287</v>
      </c>
      <c r="AA146" s="38"/>
      <c r="AB146" s="151">
        <f t="shared" ref="AB146" ca="1" si="30">IF(ISERROR(VLOOKUP(AA146,INDIRECT(VLOOKUP(A146,ACTA,2,0)&amp;"A"),2,0))=TRUE,0,W146*(VLOOKUP(AA146,INDIRECT(VLOOKUP(A146,ACTA,2,0)&amp;"A"),2,0)))</f>
        <v>0</v>
      </c>
      <c r="AC146" s="151">
        <f t="shared" ref="AC146:AC151" ca="1" si="31">+W146-AB146</f>
        <v>1.4999999999999999E-2</v>
      </c>
      <c r="AE146" s="153"/>
      <c r="AF146" s="153"/>
      <c r="AG146" s="153"/>
      <c r="AH146" s="154"/>
      <c r="AI146" s="154"/>
    </row>
    <row r="147" spans="1:35" ht="48" x14ac:dyDescent="0.2">
      <c r="A147" s="144" t="s">
        <v>56</v>
      </c>
      <c r="B147" s="37" t="s">
        <v>263</v>
      </c>
      <c r="C147" s="38" t="s">
        <v>96</v>
      </c>
      <c r="D147" s="38" t="s">
        <v>118</v>
      </c>
      <c r="E147" s="38" t="s">
        <v>58</v>
      </c>
      <c r="F147" s="98" t="s">
        <v>207</v>
      </c>
      <c r="G147" s="159" t="str">
        <f t="shared" ref="G147:G150" si="32">IF(LEN(C147)&gt;0,VLOOKUP(C147,PROCESO2,3,0),"")</f>
        <v>Asesor de Control Interno</v>
      </c>
      <c r="H147" s="41">
        <v>43467</v>
      </c>
      <c r="I147" s="41">
        <v>43515</v>
      </c>
      <c r="J147" s="149"/>
      <c r="K147" s="27"/>
      <c r="L147" s="27"/>
      <c r="M147" s="27"/>
      <c r="N147" s="27"/>
      <c r="O147" s="27"/>
      <c r="P147" s="27"/>
      <c r="Q147" s="27"/>
      <c r="R147" s="27"/>
      <c r="S147" s="27"/>
      <c r="T147" s="27"/>
      <c r="U147" s="27"/>
      <c r="V147" s="38" t="s">
        <v>264</v>
      </c>
      <c r="W147" s="82">
        <v>0.03</v>
      </c>
      <c r="X147" s="41">
        <v>43515</v>
      </c>
      <c r="Y147" s="37" t="s">
        <v>377</v>
      </c>
      <c r="Z147" s="37" t="s">
        <v>378</v>
      </c>
      <c r="AA147" s="38" t="s">
        <v>221</v>
      </c>
      <c r="AB147" s="85">
        <f t="shared" ref="AB147:AB150" ca="1" si="33">IF(ISERROR(VLOOKUP(AA147,INDIRECT(VLOOKUP(A147,ACTA,2,0)&amp;"A"),2,0))=TRUE,0,W147*(VLOOKUP(AA147,INDIRECT(VLOOKUP(A147,ACTA,2,0)&amp;"A"),2,0)))</f>
        <v>0.03</v>
      </c>
      <c r="AC147" s="85">
        <f t="shared" ca="1" si="31"/>
        <v>0</v>
      </c>
    </row>
    <row r="148" spans="1:35" ht="180" x14ac:dyDescent="0.2">
      <c r="A148" s="144" t="s">
        <v>56</v>
      </c>
      <c r="B148" s="37" t="s">
        <v>379</v>
      </c>
      <c r="C148" s="38" t="s">
        <v>96</v>
      </c>
      <c r="D148" s="38" t="s">
        <v>118</v>
      </c>
      <c r="E148" s="38" t="s">
        <v>58</v>
      </c>
      <c r="F148" s="98" t="s">
        <v>51</v>
      </c>
      <c r="G148" s="159" t="str">
        <f t="shared" ref="G148:G149" si="34">IF(LEN(C148)&gt;0,VLOOKUP(C148,PROCESO2,3,0),"")</f>
        <v>Asesor de Control Interno</v>
      </c>
      <c r="H148" s="41">
        <v>43514</v>
      </c>
      <c r="I148" s="41">
        <v>43637</v>
      </c>
      <c r="J148" s="27"/>
      <c r="K148" s="44"/>
      <c r="L148" s="27"/>
      <c r="M148" s="27"/>
      <c r="N148" s="27"/>
      <c r="O148" s="27"/>
      <c r="P148" s="27"/>
      <c r="Q148" s="27"/>
      <c r="R148" s="27"/>
      <c r="S148" s="27"/>
      <c r="T148" s="27"/>
      <c r="U148" s="27"/>
      <c r="V148" s="38" t="s">
        <v>265</v>
      </c>
      <c r="W148" s="82">
        <v>0.03</v>
      </c>
      <c r="X148" s="41">
        <v>43651</v>
      </c>
      <c r="Y148" s="37" t="s">
        <v>340</v>
      </c>
      <c r="Z148" s="37" t="s">
        <v>341</v>
      </c>
      <c r="AA148" s="38" t="s">
        <v>221</v>
      </c>
      <c r="AB148" s="85">
        <f t="shared" ca="1" si="33"/>
        <v>0.03</v>
      </c>
      <c r="AC148" s="85">
        <f t="shared" ca="1" si="31"/>
        <v>0</v>
      </c>
    </row>
    <row r="149" spans="1:35" ht="108" x14ac:dyDescent="0.2">
      <c r="A149" s="144" t="s">
        <v>56</v>
      </c>
      <c r="B149" s="37" t="s">
        <v>390</v>
      </c>
      <c r="C149" s="38" t="s">
        <v>96</v>
      </c>
      <c r="D149" s="38" t="s">
        <v>118</v>
      </c>
      <c r="E149" s="38" t="s">
        <v>58</v>
      </c>
      <c r="F149" s="44" t="s">
        <v>207</v>
      </c>
      <c r="G149" s="159" t="str">
        <f t="shared" si="34"/>
        <v>Asesor de Control Interno</v>
      </c>
      <c r="H149" s="41">
        <v>43467</v>
      </c>
      <c r="I149" s="41">
        <v>43830</v>
      </c>
      <c r="J149" s="149"/>
      <c r="K149" s="27"/>
      <c r="L149" s="27"/>
      <c r="M149" s="27"/>
      <c r="N149" s="27"/>
      <c r="O149" s="27"/>
      <c r="P149" s="27"/>
      <c r="Q149" s="27"/>
      <c r="R149" s="27"/>
      <c r="S149" s="27"/>
      <c r="T149" s="27"/>
      <c r="U149" s="27"/>
      <c r="V149" s="38" t="s">
        <v>189</v>
      </c>
      <c r="W149" s="82">
        <v>0.03</v>
      </c>
      <c r="X149" s="41"/>
      <c r="Y149" s="37" t="s">
        <v>380</v>
      </c>
      <c r="Z149" s="37" t="s">
        <v>381</v>
      </c>
      <c r="AA149" s="38" t="s">
        <v>221</v>
      </c>
      <c r="AB149" s="85">
        <f t="shared" ca="1" si="33"/>
        <v>0.03</v>
      </c>
      <c r="AC149" s="85">
        <f t="shared" ca="1" si="31"/>
        <v>0</v>
      </c>
      <c r="AE149" s="153"/>
      <c r="AF149" s="153"/>
      <c r="AG149" s="153"/>
      <c r="AH149" s="154"/>
      <c r="AI149" s="154"/>
    </row>
    <row r="150" spans="1:35" ht="60" x14ac:dyDescent="0.2">
      <c r="A150" s="144" t="s">
        <v>56</v>
      </c>
      <c r="B150" s="37" t="s">
        <v>382</v>
      </c>
      <c r="C150" s="38" t="s">
        <v>96</v>
      </c>
      <c r="D150" s="38" t="s">
        <v>118</v>
      </c>
      <c r="E150" s="38" t="s">
        <v>58</v>
      </c>
      <c r="F150" s="98" t="s">
        <v>51</v>
      </c>
      <c r="G150" s="159" t="str">
        <f t="shared" si="32"/>
        <v>Asesor de Control Interno</v>
      </c>
      <c r="H150" s="41">
        <v>43475</v>
      </c>
      <c r="I150" s="41">
        <v>43482</v>
      </c>
      <c r="J150" s="44"/>
      <c r="K150" s="27"/>
      <c r="L150" s="27"/>
      <c r="M150" s="27"/>
      <c r="N150" s="27"/>
      <c r="O150" s="27"/>
      <c r="P150" s="27"/>
      <c r="Q150" s="27"/>
      <c r="R150" s="27"/>
      <c r="S150" s="27"/>
      <c r="T150" s="27"/>
      <c r="U150" s="27"/>
      <c r="V150" s="38" t="s">
        <v>267</v>
      </c>
      <c r="W150" s="82">
        <v>0.03</v>
      </c>
      <c r="X150" s="41">
        <v>43482</v>
      </c>
      <c r="Y150" s="37" t="s">
        <v>266</v>
      </c>
      <c r="Z150" s="37" t="s">
        <v>383</v>
      </c>
      <c r="AA150" s="38" t="s">
        <v>221</v>
      </c>
      <c r="AB150" s="85">
        <f t="shared" ca="1" si="33"/>
        <v>0.03</v>
      </c>
      <c r="AC150" s="85">
        <f t="shared" ca="1" si="31"/>
        <v>0</v>
      </c>
    </row>
    <row r="151" spans="1:35" ht="15.75" x14ac:dyDescent="0.2">
      <c r="W151" s="60">
        <f>SUM(W18:W150)</f>
        <v>1</v>
      </c>
      <c r="Z151" s="40"/>
      <c r="AB151" s="60">
        <f ca="1">SUM(AB18:AB150)</f>
        <v>0.50419800000000015</v>
      </c>
      <c r="AC151" s="39">
        <f t="shared" ca="1" si="31"/>
        <v>0.49580199999999985</v>
      </c>
    </row>
    <row r="152" spans="1:35" x14ac:dyDescent="0.2">
      <c r="W152" s="59"/>
      <c r="Z152" s="40"/>
    </row>
    <row r="153" spans="1:35" ht="15" x14ac:dyDescent="0.25">
      <c r="A153" s="57" t="s">
        <v>191</v>
      </c>
      <c r="B153" s="34"/>
      <c r="C153" s="34"/>
      <c r="D153" s="34"/>
      <c r="E153" s="34"/>
      <c r="F153" s="34"/>
      <c r="W153" s="59"/>
    </row>
    <row r="154" spans="1:35" x14ac:dyDescent="0.2">
      <c r="W154" s="155" t="s">
        <v>391</v>
      </c>
      <c r="X154" s="156"/>
      <c r="Y154" s="156"/>
      <c r="Z154" s="156"/>
    </row>
    <row r="155" spans="1:35" x14ac:dyDescent="0.2">
      <c r="W155" s="155" t="s">
        <v>396</v>
      </c>
      <c r="X155" s="156"/>
      <c r="Y155" s="156"/>
      <c r="Z155" s="156"/>
    </row>
    <row r="156" spans="1:35" x14ac:dyDescent="0.2">
      <c r="W156" s="155" t="s">
        <v>392</v>
      </c>
      <c r="X156" s="156"/>
      <c r="Y156" s="156"/>
      <c r="Z156" s="156"/>
    </row>
    <row r="157" spans="1:35" x14ac:dyDescent="0.2">
      <c r="W157" s="155" t="s">
        <v>393</v>
      </c>
      <c r="X157" s="156"/>
      <c r="Y157" s="156"/>
      <c r="Z157" s="156"/>
    </row>
    <row r="158" spans="1:35" x14ac:dyDescent="0.2">
      <c r="W158" s="156" t="s">
        <v>397</v>
      </c>
      <c r="X158" s="156"/>
      <c r="Y158" s="156"/>
      <c r="Z158" s="156"/>
    </row>
    <row r="159" spans="1:35" x14ac:dyDescent="0.2">
      <c r="W159" s="155" t="s">
        <v>394</v>
      </c>
      <c r="X159" s="156"/>
      <c r="Y159" s="156"/>
      <c r="Z159" s="156"/>
    </row>
    <row r="160" spans="1:35" x14ac:dyDescent="0.2">
      <c r="W160" s="155" t="s">
        <v>395</v>
      </c>
      <c r="X160" s="156"/>
      <c r="Y160" s="156"/>
      <c r="Z160" s="156"/>
    </row>
    <row r="161" spans="23:26" x14ac:dyDescent="0.2">
      <c r="W161" s="157" t="s">
        <v>398</v>
      </c>
      <c r="X161" s="157"/>
      <c r="Y161" s="157"/>
      <c r="Z161" s="157"/>
    </row>
    <row r="162" spans="23:26" x14ac:dyDescent="0.2">
      <c r="W162" s="157"/>
      <c r="X162" s="157"/>
      <c r="Y162" s="157"/>
      <c r="Z162" s="157"/>
    </row>
    <row r="163" spans="23:26" x14ac:dyDescent="0.2">
      <c r="W163" s="158"/>
      <c r="X163" s="158"/>
      <c r="Y163" s="158"/>
      <c r="Z163" s="158"/>
    </row>
    <row r="164" spans="23:26" x14ac:dyDescent="0.2">
      <c r="W164" s="1" t="s">
        <v>399</v>
      </c>
    </row>
    <row r="165" spans="23:26" x14ac:dyDescent="0.2">
      <c r="W165" s="1" t="s">
        <v>401</v>
      </c>
    </row>
    <row r="166" spans="23:26" x14ac:dyDescent="0.2">
      <c r="W166" s="1" t="s">
        <v>400</v>
      </c>
    </row>
    <row r="167" spans="23:26" x14ac:dyDescent="0.2">
      <c r="W167" s="1" t="s">
        <v>402</v>
      </c>
    </row>
  </sheetData>
  <autoFilter ref="A17:AC151"/>
  <dataConsolidate/>
  <mergeCells count="34">
    <mergeCell ref="W161:Z163"/>
    <mergeCell ref="AA1:AB1"/>
    <mergeCell ref="A1:D3"/>
    <mergeCell ref="E1:Y3"/>
    <mergeCell ref="A9:E9"/>
    <mergeCell ref="A7:E7"/>
    <mergeCell ref="A5:E5"/>
    <mergeCell ref="A8:E8"/>
    <mergeCell ref="A6:E6"/>
    <mergeCell ref="F9:Q9"/>
    <mergeCell ref="F5:Q5"/>
    <mergeCell ref="F6:Q8"/>
    <mergeCell ref="R6:AB8"/>
    <mergeCell ref="AA3:AB3"/>
    <mergeCell ref="AA2:AB2"/>
    <mergeCell ref="H16:I16"/>
    <mergeCell ref="J16:U16"/>
    <mergeCell ref="R9:AB9"/>
    <mergeCell ref="R5:AB5"/>
    <mergeCell ref="X16:Z16"/>
    <mergeCell ref="A13:B14"/>
    <mergeCell ref="N14:Q14"/>
    <mergeCell ref="N13:Q13"/>
    <mergeCell ref="R10:AB14"/>
    <mergeCell ref="A12:C12"/>
    <mergeCell ref="A11:C11"/>
    <mergeCell ref="F10:Q12"/>
    <mergeCell ref="A10:E10"/>
    <mergeCell ref="C13:D13"/>
    <mergeCell ref="C14:D14"/>
    <mergeCell ref="H14:I14"/>
    <mergeCell ref="H13:I13"/>
    <mergeCell ref="J13:M13"/>
    <mergeCell ref="J14:M14"/>
  </mergeCells>
  <conditionalFormatting sqref="J46:U46 J44:U44">
    <cfRule type="expression" dxfId="321" priority="713">
      <formula>IF(AND(J$15&gt;=$H44,J$15&lt;=$I44,VLOOKUP($F44,PROFA,2,0)=6),1,0)</formula>
    </cfRule>
    <cfRule type="expression" dxfId="320" priority="714">
      <formula>IF(AND(J$15&gt;=$H44,J$15&lt;=$I44,VLOOKUP($F44,PROFA,2,0)=4),1,0)</formula>
    </cfRule>
    <cfRule type="expression" dxfId="319" priority="715">
      <formula>IF(AND(J$15&gt;=$H44,J$15&lt;=$I44,VLOOKUP($F44,PROFA,2,0)=3),1,0)</formula>
    </cfRule>
    <cfRule type="expression" dxfId="318" priority="716">
      <formula>IF(AND(J$15&gt;=$H44,J$15&lt;=$I44,VLOOKUP($F44,PROFA,2,0)=2),1,0)</formula>
    </cfRule>
    <cfRule type="expression" dxfId="317" priority="717">
      <formula>IF(AND(J$15&gt;=$H44,J$15&lt;=$I44,VLOOKUP($F44,PROFA,2,0)=1),1,0)</formula>
    </cfRule>
    <cfRule type="expression" dxfId="316" priority="718">
      <formula>IF(AND(J$15&gt;=$H44,J$15&lt;=$I44,VLOOKUP($F44,PROFA,2,0)=5),1,0)</formula>
    </cfRule>
  </conditionalFormatting>
  <conditionalFormatting sqref="F101:F102">
    <cfRule type="expression" dxfId="315" priority="593">
      <formula>IF(VLOOKUP($F101,PROFA,2,0)=2,1,0)</formula>
    </cfRule>
    <cfRule type="expression" dxfId="314" priority="594">
      <formula>IF(VLOOKUP($F101,PROFA,2,0)=3,1,0)</formula>
    </cfRule>
    <cfRule type="expression" dxfId="313" priority="595">
      <formula>IF(VLOOKUP($F101,PROFA,2,0)=4,1,0)</formula>
    </cfRule>
    <cfRule type="expression" dxfId="312" priority="596">
      <formula>IF(VLOOKUP($F101,PROFA,2,0)=6,1,0)</formula>
    </cfRule>
    <cfRule type="expression" dxfId="311" priority="597">
      <formula>IF(VLOOKUP($F101,PROFA,2,0)=1,1,0)</formula>
    </cfRule>
    <cfRule type="expression" dxfId="310" priority="598">
      <formula>IF(VLOOKUP($F101,PROFA,2,0)=5,1,0)</formula>
    </cfRule>
  </conditionalFormatting>
  <conditionalFormatting sqref="F103">
    <cfRule type="expression" dxfId="309" priority="581">
      <formula>IF(VLOOKUP($F103,PROFA,2,0)=2,1,0)</formula>
    </cfRule>
    <cfRule type="expression" dxfId="308" priority="582">
      <formula>IF(VLOOKUP($F103,PROFA,2,0)=3,1,0)</formula>
    </cfRule>
    <cfRule type="expression" dxfId="307" priority="583">
      <formula>IF(VLOOKUP($F103,PROFA,2,0)=4,1,0)</formula>
    </cfRule>
    <cfRule type="expression" dxfId="306" priority="584">
      <formula>IF(VLOOKUP($F103,PROFA,2,0)=6,1,0)</formula>
    </cfRule>
    <cfRule type="expression" dxfId="305" priority="585">
      <formula>IF(VLOOKUP($F103,PROFA,2,0)=1,1,0)</formula>
    </cfRule>
    <cfRule type="expression" dxfId="304" priority="586">
      <formula>IF(VLOOKUP($F103,PROFA,2,0)=5,1,0)</formula>
    </cfRule>
  </conditionalFormatting>
  <conditionalFormatting sqref="F105">
    <cfRule type="expression" dxfId="303" priority="569">
      <formula>IF(VLOOKUP($F105,PROFA,2,0)=2,1,0)</formula>
    </cfRule>
    <cfRule type="expression" dxfId="302" priority="570">
      <formula>IF(VLOOKUP($F105,PROFA,2,0)=3,1,0)</formula>
    </cfRule>
    <cfRule type="expression" dxfId="301" priority="571">
      <formula>IF(VLOOKUP($F105,PROFA,2,0)=4,1,0)</formula>
    </cfRule>
    <cfRule type="expression" dxfId="300" priority="572">
      <formula>IF(VLOOKUP($F105,PROFA,2,0)=6,1,0)</formula>
    </cfRule>
    <cfRule type="expression" dxfId="299" priority="573">
      <formula>IF(VLOOKUP($F105,PROFA,2,0)=1,1,0)</formula>
    </cfRule>
    <cfRule type="expression" dxfId="298" priority="574">
      <formula>IF(VLOOKUP($F105,PROFA,2,0)=5,1,0)</formula>
    </cfRule>
  </conditionalFormatting>
  <conditionalFormatting sqref="F106:F115">
    <cfRule type="expression" dxfId="297" priority="557">
      <formula>IF(VLOOKUP($F106,PROFA,2,0)=2,1,0)</formula>
    </cfRule>
    <cfRule type="expression" dxfId="296" priority="558">
      <formula>IF(VLOOKUP($F106,PROFA,2,0)=3,1,0)</formula>
    </cfRule>
    <cfRule type="expression" dxfId="295" priority="559">
      <formula>IF(VLOOKUP($F106,PROFA,2,0)=4,1,0)</formula>
    </cfRule>
    <cfRule type="expression" dxfId="294" priority="560">
      <formula>IF(VLOOKUP($F106,PROFA,2,0)=6,1,0)</formula>
    </cfRule>
    <cfRule type="expression" dxfId="293" priority="561">
      <formula>IF(VLOOKUP($F106,PROFA,2,0)=1,1,0)</formula>
    </cfRule>
    <cfRule type="expression" dxfId="292" priority="562">
      <formula>IF(VLOOKUP($F106,PROFA,2,0)=5,1,0)</formula>
    </cfRule>
  </conditionalFormatting>
  <conditionalFormatting sqref="J19:U27 J28:R28 U28 J29:M29 O29:U29 J30:P30 R30:U30 J31:S31 U31 K45:U45 K49:U49 K61:U61 K74:U76 J86:U88 J90:L90 N90:U90 J91:O91 Q91:U91 J92:R92 T92:U92 J94:U99 K93:U93 K100:U100 J101:U101 J102:O102 Q102:U102 K117:U117 K37:U37 J46:U48 K84:U85 K89:U89 J38:U39 K40:U40 K136 O136:U136 M136 J32:U36 J41:U44 J50:U60 J62:U73 J103:U116 J118:U135 J77:U83 J137:U145">
    <cfRule type="expression" dxfId="291" priority="449">
      <formula>IF(AND(J$15&gt;=$H19,J$15&lt;=$I19,VLOOKUP($F19,PROFA,2,0)=1),1,0)</formula>
    </cfRule>
    <cfRule type="expression" dxfId="290" priority="450">
      <formula>IF(AND(J$15&gt;=$H19,J$15&lt;=$I19,VLOOKUP($F19,PROFA,2,0)=2),1,0)</formula>
    </cfRule>
    <cfRule type="expression" dxfId="289" priority="451">
      <formula>IF(AND(J$15&gt;=$H19,J$15&lt;=$I19,VLOOKUP($F19,PROFA,2,0)=3),1,0)</formula>
    </cfRule>
    <cfRule type="expression" dxfId="288" priority="452">
      <formula>IF(AND(J$15&gt;=$H19,J$15&lt;=$I19,VLOOKUP($F19,PROFA,2,0)=4),1,0)</formula>
    </cfRule>
    <cfRule type="expression" dxfId="287" priority="453">
      <formula>IF(AND(J$15&gt;=$H19,J$15&lt;=$I19,VLOOKUP($F19,PROFA,2,0)=5),1,0)</formula>
    </cfRule>
    <cfRule type="expression" dxfId="286" priority="454">
      <formula>IF(AND(J$15&gt;=$H19,J$15&lt;=$I19,VLOOKUP($F19,PROFA,2,0)=6),1,0)</formula>
    </cfRule>
  </conditionalFormatting>
  <conditionalFormatting sqref="F82">
    <cfRule type="expression" dxfId="285" priority="419">
      <formula>IF(VLOOKUP($F82,PROFA,2,0)=2,1,0)</formula>
    </cfRule>
    <cfRule type="expression" dxfId="284" priority="420">
      <formula>IF(VLOOKUP($F82,PROFA,2,0)=3,1,0)</formula>
    </cfRule>
    <cfRule type="expression" dxfId="283" priority="421">
      <formula>IF(VLOOKUP($F82,PROFA,2,0)=4,1,0)</formula>
    </cfRule>
    <cfRule type="expression" dxfId="282" priority="422">
      <formula>IF(VLOOKUP($F82,PROFA,2,0)=6,1,0)</formula>
    </cfRule>
    <cfRule type="expression" dxfId="281" priority="423">
      <formula>IF(VLOOKUP($F82,PROFA,2,0)=1,1,0)</formula>
    </cfRule>
    <cfRule type="expression" dxfId="280" priority="424">
      <formula>IF(VLOOKUP($F82,PROFA,2,0)=5,1,0)</formula>
    </cfRule>
  </conditionalFormatting>
  <conditionalFormatting sqref="F83">
    <cfRule type="expression" dxfId="279" priority="407">
      <formula>IF(VLOOKUP($F83,PROFA,2,0)=2,1,0)</formula>
    </cfRule>
    <cfRule type="expression" dxfId="278" priority="408">
      <formula>IF(VLOOKUP($F83,PROFA,2,0)=3,1,0)</formula>
    </cfRule>
    <cfRule type="expression" dxfId="277" priority="409">
      <formula>IF(VLOOKUP($F83,PROFA,2,0)=4,1,0)</formula>
    </cfRule>
    <cfRule type="expression" dxfId="276" priority="410">
      <formula>IF(VLOOKUP($F83,PROFA,2,0)=6,1,0)</formula>
    </cfRule>
    <cfRule type="expression" dxfId="275" priority="411">
      <formula>IF(VLOOKUP($F83,PROFA,2,0)=1,1,0)</formula>
    </cfRule>
    <cfRule type="expression" dxfId="274" priority="412">
      <formula>IF(VLOOKUP($F83,PROFA,2,0)=5,1,0)</formula>
    </cfRule>
  </conditionalFormatting>
  <conditionalFormatting sqref="F29">
    <cfRule type="expression" dxfId="273" priority="379">
      <formula>IF(VLOOKUP($F29,PROFA,2,0)=2,1,0)</formula>
    </cfRule>
    <cfRule type="expression" dxfId="272" priority="380">
      <formula>IF(VLOOKUP($F29,PROFA,2,0)=3,1,0)</formula>
    </cfRule>
    <cfRule type="expression" dxfId="271" priority="381">
      <formula>IF(VLOOKUP($F29,PROFA,2,0)=4,1,0)</formula>
    </cfRule>
    <cfRule type="expression" dxfId="270" priority="382">
      <formula>IF(VLOOKUP($F29,PROFA,2,0)=6,1,0)</formula>
    </cfRule>
    <cfRule type="expression" dxfId="269" priority="383">
      <formula>IF(VLOOKUP($F29,PROFA,2,0)=1,1,0)</formula>
    </cfRule>
    <cfRule type="expression" dxfId="268" priority="384">
      <formula>IF(VLOOKUP($F29,PROFA,2,0)=5,1,0)</formula>
    </cfRule>
  </conditionalFormatting>
  <conditionalFormatting sqref="F30:F31">
    <cfRule type="expression" dxfId="267" priority="373">
      <formula>IF(VLOOKUP($F30,PROFA,2,0)=2,1,0)</formula>
    </cfRule>
    <cfRule type="expression" dxfId="266" priority="374">
      <formula>IF(VLOOKUP($F30,PROFA,2,0)=3,1,0)</formula>
    </cfRule>
    <cfRule type="expression" dxfId="265" priority="375">
      <formula>IF(VLOOKUP($F30,PROFA,2,0)=4,1,0)</formula>
    </cfRule>
    <cfRule type="expression" dxfId="264" priority="376">
      <formula>IF(VLOOKUP($F30,PROFA,2,0)=6,1,0)</formula>
    </cfRule>
    <cfRule type="expression" dxfId="263" priority="377">
      <formula>IF(VLOOKUP($F30,PROFA,2,0)=1,1,0)</formula>
    </cfRule>
    <cfRule type="expression" dxfId="262" priority="378">
      <formula>IF(VLOOKUP($F30,PROFA,2,0)=5,1,0)</formula>
    </cfRule>
  </conditionalFormatting>
  <conditionalFormatting sqref="J18:O18 S18:U18">
    <cfRule type="expression" dxfId="261" priority="366">
      <formula>IF(AND(J$15&gt;=$H18,J$15&lt;=$I18,VLOOKUP($F18,PROFA,2,0)=1),1,0)</formula>
    </cfRule>
    <cfRule type="expression" dxfId="260" priority="727">
      <formula>IF(AND(J$15&gt;=$H18,J$15&lt;=$I18,VLOOKUP($F18,PROFA,2,0)=2),1,0)</formula>
    </cfRule>
    <cfRule type="expression" dxfId="259" priority="728">
      <formula>IF(AND(J$15&gt;=$H18,J$15&lt;=$I18,VLOOKUP($F18,PROFA,2,0)=3),1,0)</formula>
    </cfRule>
    <cfRule type="expression" dxfId="258" priority="729">
      <formula>IF(AND(J$15&gt;=$H18,J$15&lt;=$I18,VLOOKUP($F18,PROFA,2,0)=4),1,0)</formula>
    </cfRule>
    <cfRule type="expression" dxfId="257" priority="730">
      <formula>IF(AND(J$15&gt;=$H18,J$15&lt;=$I18,VLOOKUP($F18,PROFA,2,0)=5),1,0)</formula>
    </cfRule>
    <cfRule type="expression" dxfId="256" priority="731">
      <formula>IF(AND(J$15&gt;=$H18,J$15&lt;=$I18,VLOOKUP($F18,PROFA,2,0)=6),1,0)</formula>
    </cfRule>
  </conditionalFormatting>
  <conditionalFormatting sqref="J19:U19">
    <cfRule type="expression" dxfId="255" priority="732">
      <formula>IF(AND(J$15&gt;=$H18,J$15&lt;=$I18,VLOOKUP($F18,PROFA,2,0)=7),1,0)</formula>
    </cfRule>
  </conditionalFormatting>
  <conditionalFormatting sqref="P18:R18">
    <cfRule type="expression" dxfId="254" priority="360">
      <formula>IF(AND(P$15&gt;=$H18,P$15&lt;=$I18,VLOOKUP($F18,PROFA,2,0)=1),1,0)</formula>
    </cfRule>
    <cfRule type="expression" dxfId="253" priority="361">
      <formula>IF(AND(P$15&gt;=$H18,P$15&lt;=$I18,VLOOKUP($F18,PROFA,2,0)=2),1,0)</formula>
    </cfRule>
    <cfRule type="expression" dxfId="252" priority="362">
      <formula>IF(AND(P$15&gt;=$H18,P$15&lt;=$I18,VLOOKUP($F18,PROFA,2,0)=3),1,0)</formula>
    </cfRule>
    <cfRule type="expression" dxfId="251" priority="363">
      <formula>IF(AND(P$15&gt;=$H18,P$15&lt;=$I18,VLOOKUP($F18,PROFA,2,0)=4),1,0)</formula>
    </cfRule>
    <cfRule type="expression" dxfId="250" priority="364">
      <formula>IF(AND(P$15&gt;=$H18,P$15&lt;=$I18,VLOOKUP($F18,PROFA,2,0)=5),1,0)</formula>
    </cfRule>
    <cfRule type="expression" dxfId="249" priority="365">
      <formula>IF(AND(P$15&gt;=$H18,P$15&lt;=$I18,VLOOKUP($F18,PROFA,2,0)=6),1,0)</formula>
    </cfRule>
  </conditionalFormatting>
  <conditionalFormatting sqref="S28:T28">
    <cfRule type="expression" dxfId="248" priority="353">
      <formula>IF(VLOOKUP($F28,PROFA,2,0)=1,1,0)</formula>
    </cfRule>
    <cfRule type="expression" dxfId="247" priority="354">
      <formula>IF(VLOOKUP($F28,PROFA,2,0)=2,1,0)</formula>
    </cfRule>
    <cfRule type="expression" dxfId="246" priority="355">
      <formula>IF(VLOOKUP($F28,PROFA,2,0)=3,1,0)</formula>
    </cfRule>
    <cfRule type="expression" dxfId="245" priority="356">
      <formula>IF(VLOOKUP($F28,PROFA,2,0)=4,1,0)</formula>
    </cfRule>
    <cfRule type="expression" dxfId="244" priority="357">
      <formula>IF(VLOOKUP($F28,PROFA,2,0)=5,1,0)</formula>
    </cfRule>
  </conditionalFormatting>
  <conditionalFormatting sqref="S28:T28">
    <cfRule type="expression" dxfId="243" priority="358">
      <formula>IF(VLOOKUP($F28,PROFA,2,0)=6,1,0)</formula>
    </cfRule>
    <cfRule type="expression" dxfId="242" priority="359">
      <formula>IF(VLOOKUP($F28,PROFA,2,0)=7,1,0)</formula>
    </cfRule>
  </conditionalFormatting>
  <conditionalFormatting sqref="N29">
    <cfRule type="expression" dxfId="241" priority="346">
      <formula>IF(VLOOKUP($F29,PROFA,2,0)=1,1,0)</formula>
    </cfRule>
    <cfRule type="expression" dxfId="240" priority="347">
      <formula>IF(VLOOKUP($F29,PROFA,2,0)=2,1,0)</formula>
    </cfRule>
    <cfRule type="expression" dxfId="239" priority="348">
      <formula>IF(VLOOKUP($F29,PROFA,2,0)=3,1,0)</formula>
    </cfRule>
    <cfRule type="expression" dxfId="238" priority="349">
      <formula>IF(VLOOKUP($F29,PROFA,2,0)=4,1,0)</formula>
    </cfRule>
    <cfRule type="expression" dxfId="237" priority="350">
      <formula>IF(VLOOKUP($F29,PROFA,2,0)=5,1,0)</formula>
    </cfRule>
  </conditionalFormatting>
  <conditionalFormatting sqref="N29">
    <cfRule type="expression" dxfId="236" priority="351">
      <formula>IF(VLOOKUP($F29,PROFA,2,0)=6,1,0)</formula>
    </cfRule>
    <cfRule type="expression" dxfId="235" priority="352">
      <formula>IF(VLOOKUP($F29,PROFA,2,0)=7,1,0)</formula>
    </cfRule>
  </conditionalFormatting>
  <conditionalFormatting sqref="Q30">
    <cfRule type="expression" dxfId="234" priority="339">
      <formula>IF(VLOOKUP($F30,PROFA,2,0)=1,1,0)</formula>
    </cfRule>
    <cfRule type="expression" dxfId="233" priority="340">
      <formula>IF(VLOOKUP($F30,PROFA,2,0)=2,1,0)</formula>
    </cfRule>
    <cfRule type="expression" dxfId="232" priority="341">
      <formula>IF(VLOOKUP($F30,PROFA,2,0)=3,1,0)</formula>
    </cfRule>
    <cfRule type="expression" dxfId="231" priority="342">
      <formula>IF(VLOOKUP($F30,PROFA,2,0)=4,1,0)</formula>
    </cfRule>
    <cfRule type="expression" dxfId="230" priority="343">
      <formula>IF(VLOOKUP($F30,PROFA,2,0)=5,1,0)</formula>
    </cfRule>
  </conditionalFormatting>
  <conditionalFormatting sqref="Q30">
    <cfRule type="expression" dxfId="229" priority="344">
      <formula>IF(VLOOKUP($F30,PROFA,2,0)=6,1,0)</formula>
    </cfRule>
    <cfRule type="expression" dxfId="228" priority="345">
      <formula>IF(VLOOKUP($F30,PROFA,2,0)=7,1,0)</formula>
    </cfRule>
  </conditionalFormatting>
  <conditionalFormatting sqref="T31">
    <cfRule type="expression" dxfId="227" priority="332">
      <formula>IF(VLOOKUP($F31,PROFA,2,0)=1,1,0)</formula>
    </cfRule>
    <cfRule type="expression" dxfId="226" priority="333">
      <formula>IF(VLOOKUP($F31,PROFA,2,0)=2,1,0)</formula>
    </cfRule>
    <cfRule type="expression" dxfId="225" priority="334">
      <formula>IF(VLOOKUP($F31,PROFA,2,0)=3,1,0)</formula>
    </cfRule>
    <cfRule type="expression" dxfId="224" priority="335">
      <formula>IF(VLOOKUP($F31,PROFA,2,0)=4,1,0)</formula>
    </cfRule>
    <cfRule type="expression" dxfId="223" priority="336">
      <formula>IF(VLOOKUP($F31,PROFA,2,0)=5,1,0)</formula>
    </cfRule>
  </conditionalFormatting>
  <conditionalFormatting sqref="T31">
    <cfRule type="expression" dxfId="222" priority="337">
      <formula>IF(VLOOKUP($F31,PROFA,2,0)=6,1,0)</formula>
    </cfRule>
    <cfRule type="expression" dxfId="221" priority="338">
      <formula>IF(VLOOKUP($F31,PROFA,2,0)=7,1,0)</formula>
    </cfRule>
  </conditionalFormatting>
  <conditionalFormatting sqref="J74">
    <cfRule type="expression" dxfId="220" priority="272">
      <formula>IF(VLOOKUP($F74,PROFA,2,0)=1,1,0)</formula>
    </cfRule>
    <cfRule type="expression" dxfId="219" priority="273">
      <formula>IF(VLOOKUP($F74,PROFA,2,0)=2,1,0)</formula>
    </cfRule>
    <cfRule type="expression" dxfId="218" priority="274">
      <formula>IF(VLOOKUP($F74,PROFA,2,0)=3,1,0)</formula>
    </cfRule>
    <cfRule type="expression" dxfId="217" priority="275">
      <formula>IF(VLOOKUP($F74,PROFA,2,0)=4,1,0)</formula>
    </cfRule>
    <cfRule type="expression" dxfId="216" priority="276">
      <formula>IF(VLOOKUP($F74,PROFA,2,0)=5,1,0)</formula>
    </cfRule>
  </conditionalFormatting>
  <conditionalFormatting sqref="J74">
    <cfRule type="expression" dxfId="215" priority="277">
      <formula>IF(VLOOKUP($F74,PROFA,2,0)=6,1,0)</formula>
    </cfRule>
    <cfRule type="expression" dxfId="214" priority="278">
      <formula>IF(VLOOKUP($F74,PROFA,2,0)=7,1,0)</formula>
    </cfRule>
  </conditionalFormatting>
  <conditionalFormatting sqref="J45">
    <cfRule type="expression" dxfId="213" priority="293">
      <formula>IF(VLOOKUP($F45,PROFA,2,0)=1,1,0)</formula>
    </cfRule>
    <cfRule type="expression" dxfId="212" priority="294">
      <formula>IF(VLOOKUP($F45,PROFA,2,0)=2,1,0)</formula>
    </cfRule>
    <cfRule type="expression" dxfId="211" priority="295">
      <formula>IF(VLOOKUP($F45,PROFA,2,0)=3,1,0)</formula>
    </cfRule>
    <cfRule type="expression" dxfId="210" priority="296">
      <formula>IF(VLOOKUP($F45,PROFA,2,0)=4,1,0)</formula>
    </cfRule>
    <cfRule type="expression" dxfId="209" priority="297">
      <formula>IF(VLOOKUP($F45,PROFA,2,0)=5,1,0)</formula>
    </cfRule>
  </conditionalFormatting>
  <conditionalFormatting sqref="J45">
    <cfRule type="expression" dxfId="208" priority="298">
      <formula>IF(VLOOKUP($F45,PROFA,2,0)=6,1,0)</formula>
    </cfRule>
    <cfRule type="expression" dxfId="207" priority="299">
      <formula>IF(VLOOKUP($F45,PROFA,2,0)=7,1,0)</formula>
    </cfRule>
  </conditionalFormatting>
  <conditionalFormatting sqref="J49">
    <cfRule type="expression" dxfId="206" priority="286">
      <formula>IF(VLOOKUP($F49,PROFA,2,0)=1,1,0)</formula>
    </cfRule>
    <cfRule type="expression" dxfId="205" priority="287">
      <formula>IF(VLOOKUP($F49,PROFA,2,0)=2,1,0)</formula>
    </cfRule>
    <cfRule type="expression" dxfId="204" priority="288">
      <formula>IF(VLOOKUP($F49,PROFA,2,0)=3,1,0)</formula>
    </cfRule>
    <cfRule type="expression" dxfId="203" priority="289">
      <formula>IF(VLOOKUP($F49,PROFA,2,0)=4,1,0)</formula>
    </cfRule>
    <cfRule type="expression" dxfId="202" priority="290">
      <formula>IF(VLOOKUP($F49,PROFA,2,0)=5,1,0)</formula>
    </cfRule>
  </conditionalFormatting>
  <conditionalFormatting sqref="J49">
    <cfRule type="expression" dxfId="201" priority="291">
      <formula>IF(VLOOKUP($F49,PROFA,2,0)=6,1,0)</formula>
    </cfRule>
    <cfRule type="expression" dxfId="200" priority="292">
      <formula>IF(VLOOKUP($F49,PROFA,2,0)=7,1,0)</formula>
    </cfRule>
  </conditionalFormatting>
  <conditionalFormatting sqref="J61">
    <cfRule type="expression" dxfId="199" priority="279">
      <formula>IF(VLOOKUP($F61,PROFA,2,0)=1,1,0)</formula>
    </cfRule>
    <cfRule type="expression" dxfId="198" priority="280">
      <formula>IF(VLOOKUP($F61,PROFA,2,0)=2,1,0)</formula>
    </cfRule>
    <cfRule type="expression" dxfId="197" priority="281">
      <formula>IF(VLOOKUP($F61,PROFA,2,0)=3,1,0)</formula>
    </cfRule>
    <cfRule type="expression" dxfId="196" priority="282">
      <formula>IF(VLOOKUP($F61,PROFA,2,0)=4,1,0)</formula>
    </cfRule>
    <cfRule type="expression" dxfId="195" priority="283">
      <formula>IF(VLOOKUP($F61,PROFA,2,0)=5,1,0)</formula>
    </cfRule>
  </conditionalFormatting>
  <conditionalFormatting sqref="J61">
    <cfRule type="expression" dxfId="194" priority="284">
      <formula>IF(VLOOKUP($F61,PROFA,2,0)=6,1,0)</formula>
    </cfRule>
    <cfRule type="expression" dxfId="193" priority="285">
      <formula>IF(VLOOKUP($F61,PROFA,2,0)=7,1,0)</formula>
    </cfRule>
  </conditionalFormatting>
  <conditionalFormatting sqref="J75">
    <cfRule type="expression" dxfId="192" priority="265">
      <formula>IF(VLOOKUP($F75,PROFA,2,0)=1,1,0)</formula>
    </cfRule>
    <cfRule type="expression" dxfId="191" priority="266">
      <formula>IF(VLOOKUP($F75,PROFA,2,0)=2,1,0)</formula>
    </cfRule>
    <cfRule type="expression" dxfId="190" priority="267">
      <formula>IF(VLOOKUP($F75,PROFA,2,0)=3,1,0)</formula>
    </cfRule>
    <cfRule type="expression" dxfId="189" priority="268">
      <formula>IF(VLOOKUP($F75,PROFA,2,0)=4,1,0)</formula>
    </cfRule>
    <cfRule type="expression" dxfId="188" priority="269">
      <formula>IF(VLOOKUP($F75,PROFA,2,0)=5,1,0)</formula>
    </cfRule>
  </conditionalFormatting>
  <conditionalFormatting sqref="J75">
    <cfRule type="expression" dxfId="187" priority="270">
      <formula>IF(VLOOKUP($F75,PROFA,2,0)=6,1,0)</formula>
    </cfRule>
    <cfRule type="expression" dxfId="186" priority="271">
      <formula>IF(VLOOKUP($F75,PROFA,2,0)=7,1,0)</formula>
    </cfRule>
  </conditionalFormatting>
  <conditionalFormatting sqref="J76">
    <cfRule type="expression" dxfId="185" priority="258">
      <formula>IF(VLOOKUP($F76,PROFA,2,0)=1,1,0)</formula>
    </cfRule>
    <cfRule type="expression" dxfId="184" priority="259">
      <formula>IF(VLOOKUP($F76,PROFA,2,0)=2,1,0)</formula>
    </cfRule>
    <cfRule type="expression" dxfId="183" priority="260">
      <formula>IF(VLOOKUP($F76,PROFA,2,0)=3,1,0)</formula>
    </cfRule>
    <cfRule type="expression" dxfId="182" priority="261">
      <formula>IF(VLOOKUP($F76,PROFA,2,0)=4,1,0)</formula>
    </cfRule>
    <cfRule type="expression" dxfId="181" priority="262">
      <formula>IF(VLOOKUP($F76,PROFA,2,0)=5,1,0)</formula>
    </cfRule>
  </conditionalFormatting>
  <conditionalFormatting sqref="J76">
    <cfRule type="expression" dxfId="180" priority="263">
      <formula>IF(VLOOKUP($F76,PROFA,2,0)=6,1,0)</formula>
    </cfRule>
    <cfRule type="expression" dxfId="179" priority="264">
      <formula>IF(VLOOKUP($F76,PROFA,2,0)=7,1,0)</formula>
    </cfRule>
  </conditionalFormatting>
  <conditionalFormatting sqref="F85">
    <cfRule type="expression" dxfId="178" priority="238">
      <formula>IF(VLOOKUP($F85,PROFA,2,0)=1,1,0)</formula>
    </cfRule>
    <cfRule type="expression" dxfId="177" priority="239">
      <formula>IF(VLOOKUP($F85,PROFA,2,0)=2,1,0)</formula>
    </cfRule>
    <cfRule type="expression" dxfId="176" priority="240">
      <formula>IF(VLOOKUP($F85,PROFA,2,0)=3,1,0)</formula>
    </cfRule>
    <cfRule type="expression" dxfId="175" priority="241">
      <formula>IF(VLOOKUP($F85,PROFA,2,0)=4,1,0)</formula>
    </cfRule>
    <cfRule type="expression" dxfId="174" priority="242">
      <formula>IF(VLOOKUP($F85,PROFA,2,0)=5,1,0)</formula>
    </cfRule>
  </conditionalFormatting>
  <conditionalFormatting sqref="F85">
    <cfRule type="expression" dxfId="173" priority="243">
      <formula>IF(VLOOKUP($F85,PROFA,2,0)=6,1,0)</formula>
    </cfRule>
    <cfRule type="expression" dxfId="172" priority="244">
      <formula>IF(VLOOKUP($F85,PROFA,2,0)=7,1,0)</formula>
    </cfRule>
  </conditionalFormatting>
  <conditionalFormatting sqref="J85">
    <cfRule type="expression" dxfId="171" priority="231">
      <formula>IF(VLOOKUP($F85,PROFA,2,0)=1,1,0)</formula>
    </cfRule>
    <cfRule type="expression" dxfId="170" priority="232">
      <formula>IF(VLOOKUP($F85,PROFA,2,0)=2,1,0)</formula>
    </cfRule>
    <cfRule type="expression" dxfId="169" priority="233">
      <formula>IF(VLOOKUP($F85,PROFA,2,0)=3,1,0)</formula>
    </cfRule>
    <cfRule type="expression" dxfId="168" priority="234">
      <formula>IF(VLOOKUP($F85,PROFA,2,0)=4,1,0)</formula>
    </cfRule>
    <cfRule type="expression" dxfId="167" priority="235">
      <formula>IF(VLOOKUP($F85,PROFA,2,0)=5,1,0)</formula>
    </cfRule>
  </conditionalFormatting>
  <conditionalFormatting sqref="J85">
    <cfRule type="expression" dxfId="166" priority="236">
      <formula>IF(VLOOKUP($F85,PROFA,2,0)=6,1,0)</formula>
    </cfRule>
    <cfRule type="expression" dxfId="165" priority="237">
      <formula>IF(VLOOKUP($F85,PROFA,2,0)=7,1,0)</formula>
    </cfRule>
  </conditionalFormatting>
  <conditionalFormatting sqref="F84">
    <cfRule type="expression" dxfId="164" priority="218">
      <formula>IF(VLOOKUP($F84,PROFA,2,0)=1,1,0)</formula>
    </cfRule>
    <cfRule type="expression" dxfId="163" priority="219">
      <formula>IF(VLOOKUP($F84,PROFA,2,0)=2,1,0)</formula>
    </cfRule>
    <cfRule type="expression" dxfId="162" priority="220">
      <formula>IF(VLOOKUP($F84,PROFA,2,0)=3,1,0)</formula>
    </cfRule>
    <cfRule type="expression" dxfId="161" priority="221">
      <formula>IF(VLOOKUP($F84,PROFA,2,0)=4,1,0)</formula>
    </cfRule>
    <cfRule type="expression" dxfId="160" priority="222">
      <formula>IF(VLOOKUP($F84,PROFA,2,0)=5,1,0)</formula>
    </cfRule>
  </conditionalFormatting>
  <conditionalFormatting sqref="F84">
    <cfRule type="expression" dxfId="159" priority="223">
      <formula>IF(VLOOKUP($F84,PROFA,2,0)=6,1,0)</formula>
    </cfRule>
    <cfRule type="expression" dxfId="158" priority="224">
      <formula>IF(VLOOKUP($F84,PROFA,2,0)=7,1,0)</formula>
    </cfRule>
  </conditionalFormatting>
  <conditionalFormatting sqref="J84">
    <cfRule type="expression" dxfId="157" priority="211">
      <formula>IF(VLOOKUP($F84,PROFA,2,0)=1,1,0)</formula>
    </cfRule>
    <cfRule type="expression" dxfId="156" priority="212">
      <formula>IF(VLOOKUP($F84,PROFA,2,0)=2,1,0)</formula>
    </cfRule>
    <cfRule type="expression" dxfId="155" priority="213">
      <formula>IF(VLOOKUP($F84,PROFA,2,0)=3,1,0)</formula>
    </cfRule>
    <cfRule type="expression" dxfId="154" priority="214">
      <formula>IF(VLOOKUP($F84,PROFA,2,0)=4,1,0)</formula>
    </cfRule>
    <cfRule type="expression" dxfId="153" priority="215">
      <formula>IF(VLOOKUP($F84,PROFA,2,0)=5,1,0)</formula>
    </cfRule>
  </conditionalFormatting>
  <conditionalFormatting sqref="J84">
    <cfRule type="expression" dxfId="152" priority="216">
      <formula>IF(VLOOKUP($F84,PROFA,2,0)=6,1,0)</formula>
    </cfRule>
    <cfRule type="expression" dxfId="151" priority="217">
      <formula>IF(VLOOKUP($F84,PROFA,2,0)=7,1,0)</formula>
    </cfRule>
  </conditionalFormatting>
  <conditionalFormatting sqref="F89">
    <cfRule type="expression" dxfId="150" priority="198">
      <formula>IF(VLOOKUP($F89,PROFA,2,0)=1,1,0)</formula>
    </cfRule>
    <cfRule type="expression" dxfId="149" priority="199">
      <formula>IF(VLOOKUP($F89,PROFA,2,0)=2,1,0)</formula>
    </cfRule>
    <cfRule type="expression" dxfId="148" priority="200">
      <formula>IF(VLOOKUP($F89,PROFA,2,0)=3,1,0)</formula>
    </cfRule>
    <cfRule type="expression" dxfId="147" priority="201">
      <formula>IF(VLOOKUP($F89,PROFA,2,0)=4,1,0)</formula>
    </cfRule>
    <cfRule type="expression" dxfId="146" priority="202">
      <formula>IF(VLOOKUP($F89,PROFA,2,0)=5,1,0)</formula>
    </cfRule>
  </conditionalFormatting>
  <conditionalFormatting sqref="F89">
    <cfRule type="expression" dxfId="145" priority="203">
      <formula>IF(VLOOKUP($F89,PROFA,2,0)=6,1,0)</formula>
    </cfRule>
    <cfRule type="expression" dxfId="144" priority="204">
      <formula>IF(VLOOKUP($F89,PROFA,2,0)=7,1,0)</formula>
    </cfRule>
  </conditionalFormatting>
  <conditionalFormatting sqref="J89">
    <cfRule type="expression" dxfId="143" priority="191">
      <formula>IF(VLOOKUP($F89,PROFA,2,0)=1,1,0)</formula>
    </cfRule>
    <cfRule type="expression" dxfId="142" priority="192">
      <formula>IF(VLOOKUP($F89,PROFA,2,0)=2,1,0)</formula>
    </cfRule>
    <cfRule type="expression" dxfId="141" priority="193">
      <formula>IF(VLOOKUP($F89,PROFA,2,0)=3,1,0)</formula>
    </cfRule>
    <cfRule type="expression" dxfId="140" priority="194">
      <formula>IF(VLOOKUP($F89,PROFA,2,0)=4,1,0)</formula>
    </cfRule>
    <cfRule type="expression" dxfId="139" priority="195">
      <formula>IF(VLOOKUP($F89,PROFA,2,0)=5,1,0)</formula>
    </cfRule>
  </conditionalFormatting>
  <conditionalFormatting sqref="J89">
    <cfRule type="expression" dxfId="138" priority="196">
      <formula>IF(VLOOKUP($F89,PROFA,2,0)=6,1,0)</formula>
    </cfRule>
    <cfRule type="expression" dxfId="137" priority="197">
      <formula>IF(VLOOKUP($F89,PROFA,2,0)=7,1,0)</formula>
    </cfRule>
  </conditionalFormatting>
  <conditionalFormatting sqref="M90">
    <cfRule type="expression" dxfId="136" priority="184">
      <formula>IF(VLOOKUP($F90,PROFA,2,0)=1,1,0)</formula>
    </cfRule>
    <cfRule type="expression" dxfId="135" priority="185">
      <formula>IF(VLOOKUP($F90,PROFA,2,0)=2,1,0)</formula>
    </cfRule>
    <cfRule type="expression" dxfId="134" priority="186">
      <formula>IF(VLOOKUP($F90,PROFA,2,0)=3,1,0)</formula>
    </cfRule>
    <cfRule type="expression" dxfId="133" priority="187">
      <formula>IF(VLOOKUP($F90,PROFA,2,0)=4,1,0)</formula>
    </cfRule>
    <cfRule type="expression" dxfId="132" priority="188">
      <formula>IF(VLOOKUP($F90,PROFA,2,0)=5,1,0)</formula>
    </cfRule>
  </conditionalFormatting>
  <conditionalFormatting sqref="M90">
    <cfRule type="expression" dxfId="131" priority="189">
      <formula>IF(VLOOKUP($F90,PROFA,2,0)=6,1,0)</formula>
    </cfRule>
    <cfRule type="expression" dxfId="130" priority="190">
      <formula>IF(VLOOKUP($F90,PROFA,2,0)=7,1,0)</formula>
    </cfRule>
  </conditionalFormatting>
  <conditionalFormatting sqref="P91">
    <cfRule type="expression" dxfId="129" priority="177">
      <formula>IF(VLOOKUP($F91,PROFA,2,0)=1,1,0)</formula>
    </cfRule>
    <cfRule type="expression" dxfId="128" priority="178">
      <formula>IF(VLOOKUP($F91,PROFA,2,0)=2,1,0)</formula>
    </cfRule>
    <cfRule type="expression" dxfId="127" priority="179">
      <formula>IF(VLOOKUP($F91,PROFA,2,0)=3,1,0)</formula>
    </cfRule>
    <cfRule type="expression" dxfId="126" priority="180">
      <formula>IF(VLOOKUP($F91,PROFA,2,0)=4,1,0)</formula>
    </cfRule>
    <cfRule type="expression" dxfId="125" priority="181">
      <formula>IF(VLOOKUP($F91,PROFA,2,0)=5,1,0)</formula>
    </cfRule>
  </conditionalFormatting>
  <conditionalFormatting sqref="P91">
    <cfRule type="expression" dxfId="124" priority="182">
      <formula>IF(VLOOKUP($F91,PROFA,2,0)=6,1,0)</formula>
    </cfRule>
    <cfRule type="expression" dxfId="123" priority="183">
      <formula>IF(VLOOKUP($F91,PROFA,2,0)=7,1,0)</formula>
    </cfRule>
  </conditionalFormatting>
  <conditionalFormatting sqref="S92">
    <cfRule type="expression" dxfId="122" priority="170">
      <formula>IF(VLOOKUP($F92,PROFA,2,0)=1,1,0)</formula>
    </cfRule>
    <cfRule type="expression" dxfId="121" priority="171">
      <formula>IF(VLOOKUP($F92,PROFA,2,0)=2,1,0)</formula>
    </cfRule>
    <cfRule type="expression" dxfId="120" priority="172">
      <formula>IF(VLOOKUP($F92,PROFA,2,0)=3,1,0)</formula>
    </cfRule>
    <cfRule type="expression" dxfId="119" priority="173">
      <formula>IF(VLOOKUP($F92,PROFA,2,0)=4,1,0)</formula>
    </cfRule>
    <cfRule type="expression" dxfId="118" priority="174">
      <formula>IF(VLOOKUP($F92,PROFA,2,0)=5,1,0)</formula>
    </cfRule>
  </conditionalFormatting>
  <conditionalFormatting sqref="S92">
    <cfRule type="expression" dxfId="117" priority="175">
      <formula>IF(VLOOKUP($F92,PROFA,2,0)=6,1,0)</formula>
    </cfRule>
    <cfRule type="expression" dxfId="116" priority="176">
      <formula>IF(VLOOKUP($F92,PROFA,2,0)=7,1,0)</formula>
    </cfRule>
  </conditionalFormatting>
  <conditionalFormatting sqref="J93">
    <cfRule type="expression" dxfId="115" priority="156">
      <formula>IF(VLOOKUP($F93,PROFA,2,0)=1,1,0)</formula>
    </cfRule>
    <cfRule type="expression" dxfId="114" priority="157">
      <formula>IF(VLOOKUP($F93,PROFA,2,0)=2,1,0)</formula>
    </cfRule>
    <cfRule type="expression" dxfId="113" priority="158">
      <formula>IF(VLOOKUP($F93,PROFA,2,0)=3,1,0)</formula>
    </cfRule>
    <cfRule type="expression" dxfId="112" priority="159">
      <formula>IF(VLOOKUP($F93,PROFA,2,0)=4,1,0)</formula>
    </cfRule>
    <cfRule type="expression" dxfId="111" priority="160">
      <formula>IF(VLOOKUP($F93,PROFA,2,0)=5,1,0)</formula>
    </cfRule>
  </conditionalFormatting>
  <conditionalFormatting sqref="J93">
    <cfRule type="expression" dxfId="110" priority="161">
      <formula>IF(VLOOKUP($F93,PROFA,2,0)=6,1,0)</formula>
    </cfRule>
    <cfRule type="expression" dxfId="109" priority="162">
      <formula>IF(VLOOKUP($F93,PROFA,2,0)=7,1,0)</formula>
    </cfRule>
  </conditionalFormatting>
  <conditionalFormatting sqref="J100">
    <cfRule type="expression" dxfId="108" priority="149">
      <formula>IF(VLOOKUP($F100,PROFA,2,0)=1,1,0)</formula>
    </cfRule>
    <cfRule type="expression" dxfId="107" priority="150">
      <formula>IF(VLOOKUP($F100,PROFA,2,0)=2,1,0)</formula>
    </cfRule>
    <cfRule type="expression" dxfId="106" priority="151">
      <formula>IF(VLOOKUP($F100,PROFA,2,0)=3,1,0)</formula>
    </cfRule>
    <cfRule type="expression" dxfId="105" priority="152">
      <formula>IF(VLOOKUP($F100,PROFA,2,0)=4,1,0)</formula>
    </cfRule>
    <cfRule type="expression" dxfId="104" priority="153">
      <formula>IF(VLOOKUP($F100,PROFA,2,0)=5,1,0)</formula>
    </cfRule>
  </conditionalFormatting>
  <conditionalFormatting sqref="J100">
    <cfRule type="expression" dxfId="103" priority="154">
      <formula>IF(VLOOKUP($F100,PROFA,2,0)=6,1,0)</formula>
    </cfRule>
    <cfRule type="expression" dxfId="102" priority="155">
      <formula>IF(VLOOKUP($F100,PROFA,2,0)=7,1,0)</formula>
    </cfRule>
  </conditionalFormatting>
  <conditionalFormatting sqref="F19:F145">
    <cfRule type="expression" dxfId="101" priority="137">
      <formula>IF(VLOOKUP($F19,PROFA,2,0)=1,1,0)</formula>
    </cfRule>
    <cfRule type="expression" dxfId="100" priority="138">
      <formula>IF(VLOOKUP($F19,PROFA,2,0)=2,1,0)</formula>
    </cfRule>
    <cfRule type="expression" dxfId="99" priority="139">
      <formula>IF(VLOOKUP($F19,PROFA,2,0)=3,1,0)</formula>
    </cfRule>
    <cfRule type="expression" dxfId="98" priority="140">
      <formula>IF(VLOOKUP($F19,PROFA,2,0)=4,1,0)</formula>
    </cfRule>
    <cfRule type="expression" dxfId="97" priority="141">
      <formula>IF(VLOOKUP($F19,PROFA,2,0)=5,1,0)</formula>
    </cfRule>
    <cfRule type="expression" dxfId="96" priority="142">
      <formula>IF(VLOOKUP($F19,PROFA,2,0)=6,1,0)</formula>
    </cfRule>
    <cfRule type="expression" dxfId="95" priority="143">
      <formula>IF(VLOOKUP($F19,PROFA,2,0)=7,1,0)</formula>
    </cfRule>
  </conditionalFormatting>
  <conditionalFormatting sqref="J117">
    <cfRule type="expression" dxfId="94" priority="130">
      <formula>IF(VLOOKUP($F117,PROFA,2,0)=1,1,0)</formula>
    </cfRule>
    <cfRule type="expression" dxfId="93" priority="131">
      <formula>IF(VLOOKUP($F117,PROFA,2,0)=2,1,0)</formula>
    </cfRule>
    <cfRule type="expression" dxfId="92" priority="132">
      <formula>IF(VLOOKUP($F117,PROFA,2,0)=3,1,0)</formula>
    </cfRule>
    <cfRule type="expression" dxfId="91" priority="133">
      <formula>IF(VLOOKUP($F117,PROFA,2,0)=4,1,0)</formula>
    </cfRule>
    <cfRule type="expression" dxfId="90" priority="134">
      <formula>IF(VLOOKUP($F117,PROFA,2,0)=5,1,0)</formula>
    </cfRule>
    <cfRule type="expression" dxfId="89" priority="135">
      <formula>IF(VLOOKUP($F117,PROFA,2,0)=6,1,0)</formula>
    </cfRule>
    <cfRule type="expression" dxfId="88" priority="136">
      <formula>IF(VLOOKUP($F117,PROFA,2,0)=7,1,0)</formula>
    </cfRule>
  </conditionalFormatting>
  <conditionalFormatting sqref="J146:U146">
    <cfRule type="expression" dxfId="87" priority="124">
      <formula>IF(AND(J$15&gt;=$H146,J$15&lt;=$I146,VLOOKUP($F146,PROFA,2,0)=1),1,0)</formula>
    </cfRule>
    <cfRule type="expression" dxfId="86" priority="125">
      <formula>IF(AND(J$15&gt;=$H146,J$15&lt;=$I146,VLOOKUP($F146,PROFA,2,0)=2),1,0)</formula>
    </cfRule>
    <cfRule type="expression" dxfId="85" priority="126">
      <formula>IF(AND(J$15&gt;=$H146,J$15&lt;=$I146,VLOOKUP($F146,PROFA,2,0)=3),1,0)</formula>
    </cfRule>
    <cfRule type="expression" dxfId="84" priority="127">
      <formula>IF(AND(J$15&gt;=$H146,J$15&lt;=$I146,VLOOKUP($F146,PROFA,2,0)=4),1,0)</formula>
    </cfRule>
    <cfRule type="expression" dxfId="83" priority="128">
      <formula>IF(AND(J$15&gt;=$H146,J$15&lt;=$I146,VLOOKUP($F146,PROFA,2,0)=5),1,0)</formula>
    </cfRule>
    <cfRule type="expression" dxfId="82" priority="129">
      <formula>IF(AND(J$15&gt;=$H146,J$15&lt;=$I146,VLOOKUP($F146,PROFA,2,0)=6),1,0)</formula>
    </cfRule>
  </conditionalFormatting>
  <conditionalFormatting sqref="F146">
    <cfRule type="expression" dxfId="81" priority="117">
      <formula>IF(VLOOKUP($F146,PROFA,2,0)=1,1,0)</formula>
    </cfRule>
    <cfRule type="expression" dxfId="80" priority="118">
      <formula>IF(VLOOKUP($F146,PROFA,2,0)=2,1,0)</formula>
    </cfRule>
    <cfRule type="expression" dxfId="79" priority="119">
      <formula>IF(VLOOKUP($F146,PROFA,2,0)=3,1,0)</formula>
    </cfRule>
    <cfRule type="expression" dxfId="78" priority="120">
      <formula>IF(VLOOKUP($F146,PROFA,2,0)=4,1,0)</formula>
    </cfRule>
    <cfRule type="expression" dxfId="77" priority="121">
      <formula>IF(VLOOKUP($F146,PROFA,2,0)=5,1,0)</formula>
    </cfRule>
    <cfRule type="expression" dxfId="76" priority="122">
      <formula>IF(VLOOKUP($F146,PROFA,2,0)=6,1,0)</formula>
    </cfRule>
    <cfRule type="expression" dxfId="75" priority="123">
      <formula>IF(VLOOKUP($F146,PROFA,2,0)=7,1,0)</formula>
    </cfRule>
  </conditionalFormatting>
  <conditionalFormatting sqref="F147:F150">
    <cfRule type="expression" dxfId="74" priority="98">
      <formula>IF(VLOOKUP($F147,PROFA,2,0)=1,1,0)</formula>
    </cfRule>
    <cfRule type="expression" dxfId="73" priority="99">
      <formula>IF(VLOOKUP($F147,PROFA,2,0)=2,1,0)</formula>
    </cfRule>
    <cfRule type="expression" dxfId="72" priority="100">
      <formula>IF(VLOOKUP($F147,PROFA,2,0)=3,1,0)</formula>
    </cfRule>
    <cfRule type="expression" dxfId="71" priority="101">
      <formula>IF(VLOOKUP($F147,PROFA,2,0)=4,1,0)</formula>
    </cfRule>
    <cfRule type="expression" dxfId="70" priority="102">
      <formula>IF(VLOOKUP($F147,PROFA,2,0)=5,1,0)</formula>
    </cfRule>
    <cfRule type="expression" dxfId="69" priority="103">
      <formula>IF(VLOOKUP($F147,PROFA,2,0)=6,1,0)</formula>
    </cfRule>
    <cfRule type="expression" dxfId="68" priority="104">
      <formula>IF(VLOOKUP($F147,PROFA,2,0)=7,1,0)</formula>
    </cfRule>
  </conditionalFormatting>
  <conditionalFormatting sqref="J147:U147 J149:U149 J148 L148:U148 K150:U150">
    <cfRule type="expression" dxfId="67" priority="92">
      <formula>IF(AND(J$15&gt;=$H147,J$15&lt;=$I147,VLOOKUP($F147,PROFA,2,0)=1),1,0)</formula>
    </cfRule>
    <cfRule type="expression" dxfId="66" priority="93">
      <formula>IF(AND(J$15&gt;=$H147,J$15&lt;=$I147,VLOOKUP($F147,PROFA,2,0)=2),1,0)</formula>
    </cfRule>
    <cfRule type="expression" dxfId="65" priority="94">
      <formula>IF(AND(J$15&gt;=$H147,J$15&lt;=$I147,VLOOKUP($F147,PROFA,2,0)=3),1,0)</formula>
    </cfRule>
    <cfRule type="expression" dxfId="64" priority="95">
      <formula>IF(AND(J$15&gt;=$H147,J$15&lt;=$I147,VLOOKUP($F147,PROFA,2,0)=4),1,0)</formula>
    </cfRule>
    <cfRule type="expression" dxfId="63" priority="96">
      <formula>IF(AND(J$15&gt;=$H147,J$15&lt;=$I147,VLOOKUP($F147,PROFA,2,0)=5),1,0)</formula>
    </cfRule>
    <cfRule type="expression" dxfId="62" priority="97">
      <formula>IF(AND(J$15&gt;=$H147,J$15&lt;=$I147,VLOOKUP($F147,PROFA,2,0)=6),1,0)</formula>
    </cfRule>
  </conditionalFormatting>
  <conditionalFormatting sqref="K148">
    <cfRule type="expression" dxfId="61" priority="85">
      <formula>IF(VLOOKUP($F148,PROFA,2,0)=1,1,0)</formula>
    </cfRule>
    <cfRule type="expression" dxfId="60" priority="86">
      <formula>IF(VLOOKUP($F148,PROFA,2,0)=2,1,0)</formula>
    </cfRule>
    <cfRule type="expression" dxfId="59" priority="87">
      <formula>IF(VLOOKUP($F148,PROFA,2,0)=3,1,0)</formula>
    </cfRule>
    <cfRule type="expression" dxfId="58" priority="88">
      <formula>IF(VLOOKUP($F148,PROFA,2,0)=4,1,0)</formula>
    </cfRule>
    <cfRule type="expression" dxfId="57" priority="89">
      <formula>IF(VLOOKUP($F148,PROFA,2,0)=5,1,0)</formula>
    </cfRule>
    <cfRule type="expression" dxfId="56" priority="90">
      <formula>IF(VLOOKUP($F148,PROFA,2,0)=6,1,0)</formula>
    </cfRule>
    <cfRule type="expression" dxfId="55" priority="91">
      <formula>IF(VLOOKUP($F148,PROFA,2,0)=7,1,0)</formula>
    </cfRule>
  </conditionalFormatting>
  <conditionalFormatting sqref="J150">
    <cfRule type="expression" dxfId="54" priority="78">
      <formula>IF(VLOOKUP($F150,PROFA,2,0)=1,1,0)</formula>
    </cfRule>
    <cfRule type="expression" dxfId="53" priority="79">
      <formula>IF(VLOOKUP($F150,PROFA,2,0)=2,1,0)</formula>
    </cfRule>
    <cfRule type="expression" dxfId="52" priority="80">
      <formula>IF(VLOOKUP($F150,PROFA,2,0)=3,1,0)</formula>
    </cfRule>
    <cfRule type="expression" dxfId="51" priority="81">
      <formula>IF(VLOOKUP($F150,PROFA,2,0)=4,1,0)</formula>
    </cfRule>
    <cfRule type="expression" dxfId="50" priority="82">
      <formula>IF(VLOOKUP($F150,PROFA,2,0)=5,1,0)</formula>
    </cfRule>
    <cfRule type="expression" dxfId="49" priority="83">
      <formula>IF(VLOOKUP($F150,PROFA,2,0)=6,1,0)</formula>
    </cfRule>
    <cfRule type="expression" dxfId="48" priority="84">
      <formula>IF(VLOOKUP($F150,PROFA,2,0)=7,1,0)</formula>
    </cfRule>
  </conditionalFormatting>
  <conditionalFormatting sqref="J40">
    <cfRule type="expression" dxfId="47" priority="71">
      <formula>IF(VLOOKUP($F40,PROFA,2,0)=1,1,0)</formula>
    </cfRule>
    <cfRule type="expression" dxfId="46" priority="72">
      <formula>IF(VLOOKUP($F40,PROFA,2,0)=2,1,0)</formula>
    </cfRule>
    <cfRule type="expression" dxfId="45" priority="73">
      <formula>IF(VLOOKUP($F40,PROFA,2,0)=3,1,0)</formula>
    </cfRule>
    <cfRule type="expression" dxfId="44" priority="74">
      <formula>IF(VLOOKUP($F40,PROFA,2,0)=4,1,0)</formula>
    </cfRule>
    <cfRule type="expression" dxfId="43" priority="75">
      <formula>IF(VLOOKUP($F40,PROFA,2,0)=5,1,0)</formula>
    </cfRule>
  </conditionalFormatting>
  <conditionalFormatting sqref="J40">
    <cfRule type="expression" dxfId="42" priority="76">
      <formula>IF(VLOOKUP($F40,PROFA,2,0)=6,1,0)</formula>
    </cfRule>
    <cfRule type="expression" dxfId="41" priority="77">
      <formula>IF(VLOOKUP($F40,PROFA,2,0)=7,1,0)</formula>
    </cfRule>
  </conditionalFormatting>
  <conditionalFormatting sqref="F18">
    <cfRule type="expression" dxfId="40" priority="57">
      <formula>IF(VLOOKUP($F18,PROFA,2,0)=1,1,0)</formula>
    </cfRule>
    <cfRule type="expression" dxfId="39" priority="58">
      <formula>IF(VLOOKUP($F18,PROFA,2,0)=2,1,0)</formula>
    </cfRule>
    <cfRule type="expression" dxfId="38" priority="59">
      <formula>IF(VLOOKUP($F18,PROFA,2,0)=3,1,0)</formula>
    </cfRule>
    <cfRule type="expression" dxfId="37" priority="60">
      <formula>IF(VLOOKUP($F18,PROFA,2,0)=4,1,0)</formula>
    </cfRule>
    <cfRule type="expression" dxfId="36" priority="61">
      <formula>IF(VLOOKUP($F18,PROFA,2,0)=5,1,0)</formula>
    </cfRule>
    <cfRule type="expression" dxfId="35" priority="62">
      <formula>IF(VLOOKUP($F18,PROFA,2,0)=6,1,0)</formula>
    </cfRule>
    <cfRule type="expression" dxfId="34" priority="63">
      <formula>IF(VLOOKUP($F18,PROFA,2,0)=7,1,0)</formula>
    </cfRule>
  </conditionalFormatting>
  <conditionalFormatting sqref="J37">
    <cfRule type="expression" dxfId="33" priority="51">
      <formula>IF(AND(J$15&gt;=$H37,J$15&lt;=$I37,VLOOKUP($F37,PROFA,2,0)=1),1,0)</formula>
    </cfRule>
    <cfRule type="expression" dxfId="32" priority="52">
      <formula>IF(AND(J$15&gt;=$H37,J$15&lt;=$I37,VLOOKUP($F37,PROFA,2,0)=2),1,0)</formula>
    </cfRule>
    <cfRule type="expression" dxfId="31" priority="53">
      <formula>IF(AND(J$15&gt;=$H37,J$15&lt;=$I37,VLOOKUP($F37,PROFA,2,0)=3),1,0)</formula>
    </cfRule>
    <cfRule type="expression" dxfId="30" priority="54">
      <formula>IF(AND(J$15&gt;=$H37,J$15&lt;=$I37,VLOOKUP($F37,PROFA,2,0)=4),1,0)</formula>
    </cfRule>
    <cfRule type="expression" dxfId="29" priority="55">
      <formula>IF(AND(J$15&gt;=$H37,J$15&lt;=$I37,VLOOKUP($F37,PROFA,2,0)=5),1,0)</formula>
    </cfRule>
    <cfRule type="expression" dxfId="28" priority="56">
      <formula>IF(AND(J$15&gt;=$H37,J$15&lt;=$I37,VLOOKUP($F37,PROFA,2,0)=6),1,0)</formula>
    </cfRule>
  </conditionalFormatting>
  <conditionalFormatting sqref="N136">
    <cfRule type="expression" dxfId="27" priority="25">
      <formula>IF(AND(N$15&gt;=$H136,N$15&lt;=$I136,VLOOKUP($F136,PROFA,2,0)=1),1,0)</formula>
    </cfRule>
    <cfRule type="expression" dxfId="26" priority="26">
      <formula>IF(AND(N$15&gt;=$H136,N$15&lt;=$I136,VLOOKUP($F136,PROFA,2,0)=2),1,0)</formula>
    </cfRule>
    <cfRule type="expression" dxfId="25" priority="27">
      <formula>IF(AND(N$15&gt;=$H136,N$15&lt;=$I136,VLOOKUP($F136,PROFA,2,0)=3),1,0)</formula>
    </cfRule>
    <cfRule type="expression" dxfId="24" priority="28">
      <formula>IF(AND(N$15&gt;=$H136,N$15&lt;=$I136,VLOOKUP($F136,PROFA,2,0)=4),1,0)</formula>
    </cfRule>
    <cfRule type="expression" dxfId="23" priority="29">
      <formula>IF(AND(N$15&gt;=$H136,N$15&lt;=$I136,VLOOKUP($F136,PROFA,2,0)=5),1,0)</formula>
    </cfRule>
    <cfRule type="expression" dxfId="22" priority="30">
      <formula>IF(AND(N$15&gt;=$H136,N$15&lt;=$I136,VLOOKUP($F136,PROFA,2,0)=6),1,0)</formula>
    </cfRule>
  </conditionalFormatting>
  <conditionalFormatting sqref="L136">
    <cfRule type="expression" dxfId="21" priority="19">
      <formula>IF(AND(L$15&gt;=$H136,L$15&lt;=$I136,VLOOKUP($F136,PROFA,2,0)=1),1,0)</formula>
    </cfRule>
    <cfRule type="expression" dxfId="20" priority="20">
      <formula>IF(AND(L$15&gt;=$H136,L$15&lt;=$I136,VLOOKUP($F136,PROFA,2,0)=2),1,0)</formula>
    </cfRule>
    <cfRule type="expression" dxfId="19" priority="21">
      <formula>IF(AND(L$15&gt;=$H136,L$15&lt;=$I136,VLOOKUP($F136,PROFA,2,0)=3),1,0)</formula>
    </cfRule>
    <cfRule type="expression" dxfId="18" priority="22">
      <formula>IF(AND(L$15&gt;=$H136,L$15&lt;=$I136,VLOOKUP($F136,PROFA,2,0)=4),1,0)</formula>
    </cfRule>
    <cfRule type="expression" dxfId="17" priority="23">
      <formula>IF(AND(L$15&gt;=$H136,L$15&lt;=$I136,VLOOKUP($F136,PROFA,2,0)=5),1,0)</formula>
    </cfRule>
    <cfRule type="expression" dxfId="16" priority="24">
      <formula>IF(AND(L$15&gt;=$H136,L$15&lt;=$I136,VLOOKUP($F136,PROFA,2,0)=6),1,0)</formula>
    </cfRule>
  </conditionalFormatting>
  <conditionalFormatting sqref="J136">
    <cfRule type="expression" dxfId="15" priority="13">
      <formula>IF(AND(J$15&gt;=$H136,J$15&lt;=$I136,VLOOKUP($F136,PROFA,2,0)=1),1,0)</formula>
    </cfRule>
    <cfRule type="expression" dxfId="14" priority="14">
      <formula>IF(AND(J$15&gt;=$H136,J$15&lt;=$I136,VLOOKUP($F136,PROFA,2,0)=2),1,0)</formula>
    </cfRule>
    <cfRule type="expression" dxfId="13" priority="15">
      <formula>IF(AND(J$15&gt;=$H136,J$15&lt;=$I136,VLOOKUP($F136,PROFA,2,0)=3),1,0)</formula>
    </cfRule>
    <cfRule type="expression" dxfId="12" priority="16">
      <formula>IF(AND(J$15&gt;=$H136,J$15&lt;=$I136,VLOOKUP($F136,PROFA,2,0)=4),1,0)</formula>
    </cfRule>
    <cfRule type="expression" dxfId="11" priority="17">
      <formula>IF(AND(J$15&gt;=$H136,J$15&lt;=$I136,VLOOKUP($F136,PROFA,2,0)=5),1,0)</formula>
    </cfRule>
    <cfRule type="expression" dxfId="10" priority="18">
      <formula>IF(AND(J$15&gt;=$H136,J$15&lt;=$I136,VLOOKUP($F136,PROFA,2,0)=6),1,0)</formula>
    </cfRule>
  </conditionalFormatting>
  <conditionalFormatting sqref="F103">
    <cfRule type="expression" dxfId="9" priority="7">
      <formula>IF(VLOOKUP($F103,PROFA,2,0)=2,1,0)</formula>
    </cfRule>
    <cfRule type="expression" dxfId="8" priority="8">
      <formula>IF(VLOOKUP($F103,PROFA,2,0)=3,1,0)</formula>
    </cfRule>
    <cfRule type="expression" dxfId="7" priority="9">
      <formula>IF(VLOOKUP($F103,PROFA,2,0)=4,1,0)</formula>
    </cfRule>
    <cfRule type="expression" dxfId="6" priority="11">
      <formula>IF(VLOOKUP($F103,PROFA,2,0)=1,1,0)</formula>
    </cfRule>
    <cfRule type="expression" dxfId="5" priority="12">
      <formula>IF(VLOOKUP($F103,PROFA,2,0)=5,1,0)</formula>
    </cfRule>
  </conditionalFormatting>
  <conditionalFormatting sqref="F103">
    <cfRule type="expression" dxfId="4" priority="1">
      <formula>IF(VLOOKUP($F103,PROFA,2,0)=2,1,0)</formula>
    </cfRule>
    <cfRule type="expression" dxfId="3" priority="2">
      <formula>IF(VLOOKUP($F103,PROFA,2,0)=3,1,0)</formula>
    </cfRule>
    <cfRule type="expression" dxfId="2" priority="3">
      <formula>IF(VLOOKUP($F103,PROFA,2,0)=4,1,0)</formula>
    </cfRule>
    <cfRule type="expression" dxfId="1" priority="5">
      <formula>IF(VLOOKUP($F103,PROFA,2,0)=1,1,0)</formula>
    </cfRule>
    <cfRule type="expression" dxfId="0" priority="6">
      <formula>IF(VLOOKUP($F103,PROFA,2,0)=5,1,0)</formula>
    </cfRule>
  </conditionalFormatting>
  <dataValidations count="9">
    <dataValidation type="list" allowBlank="1" showInputMessage="1" showErrorMessage="1" sqref="AA71:AA150 AA18:AA63">
      <formula1>INDIRECT(VLOOKUP($A18,ACTA,2,0))</formula1>
    </dataValidation>
    <dataValidation type="list" allowBlank="1" showInputMessage="1" showErrorMessage="1" sqref="AA64:AA70">
      <formula1>INDIRECT(VLOOKUP($A63,ACTA,2,0))</formula1>
    </dataValidation>
    <dataValidation type="list" allowBlank="1" showInputMessage="1" showErrorMessage="1" sqref="D18:D150">
      <formula1>"Misional,Apoyo,Estratégico,Seguimiento y Evaluación,Todos los Procesos"</formula1>
    </dataValidation>
    <dataValidation type="list" allowBlank="1" showInputMessage="1" showErrorMessage="1" sqref="A18:A150">
      <formula1>ACT</formula1>
    </dataValidation>
    <dataValidation type="list" allowBlank="1" showInputMessage="1" showErrorMessage="1" sqref="E18:E150">
      <formula1>LIDER</formula1>
    </dataValidation>
    <dataValidation type="list" allowBlank="1" showInputMessage="1" showErrorMessage="1" sqref="F18:F150">
      <formula1>PROF</formula1>
    </dataValidation>
    <dataValidation type="date" allowBlank="1" showInputMessage="1" showErrorMessage="1" sqref="X18:X150 H18:I150">
      <formula1>43101</formula1>
      <formula2>44926</formula2>
    </dataValidation>
    <dataValidation type="decimal" allowBlank="1" showInputMessage="1" showErrorMessage="1" sqref="W18:W150">
      <formula1>0</formula1>
      <formula2>1</formula2>
    </dataValidation>
    <dataValidation type="list" allowBlank="1" showInputMessage="1" showErrorMessage="1" sqref="C18:C150">
      <formula1>PROCESO</formula1>
    </dataValidation>
  </dataValidations>
  <printOptions horizontalCentered="1"/>
  <pageMargins left="0.39370078740157483" right="0.39370078740157483" top="0.39370078740157483" bottom="0.39370078740157483" header="0.19685039370078741" footer="0.19685039370078741"/>
  <pageSetup paperSize="5" scale="75" pageOrder="overThenDown" orientation="landscape" r:id="rId1"/>
  <headerFooter>
    <oddFooter>&amp;R&amp;"Arial,Normal"&amp;6Página &amp;P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152"/>
  <sheetViews>
    <sheetView topLeftCell="A90" zoomScale="130" zoomScaleNormal="130" workbookViewId="0">
      <selection activeCell="D106" sqref="D106"/>
    </sheetView>
  </sheetViews>
  <sheetFormatPr baseColWidth="10" defaultRowHeight="15" x14ac:dyDescent="0.25"/>
  <cols>
    <col min="1" max="1" width="56" customWidth="1"/>
    <col min="2" max="3" width="34.28515625" customWidth="1"/>
  </cols>
  <sheetData>
    <row r="3" spans="1:5" x14ac:dyDescent="0.25">
      <c r="A3" s="69" t="s">
        <v>57</v>
      </c>
      <c r="B3" s="69" t="s">
        <v>6</v>
      </c>
      <c r="C3" s="69" t="s">
        <v>278</v>
      </c>
      <c r="D3" s="61"/>
      <c r="E3" s="61"/>
    </row>
    <row r="4" spans="1:5" x14ac:dyDescent="0.25">
      <c r="A4" s="71" t="s">
        <v>54</v>
      </c>
      <c r="B4" s="71" t="s">
        <v>66</v>
      </c>
      <c r="C4" s="71" t="s">
        <v>204</v>
      </c>
      <c r="D4" s="71"/>
      <c r="E4" s="72">
        <v>0.16</v>
      </c>
    </row>
    <row r="5" spans="1:5" x14ac:dyDescent="0.25">
      <c r="A5" s="73" t="s">
        <v>56</v>
      </c>
      <c r="B5" s="73" t="s">
        <v>67</v>
      </c>
      <c r="C5" s="73" t="s">
        <v>201</v>
      </c>
      <c r="D5" s="73"/>
      <c r="E5" s="74">
        <v>0.12</v>
      </c>
    </row>
    <row r="6" spans="1:5" x14ac:dyDescent="0.25">
      <c r="A6" s="73" t="s">
        <v>48</v>
      </c>
      <c r="B6" s="73" t="s">
        <v>68</v>
      </c>
      <c r="C6" s="73" t="s">
        <v>201</v>
      </c>
      <c r="D6" s="73"/>
      <c r="E6" s="74">
        <v>0.12</v>
      </c>
    </row>
    <row r="7" spans="1:5" x14ac:dyDescent="0.25">
      <c r="A7" s="75" t="s">
        <v>55</v>
      </c>
      <c r="B7" s="75" t="s">
        <v>69</v>
      </c>
      <c r="C7" s="75" t="s">
        <v>202</v>
      </c>
      <c r="D7" s="75"/>
      <c r="E7" s="76">
        <v>0.12</v>
      </c>
    </row>
    <row r="8" spans="1:5" x14ac:dyDescent="0.25">
      <c r="A8" s="71" t="s">
        <v>47</v>
      </c>
      <c r="B8" s="71" t="s">
        <v>70</v>
      </c>
      <c r="C8" s="71" t="s">
        <v>204</v>
      </c>
      <c r="D8" s="71"/>
      <c r="E8" s="72">
        <v>0.12</v>
      </c>
    </row>
    <row r="9" spans="1:5" x14ac:dyDescent="0.25">
      <c r="A9" s="77" t="s">
        <v>46</v>
      </c>
      <c r="B9" s="77" t="s">
        <v>71</v>
      </c>
      <c r="C9" s="77" t="s">
        <v>200</v>
      </c>
      <c r="D9" s="77"/>
      <c r="E9" s="78">
        <v>0.12</v>
      </c>
    </row>
    <row r="10" spans="1:5" x14ac:dyDescent="0.25">
      <c r="A10" s="79" t="s">
        <v>49</v>
      </c>
      <c r="B10" s="79" t="s">
        <v>72</v>
      </c>
      <c r="C10" s="79" t="s">
        <v>203</v>
      </c>
      <c r="D10" s="79"/>
      <c r="E10" s="80">
        <v>0.12</v>
      </c>
    </row>
    <row r="11" spans="1:5" x14ac:dyDescent="0.25">
      <c r="A11" s="71" t="s">
        <v>50</v>
      </c>
      <c r="B11" s="71" t="s">
        <v>73</v>
      </c>
      <c r="C11" s="71" t="s">
        <v>204</v>
      </c>
      <c r="D11" s="71"/>
      <c r="E11" s="72">
        <v>0.12</v>
      </c>
    </row>
    <row r="12" spans="1:5" x14ac:dyDescent="0.25">
      <c r="A12" s="61"/>
      <c r="B12" s="61"/>
      <c r="C12" s="61"/>
      <c r="D12" s="61"/>
      <c r="E12" s="70">
        <f>SUM(E4:E11)</f>
        <v>1</v>
      </c>
    </row>
    <row r="14" spans="1:5" x14ac:dyDescent="0.25">
      <c r="A14" s="7" t="s">
        <v>59</v>
      </c>
    </row>
    <row r="15" spans="1:5" ht="30" x14ac:dyDescent="0.25">
      <c r="A15" s="8" t="s">
        <v>217</v>
      </c>
    </row>
    <row r="16" spans="1:5" x14ac:dyDescent="0.25">
      <c r="A16" s="8"/>
    </row>
    <row r="18" spans="1:3" x14ac:dyDescent="0.25">
      <c r="A18" s="7" t="s">
        <v>52</v>
      </c>
      <c r="B18" t="s">
        <v>146</v>
      </c>
      <c r="C18" t="s">
        <v>147</v>
      </c>
    </row>
    <row r="19" spans="1:3" x14ac:dyDescent="0.25">
      <c r="A19" s="62" t="s">
        <v>51</v>
      </c>
      <c r="B19" s="62">
        <v>1</v>
      </c>
      <c r="C19" s="62" t="s">
        <v>211</v>
      </c>
    </row>
    <row r="20" spans="1:3" x14ac:dyDescent="0.25">
      <c r="A20" s="63" t="s">
        <v>206</v>
      </c>
      <c r="B20" s="63">
        <v>2</v>
      </c>
      <c r="C20" s="63" t="s">
        <v>212</v>
      </c>
    </row>
    <row r="21" spans="1:3" x14ac:dyDescent="0.25">
      <c r="A21" s="64" t="s">
        <v>208</v>
      </c>
      <c r="B21" s="64">
        <v>3</v>
      </c>
      <c r="C21" s="64" t="s">
        <v>145</v>
      </c>
    </row>
    <row r="22" spans="1:3" x14ac:dyDescent="0.25">
      <c r="A22" s="65" t="s">
        <v>207</v>
      </c>
      <c r="B22" s="65">
        <v>4</v>
      </c>
      <c r="C22" s="65" t="s">
        <v>213</v>
      </c>
    </row>
    <row r="23" spans="1:3" x14ac:dyDescent="0.25">
      <c r="A23" s="66" t="s">
        <v>214</v>
      </c>
      <c r="B23" s="66">
        <v>5</v>
      </c>
      <c r="C23" s="66" t="s">
        <v>215</v>
      </c>
    </row>
    <row r="24" spans="1:3" x14ac:dyDescent="0.25">
      <c r="A24" s="67" t="s">
        <v>205</v>
      </c>
      <c r="B24" s="67">
        <v>6</v>
      </c>
      <c r="C24" s="67" t="s">
        <v>210</v>
      </c>
    </row>
    <row r="25" spans="1:3" x14ac:dyDescent="0.25">
      <c r="A25" s="68" t="s">
        <v>216</v>
      </c>
      <c r="B25" s="68">
        <v>7</v>
      </c>
      <c r="C25" s="68" t="s">
        <v>209</v>
      </c>
    </row>
    <row r="26" spans="1:3" x14ac:dyDescent="0.25">
      <c r="A26" t="s">
        <v>188</v>
      </c>
    </row>
    <row r="27" spans="1:3" x14ac:dyDescent="0.25">
      <c r="A27" t="s">
        <v>74</v>
      </c>
      <c r="B27" t="s">
        <v>53</v>
      </c>
    </row>
    <row r="30" spans="1:3" x14ac:dyDescent="0.25">
      <c r="A30" s="7" t="s">
        <v>54</v>
      </c>
      <c r="B30" s="7" t="str">
        <f>VLOOKUP(A30,ACTA,2,0)</f>
        <v>CRITERIO1</v>
      </c>
    </row>
    <row r="31" spans="1:3" x14ac:dyDescent="0.25">
      <c r="A31" t="s">
        <v>124</v>
      </c>
      <c r="B31" s="9">
        <f>C31</f>
        <v>0.06</v>
      </c>
      <c r="C31" s="9">
        <v>0.06</v>
      </c>
    </row>
    <row r="32" spans="1:3" x14ac:dyDescent="0.25">
      <c r="A32" t="s">
        <v>123</v>
      </c>
      <c r="B32" s="9">
        <f>B31+C32</f>
        <v>0.1</v>
      </c>
      <c r="C32" s="9">
        <v>0.04</v>
      </c>
    </row>
    <row r="33" spans="1:3" x14ac:dyDescent="0.25">
      <c r="A33" t="s">
        <v>122</v>
      </c>
      <c r="B33" s="9">
        <f t="shared" ref="B33:B44" si="0">B32+C33</f>
        <v>0.11</v>
      </c>
      <c r="C33" s="9">
        <v>0.01</v>
      </c>
    </row>
    <row r="34" spans="1:3" x14ac:dyDescent="0.25">
      <c r="A34" t="s">
        <v>130</v>
      </c>
      <c r="B34" s="9">
        <f t="shared" si="0"/>
        <v>0.12</v>
      </c>
      <c r="C34" s="9">
        <v>0.01</v>
      </c>
    </row>
    <row r="35" spans="1:3" x14ac:dyDescent="0.25">
      <c r="A35" t="s">
        <v>125</v>
      </c>
      <c r="B35" s="9">
        <f t="shared" si="0"/>
        <v>0.37</v>
      </c>
      <c r="C35" s="9">
        <v>0.25</v>
      </c>
    </row>
    <row r="36" spans="1:3" x14ac:dyDescent="0.25">
      <c r="A36" t="s">
        <v>126</v>
      </c>
      <c r="B36" s="9">
        <f t="shared" si="0"/>
        <v>0.62</v>
      </c>
      <c r="C36" s="9">
        <v>0.25</v>
      </c>
    </row>
    <row r="37" spans="1:3" x14ac:dyDescent="0.25">
      <c r="A37" t="s">
        <v>131</v>
      </c>
      <c r="B37" s="9">
        <f t="shared" si="0"/>
        <v>0.72</v>
      </c>
      <c r="C37" s="9">
        <v>0.1</v>
      </c>
    </row>
    <row r="38" spans="1:3" x14ac:dyDescent="0.25">
      <c r="A38" t="s">
        <v>128</v>
      </c>
      <c r="B38" s="9">
        <f t="shared" si="0"/>
        <v>0.77</v>
      </c>
      <c r="C38" s="9">
        <v>0.05</v>
      </c>
    </row>
    <row r="39" spans="1:3" x14ac:dyDescent="0.25">
      <c r="A39" t="s">
        <v>127</v>
      </c>
      <c r="B39" s="9">
        <f t="shared" si="0"/>
        <v>0.78</v>
      </c>
      <c r="C39" s="9">
        <v>0.01</v>
      </c>
    </row>
    <row r="40" spans="1:3" x14ac:dyDescent="0.25">
      <c r="A40" t="s">
        <v>129</v>
      </c>
      <c r="B40" s="9">
        <f t="shared" si="0"/>
        <v>0.83000000000000007</v>
      </c>
      <c r="C40" s="9">
        <v>0.05</v>
      </c>
    </row>
    <row r="41" spans="1:3" x14ac:dyDescent="0.25">
      <c r="A41" t="s">
        <v>132</v>
      </c>
      <c r="B41" s="9">
        <f t="shared" si="0"/>
        <v>0.88000000000000012</v>
      </c>
      <c r="C41" s="9">
        <v>0.05</v>
      </c>
    </row>
    <row r="42" spans="1:3" x14ac:dyDescent="0.25">
      <c r="A42" t="s">
        <v>133</v>
      </c>
      <c r="B42" s="9">
        <f t="shared" si="0"/>
        <v>0.94000000000000017</v>
      </c>
      <c r="C42" s="9">
        <v>0.06</v>
      </c>
    </row>
    <row r="43" spans="1:3" x14ac:dyDescent="0.25">
      <c r="A43" t="s">
        <v>134</v>
      </c>
      <c r="B43" s="9">
        <f t="shared" si="0"/>
        <v>0.95000000000000018</v>
      </c>
      <c r="C43" s="9">
        <v>0.01</v>
      </c>
    </row>
    <row r="44" spans="1:3" x14ac:dyDescent="0.25">
      <c r="A44" t="s">
        <v>229</v>
      </c>
      <c r="B44" s="9">
        <f t="shared" si="0"/>
        <v>1.0000000000000002</v>
      </c>
      <c r="C44" s="9">
        <v>0.05</v>
      </c>
    </row>
    <row r="45" spans="1:3" x14ac:dyDescent="0.25">
      <c r="C45" s="9">
        <f>SUM(C31:C44)</f>
        <v>1.0000000000000002</v>
      </c>
    </row>
    <row r="47" spans="1:3" x14ac:dyDescent="0.25">
      <c r="A47" s="7" t="s">
        <v>56</v>
      </c>
      <c r="B47" s="7" t="str">
        <f>VLOOKUP(A47,ACTA,2,0)</f>
        <v>CRITERIO2</v>
      </c>
    </row>
    <row r="48" spans="1:3" x14ac:dyDescent="0.25">
      <c r="A48" t="s">
        <v>219</v>
      </c>
      <c r="B48" s="9">
        <f>C48</f>
        <v>0.05</v>
      </c>
      <c r="C48" s="9">
        <v>0.05</v>
      </c>
    </row>
    <row r="49" spans="1:3" x14ac:dyDescent="0.25">
      <c r="A49" t="s">
        <v>218</v>
      </c>
      <c r="B49" s="9">
        <f>B48+C49</f>
        <v>0.55000000000000004</v>
      </c>
      <c r="C49" s="9">
        <v>0.5</v>
      </c>
    </row>
    <row r="50" spans="1:3" x14ac:dyDescent="0.25">
      <c r="A50" t="s">
        <v>220</v>
      </c>
      <c r="B50" s="9">
        <f t="shared" ref="B50:B51" si="1">B49+C50</f>
        <v>0.95000000000000007</v>
      </c>
      <c r="C50" s="9">
        <v>0.4</v>
      </c>
    </row>
    <row r="51" spans="1:3" x14ac:dyDescent="0.25">
      <c r="A51" t="s">
        <v>221</v>
      </c>
      <c r="B51" s="9">
        <f t="shared" si="1"/>
        <v>1</v>
      </c>
      <c r="C51" s="9">
        <v>0.05</v>
      </c>
    </row>
    <row r="52" spans="1:3" x14ac:dyDescent="0.25">
      <c r="B52" s="9"/>
      <c r="C52" s="9">
        <f>SUM(C48:C51)</f>
        <v>1</v>
      </c>
    </row>
    <row r="53" spans="1:3" x14ac:dyDescent="0.25">
      <c r="B53" s="9"/>
    </row>
    <row r="56" spans="1:3" x14ac:dyDescent="0.25">
      <c r="A56" s="7" t="s">
        <v>48</v>
      </c>
      <c r="B56" s="7" t="str">
        <f>VLOOKUP(A56,ACTA,2,0)</f>
        <v>CRITERIO3</v>
      </c>
    </row>
    <row r="57" spans="1:3" x14ac:dyDescent="0.25">
      <c r="A57" t="s">
        <v>64</v>
      </c>
      <c r="B57" s="9">
        <f>C57</f>
        <v>0.1</v>
      </c>
      <c r="C57" s="9">
        <v>0.1</v>
      </c>
    </row>
    <row r="58" spans="1:3" x14ac:dyDescent="0.25">
      <c r="A58" t="s">
        <v>65</v>
      </c>
      <c r="B58" s="9">
        <f>B57+C58</f>
        <v>0.79999999999999993</v>
      </c>
      <c r="C58" s="9">
        <v>0.7</v>
      </c>
    </row>
    <row r="59" spans="1:3" x14ac:dyDescent="0.25">
      <c r="A59" t="s">
        <v>62</v>
      </c>
      <c r="B59" s="9">
        <f t="shared" ref="B59" si="2">B58+C59</f>
        <v>1</v>
      </c>
      <c r="C59" s="9">
        <v>0.2</v>
      </c>
    </row>
    <row r="60" spans="1:3" x14ac:dyDescent="0.25">
      <c r="B60" s="9"/>
      <c r="C60" s="9">
        <f>SUM(C57:C59)</f>
        <v>1</v>
      </c>
    </row>
    <row r="61" spans="1:3" x14ac:dyDescent="0.25">
      <c r="B61" s="9"/>
    </row>
    <row r="64" spans="1:3" x14ac:dyDescent="0.25">
      <c r="A64" s="7" t="s">
        <v>55</v>
      </c>
      <c r="B64" s="7" t="str">
        <f>VLOOKUP(A64,ACTA,2,0)</f>
        <v>CRITERIO4</v>
      </c>
    </row>
    <row r="65" spans="1:3" x14ac:dyDescent="0.25">
      <c r="A65" t="s">
        <v>222</v>
      </c>
      <c r="B65" s="9">
        <f>C65</f>
        <v>0.15</v>
      </c>
      <c r="C65" s="9">
        <v>0.15</v>
      </c>
    </row>
    <row r="66" spans="1:3" x14ac:dyDescent="0.25">
      <c r="A66" t="s">
        <v>223</v>
      </c>
      <c r="B66" s="9">
        <f>B65+C66</f>
        <v>0.3</v>
      </c>
      <c r="C66" s="9">
        <v>0.15</v>
      </c>
    </row>
    <row r="67" spans="1:3" x14ac:dyDescent="0.25">
      <c r="A67" t="s">
        <v>122</v>
      </c>
      <c r="B67" s="9">
        <f t="shared" ref="B67:B73" si="3">B66+C67</f>
        <v>0.31</v>
      </c>
      <c r="C67" s="9">
        <v>0.01</v>
      </c>
    </row>
    <row r="68" spans="1:3" x14ac:dyDescent="0.25">
      <c r="A68" t="s">
        <v>224</v>
      </c>
      <c r="B68" s="9">
        <f t="shared" si="3"/>
        <v>0.49</v>
      </c>
      <c r="C68" s="9">
        <v>0.18</v>
      </c>
    </row>
    <row r="69" spans="1:3" x14ac:dyDescent="0.25">
      <c r="A69" t="s">
        <v>126</v>
      </c>
      <c r="B69" s="9">
        <f t="shared" si="3"/>
        <v>0.66999999999999993</v>
      </c>
      <c r="C69" s="9">
        <v>0.18</v>
      </c>
    </row>
    <row r="70" spans="1:3" x14ac:dyDescent="0.25">
      <c r="A70" t="s">
        <v>225</v>
      </c>
      <c r="B70" s="9">
        <f t="shared" si="3"/>
        <v>0.84999999999999987</v>
      </c>
      <c r="C70" s="9">
        <v>0.18</v>
      </c>
    </row>
    <row r="71" spans="1:3" x14ac:dyDescent="0.25">
      <c r="A71" t="s">
        <v>226</v>
      </c>
      <c r="B71" s="9">
        <f t="shared" si="3"/>
        <v>0.93999999999999984</v>
      </c>
      <c r="C71" s="9">
        <v>0.09</v>
      </c>
    </row>
    <row r="72" spans="1:3" x14ac:dyDescent="0.25">
      <c r="A72" t="s">
        <v>227</v>
      </c>
      <c r="B72" s="9">
        <f t="shared" si="3"/>
        <v>0.94999999999999984</v>
      </c>
      <c r="C72" s="9">
        <v>0.01</v>
      </c>
    </row>
    <row r="73" spans="1:3" x14ac:dyDescent="0.25">
      <c r="A73" t="s">
        <v>228</v>
      </c>
      <c r="B73" s="9">
        <f t="shared" si="3"/>
        <v>0.99999999999999989</v>
      </c>
      <c r="C73" s="9">
        <v>0.05</v>
      </c>
    </row>
    <row r="74" spans="1:3" x14ac:dyDescent="0.25">
      <c r="B74" s="9"/>
      <c r="C74" s="9">
        <f>SUM(C65:C73)</f>
        <v>0.99999999999999989</v>
      </c>
    </row>
    <row r="75" spans="1:3" x14ac:dyDescent="0.25">
      <c r="B75" s="9"/>
    </row>
    <row r="78" spans="1:3" x14ac:dyDescent="0.25">
      <c r="A78" s="7" t="s">
        <v>47</v>
      </c>
      <c r="B78" s="7" t="str">
        <f>VLOOKUP(A78,ACTA,2,0)</f>
        <v>CRITERIO5</v>
      </c>
    </row>
    <row r="79" spans="1:3" x14ac:dyDescent="0.25">
      <c r="A79" t="s">
        <v>222</v>
      </c>
      <c r="B79" s="9">
        <f>C79</f>
        <v>0.15</v>
      </c>
      <c r="C79" s="9">
        <v>0.15</v>
      </c>
    </row>
    <row r="80" spans="1:3" x14ac:dyDescent="0.25">
      <c r="A80" t="s">
        <v>230</v>
      </c>
      <c r="B80" s="9">
        <f>B79+C80</f>
        <v>0.3</v>
      </c>
      <c r="C80" s="9">
        <v>0.15</v>
      </c>
    </row>
    <row r="81" spans="1:3" x14ac:dyDescent="0.25">
      <c r="A81" t="s">
        <v>122</v>
      </c>
      <c r="B81" s="9">
        <f t="shared" ref="B81:B87" si="4">B80+C81</f>
        <v>0.31</v>
      </c>
      <c r="C81" s="9">
        <v>0.01</v>
      </c>
    </row>
    <row r="82" spans="1:3" x14ac:dyDescent="0.25">
      <c r="A82" t="s">
        <v>224</v>
      </c>
      <c r="B82" s="9">
        <f t="shared" si="4"/>
        <v>0.49</v>
      </c>
      <c r="C82" s="9">
        <v>0.18</v>
      </c>
    </row>
    <row r="83" spans="1:3" x14ac:dyDescent="0.25">
      <c r="A83" t="s">
        <v>126</v>
      </c>
      <c r="B83" s="9">
        <f t="shared" si="4"/>
        <v>0.66999999999999993</v>
      </c>
      <c r="C83" s="9">
        <v>0.18</v>
      </c>
    </row>
    <row r="84" spans="1:3" x14ac:dyDescent="0.25">
      <c r="A84" t="s">
        <v>225</v>
      </c>
      <c r="B84" s="9">
        <f t="shared" si="4"/>
        <v>0.84999999999999987</v>
      </c>
      <c r="C84" s="9">
        <v>0.18</v>
      </c>
    </row>
    <row r="85" spans="1:3" x14ac:dyDescent="0.25">
      <c r="A85" t="s">
        <v>226</v>
      </c>
      <c r="B85" s="9">
        <f t="shared" si="4"/>
        <v>0.93999999999999984</v>
      </c>
      <c r="C85" s="9">
        <v>0.09</v>
      </c>
    </row>
    <row r="86" spans="1:3" x14ac:dyDescent="0.25">
      <c r="A86" t="s">
        <v>227</v>
      </c>
      <c r="B86" s="9">
        <f t="shared" si="4"/>
        <v>0.94999999999999984</v>
      </c>
      <c r="C86" s="9">
        <v>0.01</v>
      </c>
    </row>
    <row r="87" spans="1:3" x14ac:dyDescent="0.25">
      <c r="A87" t="s">
        <v>228</v>
      </c>
      <c r="B87" s="9">
        <f t="shared" si="4"/>
        <v>0.99999999999999989</v>
      </c>
      <c r="C87" s="9">
        <v>0.05</v>
      </c>
    </row>
    <row r="88" spans="1:3" x14ac:dyDescent="0.25">
      <c r="B88" s="9"/>
      <c r="C88" s="9">
        <f>SUM(C79:C87)</f>
        <v>0.99999999999999989</v>
      </c>
    </row>
    <row r="89" spans="1:3" x14ac:dyDescent="0.25">
      <c r="B89" s="9"/>
    </row>
    <row r="92" spans="1:3" x14ac:dyDescent="0.25">
      <c r="A92" s="7" t="s">
        <v>46</v>
      </c>
      <c r="B92" s="7" t="str">
        <f>VLOOKUP(A92,ACTA,2,0)</f>
        <v>CRITERIO6</v>
      </c>
    </row>
    <row r="93" spans="1:3" x14ac:dyDescent="0.25">
      <c r="A93" s="61" t="s">
        <v>231</v>
      </c>
      <c r="B93" s="9">
        <f>C93</f>
        <v>0.15</v>
      </c>
      <c r="C93" s="9">
        <v>0.15</v>
      </c>
    </row>
    <row r="94" spans="1:3" x14ac:dyDescent="0.25">
      <c r="A94" s="61" t="s">
        <v>232</v>
      </c>
      <c r="B94" s="9">
        <f>B93+C94</f>
        <v>0.3</v>
      </c>
      <c r="C94" s="9">
        <v>0.15</v>
      </c>
    </row>
    <row r="95" spans="1:3" x14ac:dyDescent="0.25">
      <c r="A95" s="61" t="s">
        <v>122</v>
      </c>
      <c r="B95" s="9">
        <f t="shared" ref="B95:B100" si="5">B94+C95</f>
        <v>0.31</v>
      </c>
      <c r="C95" s="9">
        <v>0.01</v>
      </c>
    </row>
    <row r="96" spans="1:3" x14ac:dyDescent="0.25">
      <c r="A96" s="61" t="s">
        <v>63</v>
      </c>
      <c r="B96" s="9">
        <f t="shared" si="5"/>
        <v>0.56000000000000005</v>
      </c>
      <c r="C96" s="9">
        <v>0.25</v>
      </c>
    </row>
    <row r="97" spans="1:3" x14ac:dyDescent="0.25">
      <c r="A97" s="61" t="s">
        <v>233</v>
      </c>
      <c r="B97" s="9">
        <f t="shared" si="5"/>
        <v>0.81</v>
      </c>
      <c r="C97" s="9">
        <v>0.25</v>
      </c>
    </row>
    <row r="98" spans="1:3" x14ac:dyDescent="0.25">
      <c r="A98" s="61" t="s">
        <v>226</v>
      </c>
      <c r="B98" s="9">
        <f t="shared" si="5"/>
        <v>0.9</v>
      </c>
      <c r="C98" s="9">
        <v>0.09</v>
      </c>
    </row>
    <row r="99" spans="1:3" x14ac:dyDescent="0.25">
      <c r="A99" s="61" t="s">
        <v>227</v>
      </c>
      <c r="B99" s="9">
        <f t="shared" si="5"/>
        <v>0.91</v>
      </c>
      <c r="C99" s="9">
        <v>0.01</v>
      </c>
    </row>
    <row r="100" spans="1:3" x14ac:dyDescent="0.25">
      <c r="A100" s="61" t="s">
        <v>234</v>
      </c>
      <c r="B100" s="9">
        <f t="shared" si="5"/>
        <v>1</v>
      </c>
      <c r="C100" s="9">
        <v>0.09</v>
      </c>
    </row>
    <row r="101" spans="1:3" x14ac:dyDescent="0.25">
      <c r="A101" s="61"/>
      <c r="B101" s="9"/>
      <c r="C101" s="9">
        <f>SUM(C93:C100)</f>
        <v>1</v>
      </c>
    </row>
    <row r="102" spans="1:3" x14ac:dyDescent="0.25">
      <c r="A102" s="61"/>
      <c r="B102" s="9"/>
    </row>
    <row r="105" spans="1:3" x14ac:dyDescent="0.25">
      <c r="A105" s="7" t="s">
        <v>49</v>
      </c>
      <c r="B105" s="7" t="str">
        <f>VLOOKUP(A105,ACTA,2,0)</f>
        <v>CRITERIO7</v>
      </c>
    </row>
    <row r="106" spans="1:3" x14ac:dyDescent="0.25">
      <c r="A106" t="s">
        <v>192</v>
      </c>
      <c r="B106" s="9">
        <f>C106</f>
        <v>0.1</v>
      </c>
      <c r="C106" s="9">
        <v>0.1</v>
      </c>
    </row>
    <row r="107" spans="1:3" x14ac:dyDescent="0.25">
      <c r="A107" t="s">
        <v>193</v>
      </c>
      <c r="B107" s="9">
        <f>B106+C107</f>
        <v>0.5</v>
      </c>
      <c r="C107" s="9">
        <v>0.4</v>
      </c>
    </row>
    <row r="108" spans="1:3" x14ac:dyDescent="0.25">
      <c r="A108" t="s">
        <v>194</v>
      </c>
      <c r="B108" s="9">
        <f t="shared" ref="B108:B109" si="6">B107+C108</f>
        <v>0.8</v>
      </c>
      <c r="C108" s="9">
        <v>0.3</v>
      </c>
    </row>
    <row r="109" spans="1:3" x14ac:dyDescent="0.25">
      <c r="A109" t="s">
        <v>195</v>
      </c>
      <c r="B109" s="9">
        <f t="shared" si="6"/>
        <v>1</v>
      </c>
      <c r="C109" s="9">
        <v>0.2</v>
      </c>
    </row>
    <row r="110" spans="1:3" x14ac:dyDescent="0.25">
      <c r="B110" s="9"/>
      <c r="C110" s="9">
        <f>SUM(C106:C109)</f>
        <v>1</v>
      </c>
    </row>
    <row r="111" spans="1:3" x14ac:dyDescent="0.25">
      <c r="B111" s="9"/>
    </row>
    <row r="112" spans="1:3" x14ac:dyDescent="0.25">
      <c r="B112" s="9"/>
    </row>
    <row r="114" spans="1:3" x14ac:dyDescent="0.25">
      <c r="A114" s="7" t="s">
        <v>50</v>
      </c>
      <c r="B114" s="7" t="str">
        <f>VLOOKUP(A114,ACTA,2,0)</f>
        <v>CRITERIO8</v>
      </c>
    </row>
    <row r="115" spans="1:3" x14ac:dyDescent="0.25">
      <c r="A115" t="s">
        <v>222</v>
      </c>
      <c r="B115" s="9">
        <f>C115</f>
        <v>0.15</v>
      </c>
      <c r="C115" s="9">
        <v>0.15</v>
      </c>
    </row>
    <row r="116" spans="1:3" x14ac:dyDescent="0.25">
      <c r="A116" t="s">
        <v>235</v>
      </c>
      <c r="B116" s="9">
        <f>B115+C116</f>
        <v>0.3</v>
      </c>
      <c r="C116" s="9">
        <v>0.15</v>
      </c>
    </row>
    <row r="117" spans="1:3" x14ac:dyDescent="0.25">
      <c r="A117" t="s">
        <v>122</v>
      </c>
      <c r="B117" s="9">
        <f t="shared" ref="B117:B123" si="7">B116+C117</f>
        <v>0.31</v>
      </c>
      <c r="C117" s="9">
        <v>0.01</v>
      </c>
    </row>
    <row r="118" spans="1:3" x14ac:dyDescent="0.25">
      <c r="A118" t="s">
        <v>224</v>
      </c>
      <c r="B118" s="9">
        <f t="shared" si="7"/>
        <v>0.49</v>
      </c>
      <c r="C118" s="9">
        <v>0.18</v>
      </c>
    </row>
    <row r="119" spans="1:3" x14ac:dyDescent="0.25">
      <c r="A119" t="s">
        <v>126</v>
      </c>
      <c r="B119" s="9">
        <f t="shared" si="7"/>
        <v>0.66999999999999993</v>
      </c>
      <c r="C119" s="9">
        <v>0.18</v>
      </c>
    </row>
    <row r="120" spans="1:3" x14ac:dyDescent="0.25">
      <c r="A120" t="s">
        <v>225</v>
      </c>
      <c r="B120" s="9">
        <f t="shared" si="7"/>
        <v>0.84999999999999987</v>
      </c>
      <c r="C120" s="9">
        <v>0.18</v>
      </c>
    </row>
    <row r="121" spans="1:3" x14ac:dyDescent="0.25">
      <c r="A121" t="s">
        <v>226</v>
      </c>
      <c r="B121" s="9">
        <f t="shared" si="7"/>
        <v>0.93999999999999984</v>
      </c>
      <c r="C121" s="9">
        <v>0.09</v>
      </c>
    </row>
    <row r="122" spans="1:3" x14ac:dyDescent="0.25">
      <c r="A122" t="s">
        <v>227</v>
      </c>
      <c r="B122" s="9">
        <f t="shared" si="7"/>
        <v>0.94999999999999984</v>
      </c>
      <c r="C122" s="9">
        <v>0.01</v>
      </c>
    </row>
    <row r="123" spans="1:3" x14ac:dyDescent="0.25">
      <c r="A123" t="s">
        <v>228</v>
      </c>
      <c r="B123" s="9">
        <f t="shared" si="7"/>
        <v>0.99999999999999989</v>
      </c>
      <c r="C123" s="9">
        <v>0.05</v>
      </c>
    </row>
    <row r="124" spans="1:3" x14ac:dyDescent="0.25">
      <c r="B124" s="9"/>
      <c r="C124" s="9">
        <f>SUM(C115:C123)</f>
        <v>0.99999999999999989</v>
      </c>
    </row>
    <row r="125" spans="1:3" x14ac:dyDescent="0.25">
      <c r="B125" s="9"/>
    </row>
    <row r="135" spans="1:3" x14ac:dyDescent="0.25">
      <c r="A135" s="14" t="s">
        <v>75</v>
      </c>
      <c r="B135" s="14" t="s">
        <v>76</v>
      </c>
      <c r="C135" s="14" t="s">
        <v>77</v>
      </c>
    </row>
    <row r="136" spans="1:3" ht="22.5" customHeight="1" x14ac:dyDescent="0.25">
      <c r="A136" s="35" t="s">
        <v>78</v>
      </c>
      <c r="B136" s="35" t="s">
        <v>166</v>
      </c>
      <c r="C136" s="35" t="s">
        <v>79</v>
      </c>
    </row>
    <row r="137" spans="1:3" ht="22.5" customHeight="1" x14ac:dyDescent="0.25">
      <c r="A137" s="35" t="s">
        <v>167</v>
      </c>
      <c r="B137" s="35" t="s">
        <v>80</v>
      </c>
      <c r="C137" s="35" t="s">
        <v>168</v>
      </c>
    </row>
    <row r="138" spans="1:3" ht="22.5" customHeight="1" x14ac:dyDescent="0.25">
      <c r="A138" s="35" t="s">
        <v>169</v>
      </c>
      <c r="B138" s="35" t="s">
        <v>171</v>
      </c>
      <c r="C138" s="35" t="s">
        <v>170</v>
      </c>
    </row>
    <row r="139" spans="1:3" ht="22.5" customHeight="1" x14ac:dyDescent="0.25">
      <c r="A139" s="35" t="s">
        <v>81</v>
      </c>
      <c r="B139" s="35" t="s">
        <v>82</v>
      </c>
      <c r="C139" s="35" t="s">
        <v>83</v>
      </c>
    </row>
    <row r="140" spans="1:3" ht="22.5" customHeight="1" x14ac:dyDescent="0.25">
      <c r="A140" s="35" t="s">
        <v>84</v>
      </c>
      <c r="B140" s="35" t="s">
        <v>173</v>
      </c>
      <c r="C140" s="35" t="s">
        <v>172</v>
      </c>
    </row>
    <row r="141" spans="1:3" ht="22.5" customHeight="1" x14ac:dyDescent="0.25">
      <c r="A141" s="15" t="s">
        <v>85</v>
      </c>
      <c r="B141" s="16" t="s">
        <v>175</v>
      </c>
      <c r="C141" s="17" t="s">
        <v>174</v>
      </c>
    </row>
    <row r="142" spans="1:3" ht="22.5" customHeight="1" x14ac:dyDescent="0.25">
      <c r="A142" s="15" t="s">
        <v>86</v>
      </c>
      <c r="B142" s="16" t="s">
        <v>177</v>
      </c>
      <c r="C142" s="17" t="s">
        <v>176</v>
      </c>
    </row>
    <row r="143" spans="1:3" ht="22.5" customHeight="1" x14ac:dyDescent="0.25">
      <c r="A143" s="15" t="s">
        <v>87</v>
      </c>
      <c r="B143" s="16" t="s">
        <v>179</v>
      </c>
      <c r="C143" s="17" t="s">
        <v>178</v>
      </c>
    </row>
    <row r="144" spans="1:3" ht="22.5" customHeight="1" x14ac:dyDescent="0.25">
      <c r="A144" s="15" t="s">
        <v>88</v>
      </c>
      <c r="B144" s="16" t="s">
        <v>89</v>
      </c>
      <c r="C144" s="17" t="s">
        <v>90</v>
      </c>
    </row>
    <row r="145" spans="1:3" ht="22.5" customHeight="1" x14ac:dyDescent="0.25">
      <c r="A145" s="15" t="s">
        <v>180</v>
      </c>
      <c r="B145" s="18" t="s">
        <v>236</v>
      </c>
      <c r="C145" s="17" t="s">
        <v>91</v>
      </c>
    </row>
    <row r="146" spans="1:3" ht="22.5" customHeight="1" x14ac:dyDescent="0.25">
      <c r="A146" s="19" t="s">
        <v>92</v>
      </c>
      <c r="B146" s="20" t="s">
        <v>82</v>
      </c>
      <c r="C146" s="20" t="s">
        <v>83</v>
      </c>
    </row>
    <row r="147" spans="1:3" ht="22.5" customHeight="1" x14ac:dyDescent="0.25">
      <c r="A147" s="19" t="s">
        <v>93</v>
      </c>
      <c r="B147" s="21" t="s">
        <v>82</v>
      </c>
      <c r="C147" s="20" t="s">
        <v>83</v>
      </c>
    </row>
    <row r="148" spans="1:3" ht="22.5" customHeight="1" x14ac:dyDescent="0.25">
      <c r="A148" s="19" t="s">
        <v>94</v>
      </c>
      <c r="B148" s="22" t="s">
        <v>183</v>
      </c>
      <c r="C148" s="20" t="s">
        <v>182</v>
      </c>
    </row>
    <row r="149" spans="1:3" ht="22.5" customHeight="1" x14ac:dyDescent="0.25">
      <c r="A149" s="19" t="s">
        <v>181</v>
      </c>
      <c r="B149" s="20" t="s">
        <v>236</v>
      </c>
      <c r="C149" s="20" t="s">
        <v>91</v>
      </c>
    </row>
    <row r="150" spans="1:3" ht="22.5" customHeight="1" x14ac:dyDescent="0.25">
      <c r="A150" s="23" t="s">
        <v>96</v>
      </c>
      <c r="B150" s="24" t="s">
        <v>185</v>
      </c>
      <c r="C150" s="25" t="s">
        <v>184</v>
      </c>
    </row>
    <row r="151" spans="1:3" ht="22.5" customHeight="1" x14ac:dyDescent="0.25">
      <c r="A151" s="23" t="s">
        <v>98</v>
      </c>
      <c r="B151" s="26" t="s">
        <v>236</v>
      </c>
      <c r="C151" s="25" t="s">
        <v>91</v>
      </c>
    </row>
    <row r="152" spans="1:3" ht="22.5" customHeight="1" x14ac:dyDescent="0.25">
      <c r="A152" s="19" t="s">
        <v>119</v>
      </c>
      <c r="B152" s="19" t="s">
        <v>120</v>
      </c>
      <c r="C152" s="19" t="s">
        <v>237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24</vt:i4>
      </vt:variant>
    </vt:vector>
  </HeadingPairs>
  <TitlesOfParts>
    <vt:vector size="27" baseType="lpstr">
      <vt:lpstr>Hoja1</vt:lpstr>
      <vt:lpstr>Formato PAA</vt:lpstr>
      <vt:lpstr>Listas Desplegables</vt:lpstr>
      <vt:lpstr>ACT</vt:lpstr>
      <vt:lpstr>ACTA</vt:lpstr>
      <vt:lpstr>CRITERIO1</vt:lpstr>
      <vt:lpstr>CRITERIO1A</vt:lpstr>
      <vt:lpstr>CRITERIO2</vt:lpstr>
      <vt:lpstr>CRITERIO2A</vt:lpstr>
      <vt:lpstr>CRITERIO3</vt:lpstr>
      <vt:lpstr>CRITERIO3A</vt:lpstr>
      <vt:lpstr>CRITERIO4</vt:lpstr>
      <vt:lpstr>CRITERIO4A</vt:lpstr>
      <vt:lpstr>CRITERIO5</vt:lpstr>
      <vt:lpstr>CRITERIO5A</vt:lpstr>
      <vt:lpstr>CRITERIO6</vt:lpstr>
      <vt:lpstr>CRITERIO6A</vt:lpstr>
      <vt:lpstr>CRITERIO7</vt:lpstr>
      <vt:lpstr>CRITERIO7A</vt:lpstr>
      <vt:lpstr>CRITERIO8</vt:lpstr>
      <vt:lpstr>CRITERIO8A</vt:lpstr>
      <vt:lpstr>LIDER</vt:lpstr>
      <vt:lpstr>PROCESO</vt:lpstr>
      <vt:lpstr>PROCESO2</vt:lpstr>
      <vt:lpstr>PROF</vt:lpstr>
      <vt:lpstr>PROFA</vt:lpstr>
      <vt:lpstr>'Formato PAA'!Títulos_a_imprimir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Ivonne Andrea Torres Cruz</cp:lastModifiedBy>
  <cp:lastPrinted>2019-06-17T14:31:37Z</cp:lastPrinted>
  <dcterms:created xsi:type="dcterms:W3CDTF">2018-02-07T23:53:02Z</dcterms:created>
  <dcterms:modified xsi:type="dcterms:W3CDTF">2019-07-10T02:22:03Z</dcterms:modified>
</cp:coreProperties>
</file>