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105" windowWidth="19320" windowHeight="6015" tabRatio="291" firstSheet="2" activeTab="2"/>
  </bookViews>
  <sheets>
    <sheet name="DIFERENCIAS" sheetId="1" state="hidden" r:id="rId1"/>
    <sheet name="SOPORTE REPROGRAMACIÓN $ 2017" sheetId="2" state="hidden" r:id="rId2"/>
    <sheet name="Agosto 31" sheetId="3" r:id="rId3"/>
  </sheets>
  <externalReferences>
    <externalReference r:id="rId6"/>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fullCalcOnLoad="1"/>
</workbook>
</file>

<file path=xl/sharedStrings.xml><?xml version="1.0" encoding="utf-8"?>
<sst xmlns="http://schemas.openxmlformats.org/spreadsheetml/2006/main" count="421" uniqueCount="133">
  <si>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</si>
  <si>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</si>
  <si>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</si>
  <si>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</si>
  <si>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</si>
  <si>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</si>
  <si>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</si>
  <si>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</si>
  <si>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</si>
  <si>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</si>
  <si>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</si>
  <si>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</si>
  <si>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</si>
  <si>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</si>
  <si>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</si>
  <si>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</si>
  <si>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</si>
  <si>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</si>
  <si>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</si>
  <si>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</si>
  <si>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</si>
  <si>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</si>
  <si>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</si>
  <si>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</si>
  <si>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</si>
  <si>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</si>
  <si>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</si>
  <si>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</si>
  <si>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</si>
  <si>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</si>
  <si>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</si>
  <si>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</si>
  <si>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</si>
  <si>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</si>
  <si>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</si>
  <si>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</si>
  <si>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</si>
  <si>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</si>
  <si>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</si>
  <si>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</si>
  <si>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</si>
  <si>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</si>
  <si>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</si>
  <si>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</si>
  <si>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</si>
  <si>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</si>
  <si>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</si>
  <si>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</si>
  <si>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</si>
  <si>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</si>
  <si>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</si>
  <si>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</si>
  <si>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</si>
  <si>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</si>
  <si>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</si>
  <si>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</si>
  <si>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</si>
  <si>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</si>
  <si>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</si>
  <si>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</si>
  <si>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</si>
  <si>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</si>
  <si>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</si>
  <si>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</si>
  <si>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</si>
  <si>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</si>
  <si>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</si>
  <si>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</si>
  <si>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</si>
  <si>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</si>
  <si>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</si>
  <si>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</si>
  <si>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</si>
  <si>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</si>
  <si>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</si>
  <si>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</si>
  <si>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</si>
  <si>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</si>
  <si>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</si>
  <si>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</si>
  <si>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</si>
  <si>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</si>
  <si>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</si>
  <si>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</si>
  <si>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</si>
  <si>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</si>
  <si>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</si>
  <si>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</si>
  <si>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</si>
  <si>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</si>
  <si>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</si>
  <si>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</si>
  <si>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</si>
  <si>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</si>
  <si>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</si>
  <si>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</si>
  <si>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de los ciudadanos que accede a los servicios ofrecidos por la CVP.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</si>
  <si>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</si>
  <si>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</si>
  <si>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</si>
  <si>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</si>
  <si>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</si>
  <si>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</si>
  <si>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</si>
  <si>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</si>
  <si>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</si>
  <si>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</si>
  <si>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</si>
  <si>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</si>
  <si>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</si>
  <si>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</si>
  <si>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</si>
  <si>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</si>
  <si>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</si>
  <si>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</si>
  <si>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</si>
  <si>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</si>
  <si>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</si>
  <si>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</si>
  <si>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</si>
  <si>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</si>
  <si>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</si>
  <si>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</si>
  <si>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</si>
  <si>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</si>
  <si>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</si>
  <si>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</si>
  <si>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 xml:space="preserve">Realizar 11.400 asistencias técnicas, jurídicas y sociales en las intervenciones integrales de mejoramiento de vivienda priorizadas por la Secretaria Distrital del Hábitat
</t>
  </si>
  <si>
    <t>Realizar 8.610  visitas para supervisar la interventorías de las obras de Mejoramiento de Vivienda, priorizadas por la Secretaria Distrital del Hábitat</t>
  </si>
  <si>
    <t>FECHA DE ACTUALIZACIÓN 31/08/2017</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</si>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</sst>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
    <numFmt numFmtId="174" formatCode="_(&quot;$&quot;\ * #,##0_);_(&quot;$&quot;\ * \(#,##0\);_(&quot;$&quot;\ * &quot;-&quot;??_);_(@_)"/>
    <numFmt numFmtId="175" formatCode="_ [$€-2]\ * #,##0.00_ ;_ [$€-2]\ * \-#,##0.00_ ;_ [$€-2]\ * &quot;-&quot;??_ "/>
    <numFmt numFmtId="176" formatCode="_(&quot;$&quot;\ * #,##0.0_);_(&quot;$&quot;\ * \(#,##0.0\);_(&quot;$&quot;\ * &quot;-&quot;??_);_(@_)"/>
    <numFmt numFmtId="177" formatCode="[$$-240A]\ #,##0"/>
    <numFmt numFmtId="178" formatCode="_(* #,##0_);_(* \(#,##0\);_(* &quot;-&quot;??_);_(@_)"/>
    <numFmt numFmtId="179" formatCode="&quot;$&quot;\ #,##0"/>
    <numFmt numFmtId="180" formatCode="0.000%"/>
    <numFmt numFmtId="181" formatCode="_(* #,##0.000_);_(* \(#,##0.000\);_(* &quot;-&quot;??_);_(@_)"/>
    <numFmt numFmtId="182" formatCode="_(* #,##0.0000_);_(* \(#,##0.0000\);_(* &quot;-&quot;??_);_(@_)"/>
    <numFmt numFmtId="183" formatCode="_(* #,##0.0_);_(* \(#,##0.0\);_(* &quot;-&quot;??_);_(@_)"/>
    <numFmt numFmtId="184" formatCode="&quot;$&quot;#,##0"/>
    <numFmt numFmtId="185" formatCode="_(&quot;$&quot;\ * #,##0.000_);_(&quot;$&quot;\ * \(#,##0.000\);_(&quot;$&quot;\ * &quot;-&quot;??_);_(@_)"/>
    <numFmt numFmtId="186" formatCode="_(&quot;$&quot;\ * #,##0.0000_);_(&quot;$&quot;\ * \(#,##0.0000\);_(&quot;$&quot;\ * &quot;-&quot;??_);_(@_)"/>
    <numFmt numFmtId="187" formatCode="_(&quot;$&quot;\ * #,##0.00000_);_(&quot;$&quot;\ * \(#,##0.00000\);_(&quot;$&quot;\ * &quot;-&quot;??_);_(@_)"/>
    <numFmt numFmtId="188" formatCode="_(&quot;$&quot;\ * #,##0.000000_);_(&quot;$&quot;\ * \(#,##0.000000\);_(&quot;$&quot;\ * &quot;-&quot;??_);_(@_)"/>
    <numFmt numFmtId="189" formatCode="_(&quot;$&quot;\ * #,##0.0000000_);_(&quot;$&quot;\ * \(#,##0.0000000\);_(&quot;$&quot;\ * &quot;-&quot;??_);_(@_)"/>
    <numFmt numFmtId="190" formatCode="_(&quot;$&quot;\ * #,##0.00000000_);_(&quot;$&quot;\ * \(#,##0.00000000\);_(&quot;$&quot;\ * &quot;-&quot;??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_-* #,##0.00_-;\-* #,##0.00_-;_-* &quot;-&quot;??_-;_-@_-"/>
    <numFmt numFmtId="202" formatCode="_-&quot;$&quot;* #,##0.00_-;\-&quot;$&quot;* #,##0.00_-;_-&quot;$&quot;* &quot;-&quot;??_-;_-@_-"/>
    <numFmt numFmtId="203" formatCode="&quot;$&quot;\ #,##0.00;&quot;$&quot;\ \-#,##0.00"/>
    <numFmt numFmtId="204" formatCode="&quot;$&quot;\ #,##0.00;[Red]&quot;$&quot;\ \-#,##0.00"/>
    <numFmt numFmtId="205" formatCode="_ &quot;$&quot;\ * #,##0.00_ ;_ &quot;$&quot;\ * \-#,##0.00_ ;_ &quot;$&quot;\ * &quot;-&quot;??_ ;_ @_ "/>
    <numFmt numFmtId="206" formatCode="_ * #,##0.00_ ;_ * \-#,##0.00_ ;_ * &quot;-&quot;??_ ;_ @_ "/>
    <numFmt numFmtId="207" formatCode="_(&quot;$&quot;* #,##0.00_);_(&quot;$&quot;* \(#,##0.00\);_(&quot;$&quot;* &quot;-&quot;??_);_(@_)"/>
    <numFmt numFmtId="208" formatCode="_-* #,##0.00\ _P_t_a_-;\-* #,##0.00\ _P_t_a_-;_-* &quot;-&quot;??\ _P_t_a_-;_-@_-"/>
    <numFmt numFmtId="209" formatCode="[$$-80A]#,##0.00"/>
    <numFmt numFmtId="210" formatCode="_-* #,##0.00\ _p_t_a_-;\-* #,##0.00\ _p_t_a_-;_-* &quot;-&quot;??\ _p_t_a_-;_-@_-"/>
    <numFmt numFmtId="211" formatCode="_-* #,##0\ _P_t_a_-;\-* #,##0\ _P_t_a_-;_-* &quot;-&quot;\ _P_t_a_-;_-@_-"/>
    <numFmt numFmtId="212" formatCode="0.0"/>
    <numFmt numFmtId="213" formatCode="_ [$€]\ * #,##0.00_ ;_ [$€]\ * \-#,##0.00_ ;_ [$€]\ * &quot;-&quot;??_ ;_ @_ "/>
    <numFmt numFmtId="214" formatCode="#,##0.00\ &quot;€&quot;"/>
    <numFmt numFmtId="215" formatCode="&quot;$&quot;#,##0;[Red]\-&quot;$&quot;#,##0"/>
    <numFmt numFmtId="216" formatCode="0.0000"/>
    <numFmt numFmtId="217" formatCode="0.000"/>
  </numFmts>
  <fonts count="67">
    <font>
      <sz val="11"/>
      <color theme="1"/>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u val="single"/>
      <sz val="8.5"/>
      <color indexed="12"/>
      <name val="Arial"/>
      <family val="2"/>
    </font>
    <font>
      <sz val="10"/>
      <name val="MS Sans Serif"/>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
      <color indexed="12"/>
      <name val="Arial"/>
      <family val="2"/>
    </font>
    <font>
      <u val="single"/>
      <sz val="11"/>
      <color indexed="12"/>
      <name val="Calibri"/>
      <family val="2"/>
    </font>
    <font>
      <u val="single"/>
      <sz val="11"/>
      <color indexed="2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26"/>
      <name val="Calibri"/>
      <family val="2"/>
    </font>
    <font>
      <sz val="10"/>
      <color indexed="8"/>
      <name val="Calibri"/>
      <family val="2"/>
    </font>
    <font>
      <sz val="12"/>
      <color indexed="8"/>
      <name val="Calibri"/>
      <family val="2"/>
    </font>
    <font>
      <b/>
      <sz val="10"/>
      <color indexed="8"/>
      <name val="Calibri"/>
      <family val="2"/>
    </font>
    <font>
      <b/>
      <sz val="12"/>
      <color indexed="8"/>
      <name val="Calibri"/>
      <family val="2"/>
    </font>
    <font>
      <b/>
      <sz val="10"/>
      <color indexed="10"/>
      <name val="Calibri"/>
      <family val="2"/>
    </font>
    <font>
      <b/>
      <sz val="11"/>
      <color indexed="26"/>
      <name val="Arial Narrow"/>
      <family val="2"/>
    </font>
    <font>
      <sz val="10"/>
      <name val="Calibri"/>
      <family val="2"/>
    </font>
    <font>
      <b/>
      <sz val="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
      <color theme="10"/>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2"/>
      <name val="Calibri"/>
      <family val="2"/>
    </font>
    <font>
      <sz val="10"/>
      <color theme="1"/>
      <name val="Calibri"/>
      <family val="2"/>
    </font>
    <font>
      <sz val="12"/>
      <color theme="1"/>
      <name val="Calibri"/>
      <family val="2"/>
    </font>
    <font>
      <sz val="10"/>
      <color theme="1"/>
      <name val="Arial"/>
      <family val="2"/>
    </font>
    <font>
      <b/>
      <sz val="10"/>
      <color theme="1"/>
      <name val="Calibri"/>
      <family val="2"/>
    </font>
    <font>
      <b/>
      <sz val="12"/>
      <color theme="1"/>
      <name val="Calibri"/>
      <family val="2"/>
    </font>
    <font>
      <b/>
      <sz val="10"/>
      <color rgb="FFFF0000"/>
      <name val="Calibri"/>
      <family val="2"/>
    </font>
    <font>
      <b/>
      <sz val="11"/>
      <color theme="2"/>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7" tint="-0.24997000396251678"/>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right/>
      <top style="thin">
        <color theme="0"/>
      </top>
      <bottom style="thin">
        <color theme="0"/>
      </bottom>
    </border>
    <border>
      <left/>
      <right/>
      <top style="thin">
        <color theme="0"/>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style="thin"/>
      <top>
        <color indexed="63"/>
      </top>
      <bottom>
        <color indexed="63"/>
      </bottom>
    </border>
    <border>
      <left style="thin">
        <color theme="0"/>
      </left>
      <right style="thin"/>
      <top style="thin"/>
      <bottom style="thin">
        <color theme="0"/>
      </bottom>
    </border>
    <border>
      <left style="thin">
        <color theme="0"/>
      </left>
      <right style="thin"/>
      <top/>
      <bottom/>
    </border>
    <border>
      <left style="thin">
        <color theme="0"/>
      </left>
      <right style="thin"/>
      <top style="thin">
        <color theme="0"/>
      </top>
      <bottom style="thin"/>
    </border>
    <border>
      <left style="thin"/>
      <right>
        <color indexed="63"/>
      </right>
      <top>
        <color indexed="63"/>
      </top>
      <bottom style="thin"/>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style="thin">
        <color theme="0"/>
      </right>
      <top style="thin"/>
      <bottom style="thin">
        <color theme="0"/>
      </bottom>
    </border>
    <border>
      <left style="thin"/>
      <right style="thin">
        <color theme="0"/>
      </right>
      <top/>
      <bottom/>
    </border>
    <border>
      <left style="thin"/>
      <right style="thin">
        <color theme="0"/>
      </right>
      <top style="thin">
        <color theme="0"/>
      </top>
      <bottom style="thin"/>
    </border>
    <border>
      <left style="thin"/>
      <right style="thin"/>
      <top style="thin"/>
      <bottom style="thin">
        <color theme="0"/>
      </bottom>
    </border>
    <border>
      <left style="thin"/>
      <right style="thin"/>
      <top style="thin">
        <color theme="0"/>
      </top>
      <bottom style="thin"/>
    </border>
    <border>
      <left>
        <color indexed="63"/>
      </left>
      <right style="thin"/>
      <top style="thin"/>
      <bottom>
        <color indexed="63"/>
      </bottom>
    </border>
    <border>
      <left>
        <color indexed="63"/>
      </left>
      <right style="thin"/>
      <top>
        <color indexed="63"/>
      </top>
      <bottom style="thin"/>
    </border>
  </borders>
  <cellStyleXfs count="2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2" fillId="22" borderId="1" applyNumberFormat="0" applyAlignment="0" applyProtection="0"/>
    <xf numFmtId="0" fontId="43" fillId="23" borderId="2" applyNumberFormat="0" applyAlignment="0" applyProtection="0"/>
    <xf numFmtId="0" fontId="44" fillId="0" borderId="3" applyNumberFormat="0" applyFill="0" applyAlignment="0" applyProtection="0"/>
    <xf numFmtId="43"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30" borderId="1" applyNumberFormat="0" applyAlignment="0" applyProtection="0"/>
    <xf numFmtId="175" fontId="2"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13" fontId="2" fillId="0" borderId="0" applyFont="0" applyFill="0" applyBorder="0" applyAlignment="0" applyProtection="0"/>
    <xf numFmtId="208" fontId="1" fillId="0" borderId="0" applyFont="0" applyFill="0" applyBorder="0" applyAlignment="0" applyProtection="0"/>
    <xf numFmtId="0" fontId="1"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5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200"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200"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1" fontId="0"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1" fillId="0" borderId="0" applyFont="0" applyFill="0" applyBorder="0" applyAlignment="0" applyProtection="0"/>
    <xf numFmtId="20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7" fontId="2" fillId="0" borderId="0" applyFont="0" applyFill="0" applyBorder="0" applyAlignment="0" applyProtection="0"/>
    <xf numFmtId="43"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170" fontId="2" fillId="0" borderId="0" applyFont="0" applyFill="0" applyBorder="0" applyAlignment="0" applyProtection="0"/>
    <xf numFmtId="203" fontId="2" fillId="0" borderId="0" applyFont="0" applyFill="0" applyBorder="0" applyAlignment="0" applyProtection="0"/>
    <xf numFmtId="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170" fontId="1" fillId="0" borderId="0" applyFont="0" applyFill="0" applyBorder="0" applyAlignment="0" applyProtection="0"/>
    <xf numFmtId="0" fontId="52" fillId="32" borderId="0" applyNumberFormat="0" applyBorder="0" applyAlignment="0" applyProtection="0"/>
    <xf numFmtId="0" fontId="10" fillId="3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4"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0" fontId="0" fillId="34" borderId="5" applyNumberFormat="0" applyFont="0" applyAlignment="0" applyProtection="0"/>
    <xf numFmtId="0" fontId="0" fillId="34"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3" fillId="22"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xf numFmtId="0" fontId="11" fillId="0" borderId="10" applyNumberFormat="0" applyFill="0" applyAlignment="0" applyProtection="0"/>
  </cellStyleXfs>
  <cellXfs count="189">
    <xf numFmtId="0" fontId="0" fillId="0" borderId="0" xfId="0" applyFont="1" applyAlignment="1">
      <alignment/>
    </xf>
    <xf numFmtId="0" fontId="3" fillId="0" borderId="11" xfId="156" applyFont="1" applyBorder="1" applyAlignment="1">
      <alignment/>
      <protection/>
    </xf>
    <xf numFmtId="0" fontId="3" fillId="0" borderId="0" xfId="156" applyFont="1" applyBorder="1" applyAlignment="1">
      <alignment/>
      <protection/>
    </xf>
    <xf numFmtId="0" fontId="4" fillId="0" borderId="0" xfId="156" applyFont="1">
      <alignment/>
      <protection/>
    </xf>
    <xf numFmtId="0" fontId="3" fillId="0" borderId="0" xfId="156" applyFont="1" applyBorder="1" applyAlignment="1">
      <alignment horizontal="left"/>
      <protection/>
    </xf>
    <xf numFmtId="0" fontId="2" fillId="0" borderId="0" xfId="156" applyFont="1">
      <alignment/>
      <protection/>
    </xf>
    <xf numFmtId="0" fontId="58" fillId="0" borderId="0" xfId="178" applyFont="1">
      <alignment/>
      <protection/>
    </xf>
    <xf numFmtId="0" fontId="0" fillId="0" borderId="0" xfId="178" applyBorder="1">
      <alignment/>
      <protection/>
    </xf>
    <xf numFmtId="0" fontId="0" fillId="0" borderId="0" xfId="178">
      <alignment/>
      <protection/>
    </xf>
    <xf numFmtId="0" fontId="58" fillId="0" borderId="0" xfId="178" applyFont="1" applyAlignment="1">
      <alignment horizontal="left"/>
      <protection/>
    </xf>
    <xf numFmtId="0" fontId="59" fillId="0" borderId="12" xfId="178" applyFont="1" applyBorder="1">
      <alignment/>
      <protection/>
    </xf>
    <xf numFmtId="0" fontId="59" fillId="0" borderId="13" xfId="178" applyFont="1" applyBorder="1">
      <alignment/>
      <protection/>
    </xf>
    <xf numFmtId="0" fontId="59" fillId="0" borderId="0" xfId="178" applyFont="1">
      <alignment/>
      <protection/>
    </xf>
    <xf numFmtId="0" fontId="59" fillId="0" borderId="12" xfId="178" applyFont="1" applyBorder="1" applyAlignment="1">
      <alignment horizontal="center" vertical="center" wrapText="1"/>
      <protection/>
    </xf>
    <xf numFmtId="0" fontId="1" fillId="0" borderId="14" xfId="178" applyFont="1" applyFill="1" applyBorder="1" applyAlignment="1" applyProtection="1">
      <alignment horizontal="justify" vertical="center" wrapText="1"/>
      <protection/>
    </xf>
    <xf numFmtId="174" fontId="60" fillId="0" borderId="0" xfId="130" applyNumberFormat="1" applyFont="1" applyFill="1" applyBorder="1" applyAlignment="1">
      <alignment/>
    </xf>
    <xf numFmtId="3" fontId="60" fillId="0" borderId="14" xfId="130" applyNumberFormat="1" applyFont="1" applyFill="1" applyBorder="1" applyAlignment="1">
      <alignment horizontal="center" vertical="center"/>
    </xf>
    <xf numFmtId="0" fontId="61" fillId="0" borderId="0" xfId="178" applyFont="1" applyBorder="1">
      <alignment/>
      <protection/>
    </xf>
    <xf numFmtId="49" fontId="6" fillId="35" borderId="0" xfId="156" applyNumberFormat="1" applyFont="1" applyFill="1" applyBorder="1" applyAlignment="1">
      <alignment horizontal="center" vertical="center" wrapText="1"/>
      <protection/>
    </xf>
    <xf numFmtId="0" fontId="1" fillId="35" borderId="14" xfId="178" applyFont="1" applyFill="1" applyBorder="1" applyAlignment="1" applyProtection="1">
      <alignment horizontal="justify" vertical="center" wrapText="1"/>
      <protection/>
    </xf>
    <xf numFmtId="4" fontId="60" fillId="0" borderId="14" xfId="130" applyNumberFormat="1" applyFont="1" applyFill="1" applyBorder="1" applyAlignment="1">
      <alignment horizontal="center" vertical="center"/>
    </xf>
    <xf numFmtId="3" fontId="60" fillId="0" borderId="14" xfId="130" applyNumberFormat="1" applyFont="1" applyFill="1" applyBorder="1" applyAlignment="1">
      <alignment horizontal="center" vertical="center" wrapText="1"/>
    </xf>
    <xf numFmtId="174" fontId="60" fillId="35" borderId="0" xfId="130" applyNumberFormat="1" applyFont="1" applyFill="1" applyBorder="1" applyAlignment="1">
      <alignment/>
    </xf>
    <xf numFmtId="3" fontId="60" fillId="35" borderId="14" xfId="130" applyNumberFormat="1" applyFont="1" applyFill="1" applyBorder="1" applyAlignment="1">
      <alignment horizontal="center" vertical="center"/>
    </xf>
    <xf numFmtId="0" fontId="61" fillId="35" borderId="0" xfId="178" applyFont="1" applyFill="1" applyBorder="1">
      <alignment/>
      <protection/>
    </xf>
    <xf numFmtId="0" fontId="0" fillId="35" borderId="0" xfId="178" applyFill="1">
      <alignment/>
      <protection/>
    </xf>
    <xf numFmtId="0" fontId="61" fillId="0" borderId="0" xfId="178" applyFont="1" applyFill="1" applyBorder="1">
      <alignment/>
      <protection/>
    </xf>
    <xf numFmtId="0" fontId="58" fillId="0" borderId="14" xfId="178" applyFont="1" applyFill="1" applyBorder="1" applyAlignment="1">
      <alignment vertical="center" wrapText="1"/>
      <protection/>
    </xf>
    <xf numFmtId="174" fontId="60" fillId="0" borderId="15" xfId="129" applyNumberFormat="1" applyFont="1" applyFill="1" applyBorder="1" applyAlignment="1">
      <alignment vertical="center"/>
    </xf>
    <xf numFmtId="174" fontId="58" fillId="0" borderId="0" xfId="178" applyNumberFormat="1" applyFont="1">
      <alignment/>
      <protection/>
    </xf>
    <xf numFmtId="9" fontId="60" fillId="0" borderId="14" xfId="200" applyFont="1" applyFill="1" applyBorder="1" applyAlignment="1">
      <alignment horizontal="center" vertical="center"/>
    </xf>
    <xf numFmtId="174" fontId="60" fillId="0" borderId="14" xfId="129" applyNumberFormat="1" applyFont="1" applyFill="1" applyBorder="1" applyAlignment="1">
      <alignment vertical="center"/>
    </xf>
    <xf numFmtId="3" fontId="0" fillId="0" borderId="0" xfId="178" applyNumberFormat="1">
      <alignment/>
      <protection/>
    </xf>
    <xf numFmtId="9" fontId="0" fillId="0" borderId="0" xfId="178" applyNumberFormat="1">
      <alignment/>
      <protection/>
    </xf>
    <xf numFmtId="174" fontId="60" fillId="0" borderId="14" xfId="137" applyNumberFormat="1" applyFont="1" applyFill="1" applyBorder="1" applyAlignment="1">
      <alignment horizontal="center" vertical="center"/>
    </xf>
    <xf numFmtId="174" fontId="60" fillId="0" borderId="14" xfId="129" applyNumberFormat="1" applyFont="1" applyFill="1" applyBorder="1" applyAlignment="1">
      <alignment horizontal="center" vertical="center"/>
    </xf>
    <xf numFmtId="174" fontId="60" fillId="35" borderId="14" xfId="137" applyNumberFormat="1" applyFont="1" applyFill="1" applyBorder="1" applyAlignment="1">
      <alignment horizontal="center" vertical="center"/>
    </xf>
    <xf numFmtId="174" fontId="60" fillId="35" borderId="14" xfId="129" applyNumberFormat="1" applyFont="1" applyFill="1" applyBorder="1" applyAlignment="1">
      <alignment horizontal="center" vertical="center"/>
    </xf>
    <xf numFmtId="174" fontId="60" fillId="0" borderId="16" xfId="137" applyNumberFormat="1" applyFont="1" applyFill="1" applyBorder="1" applyAlignment="1">
      <alignment horizontal="center" vertical="center"/>
    </xf>
    <xf numFmtId="0" fontId="58" fillId="0" borderId="0" xfId="178" applyFont="1" applyAlignment="1">
      <alignment vertical="center"/>
      <protection/>
    </xf>
    <xf numFmtId="174" fontId="60" fillId="0" borderId="14" xfId="137" applyNumberFormat="1" applyFont="1" applyFill="1" applyBorder="1" applyAlignment="1">
      <alignment vertical="center"/>
    </xf>
    <xf numFmtId="174" fontId="60" fillId="35" borderId="14" xfId="137" applyNumberFormat="1" applyFont="1" applyFill="1" applyBorder="1" applyAlignment="1">
      <alignment vertical="center"/>
    </xf>
    <xf numFmtId="174" fontId="60" fillId="35" borderId="14" xfId="129" applyNumberFormat="1" applyFont="1" applyFill="1" applyBorder="1" applyAlignment="1">
      <alignment vertical="center"/>
    </xf>
    <xf numFmtId="0" fontId="62" fillId="0" borderId="14" xfId="0" applyFont="1" applyBorder="1" applyAlignment="1">
      <alignment horizontal="left" vertical="center" wrapText="1"/>
    </xf>
    <xf numFmtId="49" fontId="6" fillId="9" borderId="14" xfId="156" applyNumberFormat="1" applyFont="1" applyFill="1" applyBorder="1" applyAlignment="1">
      <alignment vertical="center" wrapText="1"/>
      <protection/>
    </xf>
    <xf numFmtId="0" fontId="11" fillId="0" borderId="14" xfId="178" applyFont="1" applyFill="1" applyBorder="1" applyAlignment="1" applyProtection="1">
      <alignment horizontal="justify" vertical="center" wrapText="1"/>
      <protection/>
    </xf>
    <xf numFmtId="174" fontId="63" fillId="0" borderId="0" xfId="130" applyNumberFormat="1" applyFont="1" applyFill="1" applyBorder="1" applyAlignment="1">
      <alignment/>
    </xf>
    <xf numFmtId="3" fontId="63" fillId="0" borderId="14" xfId="130" applyNumberFormat="1" applyFont="1" applyFill="1" applyBorder="1" applyAlignment="1">
      <alignment horizontal="center" vertical="center"/>
    </xf>
    <xf numFmtId="174" fontId="63" fillId="0" borderId="14" xfId="129" applyNumberFormat="1" applyFont="1" applyFill="1" applyBorder="1" applyAlignment="1">
      <alignment horizontal="center" vertical="center"/>
    </xf>
    <xf numFmtId="0" fontId="64" fillId="0" borderId="0" xfId="178" applyFont="1" applyBorder="1">
      <alignment/>
      <protection/>
    </xf>
    <xf numFmtId="49" fontId="6" fillId="6" borderId="16" xfId="156" applyNumberFormat="1" applyFont="1" applyFill="1" applyBorder="1" applyAlignment="1">
      <alignment horizontal="center" vertical="center" wrapText="1"/>
      <protection/>
    </xf>
    <xf numFmtId="0" fontId="11" fillId="35" borderId="14" xfId="178" applyFont="1" applyFill="1" applyBorder="1" applyAlignment="1" applyProtection="1">
      <alignment horizontal="justify" vertical="center" wrapText="1"/>
      <protection/>
    </xf>
    <xf numFmtId="9" fontId="63" fillId="0" borderId="14" xfId="201" applyFont="1" applyFill="1" applyBorder="1" applyAlignment="1">
      <alignment horizontal="center" vertical="center"/>
    </xf>
    <xf numFmtId="174" fontId="63" fillId="0" borderId="14" xfId="137" applyNumberFormat="1" applyFont="1" applyFill="1" applyBorder="1" applyAlignment="1">
      <alignment horizontal="center" vertical="center"/>
    </xf>
    <xf numFmtId="174" fontId="63" fillId="35" borderId="0" xfId="130" applyNumberFormat="1" applyFont="1" applyFill="1" applyBorder="1" applyAlignment="1">
      <alignment/>
    </xf>
    <xf numFmtId="3" fontId="63" fillId="35" borderId="14" xfId="130" applyNumberFormat="1" applyFont="1" applyFill="1" applyBorder="1" applyAlignment="1">
      <alignment horizontal="center" vertical="center"/>
    </xf>
    <xf numFmtId="174" fontId="63" fillId="35" borderId="14" xfId="137" applyNumberFormat="1" applyFont="1" applyFill="1" applyBorder="1" applyAlignment="1">
      <alignment horizontal="center" vertical="center"/>
    </xf>
    <xf numFmtId="0" fontId="64" fillId="35" borderId="0" xfId="178" applyFont="1" applyFill="1" applyBorder="1">
      <alignment/>
      <protection/>
    </xf>
    <xf numFmtId="0" fontId="58" fillId="35" borderId="0" xfId="178" applyFont="1" applyFill="1">
      <alignment/>
      <protection/>
    </xf>
    <xf numFmtId="0" fontId="0" fillId="0" borderId="0" xfId="178" applyFont="1">
      <alignment/>
      <protection/>
    </xf>
    <xf numFmtId="0" fontId="64" fillId="0" borderId="0" xfId="178" applyFont="1" applyFill="1" applyBorder="1">
      <alignment/>
      <protection/>
    </xf>
    <xf numFmtId="174" fontId="63" fillId="0" borderId="15" xfId="129" applyNumberFormat="1" applyFont="1" applyFill="1" applyBorder="1" applyAlignment="1">
      <alignment vertical="center"/>
    </xf>
    <xf numFmtId="0" fontId="58" fillId="0" borderId="14" xfId="178" applyFont="1" applyBorder="1">
      <alignment/>
      <protection/>
    </xf>
    <xf numFmtId="0" fontId="58" fillId="0" borderId="14" xfId="178" applyFont="1" applyBorder="1" applyAlignment="1">
      <alignment horizontal="center"/>
      <protection/>
    </xf>
    <xf numFmtId="0" fontId="58" fillId="0" borderId="0" xfId="178" applyFont="1" applyBorder="1">
      <alignment/>
      <protection/>
    </xf>
    <xf numFmtId="0" fontId="58" fillId="0" borderId="0" xfId="178" applyFont="1" applyBorder="1" applyAlignment="1">
      <alignment horizontal="center"/>
      <protection/>
    </xf>
    <xf numFmtId="0" fontId="11" fillId="35" borderId="0" xfId="178" applyFont="1" applyFill="1" applyBorder="1" applyAlignment="1" applyProtection="1">
      <alignment horizontal="justify" vertical="center" wrapText="1"/>
      <protection/>
    </xf>
    <xf numFmtId="3" fontId="63" fillId="0" borderId="0" xfId="130" applyNumberFormat="1" applyFont="1" applyFill="1" applyBorder="1" applyAlignment="1">
      <alignment horizontal="center" vertical="center"/>
    </xf>
    <xf numFmtId="174" fontId="63" fillId="0" borderId="0" xfId="129" applyNumberFormat="1" applyFont="1" applyFill="1" applyBorder="1" applyAlignment="1">
      <alignment horizontal="center" vertical="center"/>
    </xf>
    <xf numFmtId="174" fontId="63" fillId="0" borderId="0" xfId="129" applyNumberFormat="1" applyFont="1" applyFill="1" applyBorder="1" applyAlignment="1">
      <alignment vertical="center"/>
    </xf>
    <xf numFmtId="174" fontId="65" fillId="0" borderId="0" xfId="129" applyNumberFormat="1" applyFont="1" applyFill="1" applyBorder="1" applyAlignment="1">
      <alignment horizontal="center" vertical="center"/>
    </xf>
    <xf numFmtId="3" fontId="60" fillId="0" borderId="15" xfId="130" applyNumberFormat="1" applyFont="1" applyFill="1" applyBorder="1" applyAlignment="1">
      <alignment horizontal="center" vertical="center"/>
    </xf>
    <xf numFmtId="174" fontId="60" fillId="0" borderId="15" xfId="129" applyNumberFormat="1" applyFont="1" applyFill="1" applyBorder="1" applyAlignment="1">
      <alignment horizontal="center" vertical="center"/>
    </xf>
    <xf numFmtId="0" fontId="66" fillId="36" borderId="14" xfId="178" applyFont="1" applyFill="1" applyBorder="1" applyAlignment="1">
      <alignment vertical="center" wrapText="1"/>
      <protection/>
    </xf>
    <xf numFmtId="174" fontId="38" fillId="0" borderId="14" xfId="129" applyNumberFormat="1" applyFont="1" applyFill="1" applyBorder="1" applyAlignment="1">
      <alignment vertical="center"/>
    </xf>
    <xf numFmtId="174" fontId="38" fillId="0" borderId="14" xfId="129" applyNumberFormat="1" applyFont="1" applyFill="1" applyBorder="1" applyAlignment="1">
      <alignment horizontal="center" vertical="center"/>
    </xf>
    <xf numFmtId="174" fontId="39" fillId="0" borderId="14" xfId="129" applyNumberFormat="1" applyFont="1" applyFill="1" applyBorder="1" applyAlignment="1">
      <alignment horizontal="center" vertical="center"/>
    </xf>
    <xf numFmtId="0" fontId="58" fillId="0" borderId="15" xfId="178" applyFont="1" applyFill="1" applyBorder="1" applyAlignment="1">
      <alignment vertical="center" wrapText="1"/>
      <protection/>
    </xf>
    <xf numFmtId="0" fontId="58" fillId="0" borderId="16"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178" fontId="0" fillId="0" borderId="0" xfId="72" applyNumberFormat="1" applyBorder="1" applyAlignment="1">
      <alignment/>
    </xf>
    <xf numFmtId="174" fontId="0" fillId="0" borderId="0" xfId="178" applyNumberFormat="1" applyBorder="1">
      <alignment/>
      <protection/>
    </xf>
    <xf numFmtId="0" fontId="58" fillId="0" borderId="14" xfId="0" applyFont="1" applyBorder="1" applyAlignment="1">
      <alignment/>
    </xf>
    <xf numFmtId="0" fontId="0" fillId="0" borderId="14" xfId="0" applyBorder="1" applyAlignment="1">
      <alignment/>
    </xf>
    <xf numFmtId="174" fontId="0" fillId="0" borderId="14" xfId="0" applyNumberFormat="1" applyBorder="1" applyAlignment="1">
      <alignment/>
    </xf>
    <xf numFmtId="174" fontId="58" fillId="0" borderId="14" xfId="0" applyNumberFormat="1" applyFont="1" applyBorder="1" applyAlignment="1">
      <alignment/>
    </xf>
    <xf numFmtId="174" fontId="63" fillId="37" borderId="14" xfId="129" applyNumberFormat="1" applyFont="1" applyFill="1" applyBorder="1" applyAlignment="1">
      <alignment horizontal="center" vertical="center"/>
    </xf>
    <xf numFmtId="0" fontId="59" fillId="0" borderId="14" xfId="178" applyFont="1" applyBorder="1">
      <alignment/>
      <protection/>
    </xf>
    <xf numFmtId="0" fontId="59" fillId="0" borderId="14" xfId="178" applyFont="1" applyBorder="1" applyAlignment="1">
      <alignment horizontal="center" vertical="center" wrapText="1"/>
      <protection/>
    </xf>
    <xf numFmtId="0" fontId="61" fillId="0" borderId="14" xfId="178" applyFont="1" applyBorder="1">
      <alignment/>
      <protection/>
    </xf>
    <xf numFmtId="0" fontId="0" fillId="0" borderId="14" xfId="178" applyBorder="1">
      <alignment/>
      <protection/>
    </xf>
    <xf numFmtId="0" fontId="64" fillId="0" borderId="14" xfId="178" applyFont="1" applyBorder="1">
      <alignment/>
      <protection/>
    </xf>
    <xf numFmtId="0" fontId="61" fillId="35" borderId="14" xfId="178" applyFont="1" applyFill="1" applyBorder="1">
      <alignment/>
      <protection/>
    </xf>
    <xf numFmtId="0" fontId="64" fillId="35" borderId="14" xfId="178" applyFont="1" applyFill="1" applyBorder="1">
      <alignment/>
      <protection/>
    </xf>
    <xf numFmtId="174" fontId="63" fillId="0" borderId="14" xfId="129" applyNumberFormat="1" applyFont="1" applyFill="1" applyBorder="1" applyAlignment="1">
      <alignment vertical="center"/>
    </xf>
    <xf numFmtId="174" fontId="0" fillId="38" borderId="0" xfId="178" applyNumberFormat="1" applyFill="1">
      <alignment/>
      <protection/>
    </xf>
    <xf numFmtId="174" fontId="58" fillId="38" borderId="0" xfId="178" applyNumberFormat="1" applyFont="1" applyFill="1">
      <alignment/>
      <protection/>
    </xf>
    <xf numFmtId="174" fontId="0" fillId="0" borderId="0" xfId="178" applyNumberFormat="1">
      <alignment/>
      <protection/>
    </xf>
    <xf numFmtId="178" fontId="63" fillId="0" borderId="14" xfId="72" applyNumberFormat="1" applyFont="1" applyFill="1" applyBorder="1" applyAlignment="1">
      <alignment horizontal="center" vertical="center"/>
    </xf>
    <xf numFmtId="10" fontId="38" fillId="0" borderId="16" xfId="200" applyNumberFormat="1" applyFont="1" applyFill="1" applyBorder="1" applyAlignment="1">
      <alignment horizontal="center" vertical="center"/>
    </xf>
    <xf numFmtId="10" fontId="38" fillId="0" borderId="14" xfId="200" applyNumberFormat="1" applyFont="1" applyFill="1" applyBorder="1" applyAlignment="1">
      <alignment horizontal="center" vertical="center"/>
    </xf>
    <xf numFmtId="0" fontId="58" fillId="0" borderId="14" xfId="178" applyFont="1" applyFill="1" applyBorder="1" applyAlignment="1">
      <alignment horizontal="left" vertical="center" wrapText="1"/>
      <protection/>
    </xf>
    <xf numFmtId="9" fontId="60" fillId="0" borderId="14" xfId="200" applyNumberFormat="1" applyFont="1" applyFill="1" applyBorder="1" applyAlignment="1">
      <alignment horizontal="center" vertical="center"/>
    </xf>
    <xf numFmtId="164" fontId="7" fillId="0" borderId="14" xfId="133" applyNumberFormat="1" applyFont="1" applyFill="1" applyBorder="1" applyAlignment="1" applyProtection="1">
      <alignment horizontal="right" vertical="center" wrapText="1"/>
      <protection/>
    </xf>
    <xf numFmtId="179" fontId="7" fillId="0" borderId="14" xfId="133" applyNumberFormat="1" applyFont="1" applyFill="1" applyBorder="1" applyAlignment="1" applyProtection="1">
      <alignment vertical="center" wrapText="1"/>
      <protection/>
    </xf>
    <xf numFmtId="164" fontId="2" fillId="35" borderId="16" xfId="136" applyNumberFormat="1" applyFont="1" applyFill="1" applyBorder="1" applyAlignment="1">
      <alignment horizontal="center" vertical="center" wrapText="1"/>
    </xf>
    <xf numFmtId="170" fontId="8" fillId="35" borderId="14" xfId="127" applyNumberFormat="1" applyFont="1" applyFill="1" applyBorder="1" applyAlignment="1">
      <alignment horizontal="center" vertical="center" wrapText="1"/>
    </xf>
    <xf numFmtId="174" fontId="8" fillId="35" borderId="14" xfId="127" applyNumberFormat="1" applyFont="1" applyFill="1" applyBorder="1" applyAlignment="1">
      <alignment vertical="center" wrapText="1"/>
    </xf>
    <xf numFmtId="178" fontId="0" fillId="0" borderId="0" xfId="72" applyNumberFormat="1" applyAlignment="1">
      <alignment/>
    </xf>
    <xf numFmtId="188" fontId="0" fillId="0" borderId="0" xfId="178" applyNumberFormat="1">
      <alignment/>
      <protection/>
    </xf>
    <xf numFmtId="190" fontId="0" fillId="0" borderId="0" xfId="178" applyNumberFormat="1" applyFill="1">
      <alignment/>
      <protection/>
    </xf>
    <xf numFmtId="174" fontId="58" fillId="0" borderId="0" xfId="178" applyNumberFormat="1" applyFont="1" applyFill="1">
      <alignment/>
      <protection/>
    </xf>
    <xf numFmtId="178" fontId="0" fillId="0" borderId="0" xfId="178" applyNumberFormat="1">
      <alignment/>
      <protection/>
    </xf>
    <xf numFmtId="191" fontId="0" fillId="0" borderId="0" xfId="72" applyNumberFormat="1" applyAlignment="1">
      <alignment/>
    </xf>
    <xf numFmtId="3" fontId="38" fillId="0" borderId="14" xfId="130" applyNumberFormat="1" applyFont="1" applyFill="1" applyBorder="1" applyAlignment="1">
      <alignment horizontal="center" vertical="center"/>
    </xf>
    <xf numFmtId="164" fontId="38" fillId="0" borderId="16" xfId="133" applyNumberFormat="1" applyFont="1" applyFill="1" applyBorder="1" applyAlignment="1">
      <alignment vertical="center" wrapText="1"/>
    </xf>
    <xf numFmtId="172" fontId="60" fillId="0" borderId="14" xfId="200" applyNumberFormat="1" applyFont="1" applyFill="1" applyBorder="1" applyAlignment="1">
      <alignment horizontal="center" vertical="center"/>
    </xf>
    <xf numFmtId="10" fontId="60" fillId="0" borderId="14" xfId="200" applyNumberFormat="1" applyFont="1" applyFill="1" applyBorder="1" applyAlignment="1">
      <alignment horizontal="center" vertical="center"/>
    </xf>
    <xf numFmtId="9" fontId="63" fillId="0" borderId="15" xfId="201" applyFont="1" applyFill="1" applyBorder="1" applyAlignment="1">
      <alignment horizontal="center" vertical="center"/>
    </xf>
    <xf numFmtId="174" fontId="63" fillId="0" borderId="15" xfId="137" applyNumberFormat="1" applyFont="1" applyFill="1" applyBorder="1" applyAlignment="1">
      <alignment horizontal="center" vertical="center"/>
    </xf>
    <xf numFmtId="0" fontId="61" fillId="0" borderId="18" xfId="178" applyFont="1" applyBorder="1">
      <alignment/>
      <protection/>
    </xf>
    <xf numFmtId="174" fontId="8" fillId="35" borderId="14" xfId="127" applyNumberFormat="1" applyFont="1" applyFill="1" applyBorder="1" applyAlignment="1">
      <alignment horizontal="center" vertical="center" wrapText="1"/>
    </xf>
    <xf numFmtId="174" fontId="39" fillId="0" borderId="0" xfId="129" applyNumberFormat="1" applyFont="1" applyFill="1" applyBorder="1" applyAlignment="1">
      <alignment horizontal="center" vertical="center"/>
    </xf>
    <xf numFmtId="9" fontId="2" fillId="0" borderId="14" xfId="201" applyFont="1" applyBorder="1" applyAlignment="1">
      <alignment horizontal="center" vertical="center" wrapText="1"/>
    </xf>
    <xf numFmtId="0" fontId="0" fillId="0" borderId="0" xfId="178" applyFont="1">
      <alignment/>
      <protection/>
    </xf>
    <xf numFmtId="0" fontId="66" fillId="36" borderId="14" xfId="178" applyFont="1" applyFill="1" applyBorder="1" applyAlignment="1">
      <alignment horizontal="center" vertical="center" wrapText="1"/>
      <protection/>
    </xf>
    <xf numFmtId="0" fontId="58" fillId="0" borderId="16" xfId="178" applyFont="1" applyFill="1" applyBorder="1" applyAlignment="1">
      <alignment horizontal="center" vertical="center" wrapText="1"/>
      <protection/>
    </xf>
    <xf numFmtId="0" fontId="58" fillId="0" borderId="17" xfId="178"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0" fontId="58" fillId="0" borderId="0" xfId="178" applyFont="1" applyAlignment="1">
      <alignment horizontal="left" vertical="center" wrapText="1"/>
      <protection/>
    </xf>
    <xf numFmtId="49" fontId="6" fillId="16" borderId="17" xfId="156" applyNumberFormat="1"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 fillId="39" borderId="0" xfId="156" applyFont="1" applyFill="1" applyBorder="1" applyAlignment="1">
      <alignment horizontal="left" vertical="center"/>
      <protection/>
    </xf>
    <xf numFmtId="0" fontId="40" fillId="0" borderId="0" xfId="178" applyFont="1" applyBorder="1">
      <alignment/>
      <protection/>
    </xf>
    <xf numFmtId="0" fontId="58" fillId="0" borderId="16" xfId="178" applyFont="1" applyFill="1" applyBorder="1" applyAlignment="1">
      <alignment horizontal="center" vertical="center" wrapText="1"/>
      <protection/>
    </xf>
    <xf numFmtId="0" fontId="58" fillId="0" borderId="15" xfId="178" applyFont="1" applyFill="1" applyBorder="1" applyAlignment="1">
      <alignment horizontal="center" vertical="center" wrapText="1"/>
      <protection/>
    </xf>
    <xf numFmtId="0" fontId="59" fillId="36" borderId="16" xfId="178" applyFont="1" applyFill="1" applyBorder="1" applyAlignment="1">
      <alignment horizontal="center" vertical="center" wrapText="1"/>
      <protection/>
    </xf>
    <xf numFmtId="0" fontId="59" fillId="36" borderId="17" xfId="178" applyFont="1" applyFill="1" applyBorder="1" applyAlignment="1">
      <alignment horizontal="center" vertical="center" wrapText="1"/>
      <protection/>
    </xf>
    <xf numFmtId="0" fontId="59" fillId="36" borderId="15" xfId="178" applyFont="1" applyFill="1" applyBorder="1" applyAlignment="1">
      <alignment horizontal="center" vertical="center" wrapText="1"/>
      <protection/>
    </xf>
    <xf numFmtId="0" fontId="59" fillId="36" borderId="11" xfId="178" applyFont="1" applyFill="1" applyBorder="1" applyAlignment="1">
      <alignment horizontal="center" vertical="center" wrapText="1"/>
      <protection/>
    </xf>
    <xf numFmtId="0" fontId="58" fillId="0" borderId="17" xfId="178" applyFont="1" applyFill="1" applyBorder="1" applyAlignment="1">
      <alignment horizontal="center" vertical="center" wrapText="1"/>
      <protection/>
    </xf>
    <xf numFmtId="0" fontId="58" fillId="35" borderId="16" xfId="178" applyFont="1" applyFill="1" applyBorder="1" applyAlignment="1">
      <alignment horizontal="center" vertical="center" wrapText="1"/>
      <protection/>
    </xf>
    <xf numFmtId="0" fontId="58" fillId="35" borderId="17" xfId="178" applyFont="1" applyFill="1" applyBorder="1" applyAlignment="1">
      <alignment horizontal="center" vertical="center" wrapText="1"/>
      <protection/>
    </xf>
    <xf numFmtId="0" fontId="58" fillId="35" borderId="15" xfId="178" applyFont="1" applyFill="1" applyBorder="1" applyAlignment="1">
      <alignment horizontal="center" vertical="center" wrapText="1"/>
      <protection/>
    </xf>
    <xf numFmtId="0" fontId="59" fillId="36" borderId="19" xfId="178" applyFont="1" applyFill="1" applyBorder="1" applyAlignment="1">
      <alignment horizontal="center" vertical="center" wrapText="1"/>
      <protection/>
    </xf>
    <xf numFmtId="0" fontId="59" fillId="36" borderId="20" xfId="178" applyFont="1" applyFill="1" applyBorder="1" applyAlignment="1">
      <alignment horizontal="center" vertical="center" wrapText="1"/>
      <protection/>
    </xf>
    <xf numFmtId="0" fontId="59" fillId="36" borderId="21" xfId="178" applyFont="1" applyFill="1" applyBorder="1" applyAlignment="1">
      <alignment horizontal="center" vertical="center" wrapText="1"/>
      <protection/>
    </xf>
    <xf numFmtId="0" fontId="58" fillId="0" borderId="16" xfId="178" applyFont="1" applyFill="1" applyBorder="1" applyAlignment="1">
      <alignment horizontal="left" vertical="center" wrapText="1"/>
      <protection/>
    </xf>
    <xf numFmtId="0" fontId="58" fillId="0" borderId="17" xfId="178" applyFont="1" applyFill="1" applyBorder="1" applyAlignment="1">
      <alignment horizontal="left" vertical="center" wrapText="1"/>
      <protection/>
    </xf>
    <xf numFmtId="0" fontId="58" fillId="0" borderId="15" xfId="178" applyFont="1" applyFill="1" applyBorder="1" applyAlignment="1">
      <alignment horizontal="left" vertical="center" wrapText="1"/>
      <protection/>
    </xf>
    <xf numFmtId="0" fontId="58" fillId="35" borderId="16" xfId="178" applyFont="1" applyFill="1" applyBorder="1" applyAlignment="1">
      <alignment horizontal="left" vertical="center" wrapText="1"/>
      <protection/>
    </xf>
    <xf numFmtId="0" fontId="58" fillId="35" borderId="17" xfId="178" applyFont="1" applyFill="1" applyBorder="1" applyAlignment="1">
      <alignment horizontal="left" vertical="center" wrapText="1"/>
      <protection/>
    </xf>
    <xf numFmtId="0" fontId="58" fillId="35" borderId="15" xfId="178" applyFont="1" applyFill="1" applyBorder="1" applyAlignment="1">
      <alignment horizontal="left" vertical="center" wrapText="1"/>
      <protection/>
    </xf>
    <xf numFmtId="49" fontId="6" fillId="9" borderId="14" xfId="156" applyNumberFormat="1" applyFont="1" applyFill="1" applyBorder="1" applyAlignment="1">
      <alignment horizontal="center" vertical="center" wrapText="1"/>
      <protection/>
    </xf>
    <xf numFmtId="0" fontId="66" fillId="36" borderId="16" xfId="178" applyFont="1" applyFill="1" applyBorder="1" applyAlignment="1">
      <alignment horizontal="center" vertical="center" wrapText="1"/>
      <protection/>
    </xf>
    <xf numFmtId="0" fontId="66" fillId="36" borderId="15" xfId="178" applyFont="1" applyFill="1" applyBorder="1" applyAlignment="1">
      <alignment horizontal="center" vertical="center" wrapText="1"/>
      <protection/>
    </xf>
    <xf numFmtId="0" fontId="59" fillId="36" borderId="22" xfId="178" applyFont="1" applyFill="1" applyBorder="1" applyAlignment="1">
      <alignment horizontal="center" vertical="center" wrapText="1"/>
      <protection/>
    </xf>
    <xf numFmtId="0" fontId="59" fillId="36" borderId="23" xfId="178" applyFont="1" applyFill="1" applyBorder="1" applyAlignment="1">
      <alignment horizontal="center" vertical="center" wrapText="1"/>
      <protection/>
    </xf>
    <xf numFmtId="0" fontId="66" fillId="36" borderId="14" xfId="178" applyFont="1" applyFill="1" applyBorder="1" applyAlignment="1">
      <alignment horizontal="center" vertical="center" wrapText="1"/>
      <protection/>
    </xf>
    <xf numFmtId="0" fontId="59" fillId="36" borderId="14" xfId="178" applyFont="1" applyFill="1" applyBorder="1" applyAlignment="1">
      <alignment horizontal="center" vertical="center" wrapText="1"/>
      <protection/>
    </xf>
    <xf numFmtId="49" fontId="6" fillId="9" borderId="16" xfId="156" applyNumberFormat="1" applyFont="1" applyFill="1" applyBorder="1" applyAlignment="1">
      <alignment horizontal="center" vertical="center" wrapText="1"/>
      <protection/>
    </xf>
    <xf numFmtId="49" fontId="6" fillId="9" borderId="15" xfId="156" applyNumberFormat="1" applyFont="1" applyFill="1" applyBorder="1" applyAlignment="1">
      <alignment horizontal="center" vertical="center" wrapText="1"/>
      <protection/>
    </xf>
    <xf numFmtId="49" fontId="6" fillId="16" borderId="16" xfId="156" applyNumberFormat="1" applyFont="1" applyFill="1" applyBorder="1" applyAlignment="1">
      <alignment horizontal="center" vertical="center" wrapText="1"/>
      <protection/>
    </xf>
    <xf numFmtId="49" fontId="6" fillId="16" borderId="17" xfId="156" applyNumberFormat="1" applyFont="1" applyFill="1" applyBorder="1" applyAlignment="1">
      <alignment horizontal="center" vertical="center" wrapText="1"/>
      <protection/>
    </xf>
    <xf numFmtId="49" fontId="6" fillId="16" borderId="15" xfId="156" applyNumberFormat="1" applyFont="1" applyFill="1" applyBorder="1" applyAlignment="1">
      <alignment horizontal="center" vertical="center" wrapText="1"/>
      <protection/>
    </xf>
    <xf numFmtId="0" fontId="3" fillId="0" borderId="24" xfId="156" applyFont="1" applyBorder="1" applyAlignment="1">
      <alignment horizontal="left"/>
      <protection/>
    </xf>
    <xf numFmtId="0" fontId="3" fillId="0" borderId="25" xfId="156" applyFont="1" applyBorder="1" applyAlignment="1">
      <alignment horizontal="left"/>
      <protection/>
    </xf>
    <xf numFmtId="0" fontId="3" fillId="0" borderId="26" xfId="156" applyFont="1" applyBorder="1" applyAlignment="1">
      <alignment horizontal="left"/>
      <protection/>
    </xf>
    <xf numFmtId="0" fontId="59" fillId="36" borderId="27" xfId="178" applyFont="1" applyFill="1" applyBorder="1" applyAlignment="1">
      <alignment horizontal="center" vertical="center" wrapText="1"/>
      <protection/>
    </xf>
    <xf numFmtId="0" fontId="59" fillId="36" borderId="28" xfId="178" applyFont="1" applyFill="1" applyBorder="1" applyAlignment="1">
      <alignment horizontal="center" vertical="center" wrapText="1"/>
      <protection/>
    </xf>
    <xf numFmtId="0" fontId="59" fillId="36" borderId="29" xfId="178" applyFont="1" applyFill="1" applyBorder="1" applyAlignment="1">
      <alignment horizontal="center" vertical="center" wrapText="1"/>
      <protection/>
    </xf>
    <xf numFmtId="0" fontId="59" fillId="36" borderId="30" xfId="178" applyFont="1" applyFill="1" applyBorder="1" applyAlignment="1">
      <alignment horizontal="center" vertical="center" wrapText="1"/>
      <protection/>
    </xf>
    <xf numFmtId="0" fontId="59" fillId="36" borderId="31" xfId="178" applyFont="1" applyFill="1" applyBorder="1" applyAlignment="1">
      <alignment horizontal="center" vertical="center" wrapText="1"/>
      <protection/>
    </xf>
    <xf numFmtId="0" fontId="58" fillId="0" borderId="0" xfId="178" applyFont="1" applyAlignment="1">
      <alignment horizontal="left" vertical="center" wrapText="1"/>
      <protection/>
    </xf>
    <xf numFmtId="49" fontId="6" fillId="6" borderId="14" xfId="156" applyNumberFormat="1" applyFont="1" applyFill="1" applyBorder="1" applyAlignment="1">
      <alignment horizontal="center" vertical="center" wrapText="1"/>
      <protection/>
    </xf>
    <xf numFmtId="0" fontId="58" fillId="0" borderId="14" xfId="178" applyFont="1" applyFill="1" applyBorder="1" applyAlignment="1">
      <alignment horizontal="center" vertical="center" wrapText="1"/>
      <protection/>
    </xf>
    <xf numFmtId="49" fontId="6" fillId="34" borderId="16" xfId="156" applyNumberFormat="1" applyFont="1" applyFill="1" applyBorder="1" applyAlignment="1">
      <alignment horizontal="center" vertical="center" wrapText="1"/>
      <protection/>
    </xf>
    <xf numFmtId="49" fontId="6" fillId="34" borderId="17" xfId="156" applyNumberFormat="1" applyFont="1" applyFill="1" applyBorder="1" applyAlignment="1">
      <alignment horizontal="center" vertical="center" wrapText="1"/>
      <protection/>
    </xf>
    <xf numFmtId="49" fontId="6" fillId="34" borderId="15" xfId="156" applyNumberFormat="1" applyFont="1" applyFill="1" applyBorder="1" applyAlignment="1">
      <alignment horizontal="center" vertical="center" wrapText="1"/>
      <protection/>
    </xf>
    <xf numFmtId="0" fontId="5" fillId="39" borderId="11" xfId="156" applyFont="1" applyFill="1" applyBorder="1" applyAlignment="1">
      <alignment horizontal="left" vertical="center"/>
      <protection/>
    </xf>
    <xf numFmtId="0" fontId="5" fillId="39" borderId="0" xfId="156" applyFont="1" applyFill="1" applyBorder="1" applyAlignment="1">
      <alignment horizontal="left" vertical="center"/>
      <protection/>
    </xf>
    <xf numFmtId="49" fontId="6" fillId="9" borderId="32" xfId="156" applyNumberFormat="1" applyFont="1" applyFill="1" applyBorder="1" applyAlignment="1">
      <alignment horizontal="center" vertical="center" wrapText="1"/>
      <protection/>
    </xf>
    <xf numFmtId="49" fontId="6" fillId="9" borderId="18" xfId="156" applyNumberFormat="1" applyFont="1" applyFill="1" applyBorder="1" applyAlignment="1">
      <alignment horizontal="center" vertical="center" wrapText="1"/>
      <protection/>
    </xf>
    <xf numFmtId="0" fontId="59" fillId="36" borderId="33" xfId="178" applyFont="1" applyFill="1" applyBorder="1" applyAlignment="1">
      <alignment horizontal="center" vertical="center" wrapText="1"/>
      <protection/>
    </xf>
    <xf numFmtId="0" fontId="3" fillId="0" borderId="14" xfId="156" applyFont="1" applyBorder="1" applyAlignment="1">
      <alignment horizontal="left"/>
      <protection/>
    </xf>
  </cellXfs>
  <cellStyles count="2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1" xfId="33"/>
    <cellStyle name="Bueno" xfId="34"/>
    <cellStyle name="Cálculo" xfId="35"/>
    <cellStyle name="Celda de comprobación" xfId="36"/>
    <cellStyle name="Celda vinculada" xfId="37"/>
    <cellStyle name="Comma 2" xfId="38"/>
    <cellStyle name="Comma 2 2" xfId="39"/>
    <cellStyle name="Comma 2 2 2" xfId="40"/>
    <cellStyle name="Comma 2 3" xfId="41"/>
    <cellStyle name="Comma 3" xfId="42"/>
    <cellStyle name="Comma 3 2" xfId="43"/>
    <cellStyle name="Currency 2" xfId="44"/>
    <cellStyle name="Currency 2 2" xfId="45"/>
    <cellStyle name="Currency 3" xfId="46"/>
    <cellStyle name="Currency 3 2" xfId="47"/>
    <cellStyle name="Encabezado 1" xfId="48"/>
    <cellStyle name="Encabezado 4" xfId="49"/>
    <cellStyle name="Énfasis1" xfId="50"/>
    <cellStyle name="Énfasis1 2" xfId="51"/>
    <cellStyle name="Énfasis1 3" xfId="52"/>
    <cellStyle name="Énfasis2" xfId="53"/>
    <cellStyle name="Énfasis3" xfId="54"/>
    <cellStyle name="Énfasis4" xfId="55"/>
    <cellStyle name="Énfasis5" xfId="56"/>
    <cellStyle name="Énfasis6" xfId="57"/>
    <cellStyle name="Entrada" xfId="58"/>
    <cellStyle name="Euro" xfId="59"/>
    <cellStyle name="Euro 2" xfId="60"/>
    <cellStyle name="Euro 2 2" xfId="61"/>
    <cellStyle name="Euro 3" xfId="62"/>
    <cellStyle name="Euro 4" xfId="63"/>
    <cellStyle name="Euro 5" xfId="64"/>
    <cellStyle name="Excel Built-in Normal" xfId="65"/>
    <cellStyle name="Hyperlink" xfId="66"/>
    <cellStyle name="Hipervínculo 2" xfId="67"/>
    <cellStyle name="Hipervínculo 2 2" xfId="68"/>
    <cellStyle name="Hipervínculo 3" xfId="69"/>
    <cellStyle name="Followed Hyperlink" xfId="70"/>
    <cellStyle name="Incorrecto" xfId="71"/>
    <cellStyle name="Comma" xfId="72"/>
    <cellStyle name="Comma [0]" xfId="73"/>
    <cellStyle name="Millares 10" xfId="74"/>
    <cellStyle name="Millares 10 2" xfId="75"/>
    <cellStyle name="Millares 10 2 2" xfId="76"/>
    <cellStyle name="Millares 10 3" xfId="77"/>
    <cellStyle name="Millares 11" xfId="78"/>
    <cellStyle name="Millares 11 2" xfId="79"/>
    <cellStyle name="Millares 11 2 2" xfId="80"/>
    <cellStyle name="Millares 11 2 3" xfId="81"/>
    <cellStyle name="Millares 12" xfId="82"/>
    <cellStyle name="Millares 12 2" xfId="83"/>
    <cellStyle name="Millares 12 3" xfId="84"/>
    <cellStyle name="Millares 13" xfId="85"/>
    <cellStyle name="Millares 14" xfId="86"/>
    <cellStyle name="Millares 15" xfId="87"/>
    <cellStyle name="Millares 16" xfId="88"/>
    <cellStyle name="Millares 17" xfId="89"/>
    <cellStyle name="Millares 2" xfId="90"/>
    <cellStyle name="Millares 2 2" xfId="91"/>
    <cellStyle name="Millares 2 2 2" xfId="92"/>
    <cellStyle name="Millares 2 3" xfId="93"/>
    <cellStyle name="Millares 2 4" xfId="94"/>
    <cellStyle name="Millares 3" xfId="95"/>
    <cellStyle name="Millares 3 2" xfId="96"/>
    <cellStyle name="Millares 3 2 2" xfId="97"/>
    <cellStyle name="Millares 3 3" xfId="98"/>
    <cellStyle name="Millares 3 3 2" xfId="99"/>
    <cellStyle name="Millares 3 4" xfId="100"/>
    <cellStyle name="Millares 3 4 2" xfId="101"/>
    <cellStyle name="Millares 3 4 2 2" xfId="102"/>
    <cellStyle name="Millares 3 4 2 2 2" xfId="103"/>
    <cellStyle name="Millares 3 4 2 2 3" xfId="104"/>
    <cellStyle name="Millares 3 5" xfId="105"/>
    <cellStyle name="Millares 3_Formato Ejecucion presupuestal 30042009" xfId="106"/>
    <cellStyle name="Millares 4" xfId="107"/>
    <cellStyle name="Millares 4 2" xfId="108"/>
    <cellStyle name="Millares 4 3" xfId="109"/>
    <cellStyle name="Millares 5" xfId="110"/>
    <cellStyle name="Millares 5 2" xfId="111"/>
    <cellStyle name="Millares 5 3" xfId="112"/>
    <cellStyle name="Millares 6" xfId="113"/>
    <cellStyle name="Millares 6 2" xfId="114"/>
    <cellStyle name="Millares 6 2 2" xfId="115"/>
    <cellStyle name="Millares 6 3" xfId="116"/>
    <cellStyle name="Millares 6 4" xfId="117"/>
    <cellStyle name="Millares 7" xfId="118"/>
    <cellStyle name="Millares 7 2" xfId="119"/>
    <cellStyle name="Millares 8" xfId="120"/>
    <cellStyle name="Millares 8 2" xfId="121"/>
    <cellStyle name="Millares 9" xfId="122"/>
    <cellStyle name="Millares 9 2" xfId="123"/>
    <cellStyle name="Currency" xfId="124"/>
    <cellStyle name="Currency [0]" xfId="125"/>
    <cellStyle name="Moneda 10" xfId="126"/>
    <cellStyle name="Moneda 11" xfId="127"/>
    <cellStyle name="Moneda 13 2" xfId="128"/>
    <cellStyle name="Moneda 2" xfId="129"/>
    <cellStyle name="Moneda 2 2" xfId="130"/>
    <cellStyle name="Moneda 2 2 2" xfId="131"/>
    <cellStyle name="Moneda 2 2 3" xfId="132"/>
    <cellStyle name="Moneda 2 3" xfId="133"/>
    <cellStyle name="Moneda 2 3 2 2" xfId="134"/>
    <cellStyle name="Moneda 2 3 2 2 2" xfId="135"/>
    <cellStyle name="Moneda 2 3 3" xfId="136"/>
    <cellStyle name="Moneda 3" xfId="137"/>
    <cellStyle name="Moneda 3 2" xfId="138"/>
    <cellStyle name="Moneda 3 3" xfId="139"/>
    <cellStyle name="Moneda 3 4" xfId="140"/>
    <cellStyle name="Moneda 4" xfId="141"/>
    <cellStyle name="Moneda 5" xfId="142"/>
    <cellStyle name="Moneda 5 2" xfId="143"/>
    <cellStyle name="Moneda 6" xfId="144"/>
    <cellStyle name="Moneda 7" xfId="145"/>
    <cellStyle name="Moneda 8" xfId="146"/>
    <cellStyle name="Moneda 8 2" xfId="147"/>
    <cellStyle name="Moneda 9" xfId="148"/>
    <cellStyle name="Neutral" xfId="149"/>
    <cellStyle name="Neutral 2" xfId="150"/>
    <cellStyle name="Normal 10" xfId="151"/>
    <cellStyle name="Normal 10 2" xfId="152"/>
    <cellStyle name="Normal 11" xfId="153"/>
    <cellStyle name="Normal 12" xfId="154"/>
    <cellStyle name="Normal 13" xfId="155"/>
    <cellStyle name="Normal 14" xfId="156"/>
    <cellStyle name="Normal 15" xfId="157"/>
    <cellStyle name="Normal 2" xfId="158"/>
    <cellStyle name="Normal 2 2" xfId="159"/>
    <cellStyle name="Normal 2 2 2" xfId="160"/>
    <cellStyle name="Normal 2 3" xfId="161"/>
    <cellStyle name="Normal 2 3 2" xfId="162"/>
    <cellStyle name="Normal 2 3 2 2" xfId="163"/>
    <cellStyle name="Normal 2 4" xfId="164"/>
    <cellStyle name="Normal 2 4 2" xfId="165"/>
    <cellStyle name="Normal 2 5" xfId="166"/>
    <cellStyle name="Normal 2 6" xfId="167"/>
    <cellStyle name="Normal 2 8" xfId="168"/>
    <cellStyle name="Normal 2_Formato Ejecucion presupuestal 30042009" xfId="169"/>
    <cellStyle name="Normal 3" xfId="170"/>
    <cellStyle name="Normal 3 10" xfId="171"/>
    <cellStyle name="Normal 3 2" xfId="172"/>
    <cellStyle name="Normal 3 2 2" xfId="173"/>
    <cellStyle name="Normal 3 2 3" xfId="174"/>
    <cellStyle name="Normal 3 3" xfId="175"/>
    <cellStyle name="Normal 3 3 2" xfId="176"/>
    <cellStyle name="Normal 3 3 6 2" xfId="177"/>
    <cellStyle name="Normal 3 4" xfId="178"/>
    <cellStyle name="Normal 3 5" xfId="179"/>
    <cellStyle name="Normal 3 6" xfId="180"/>
    <cellStyle name="Normal 3 7" xfId="181"/>
    <cellStyle name="Normal 3 8" xfId="182"/>
    <cellStyle name="Normal 3 9" xfId="183"/>
    <cellStyle name="Normal 3_Formato de Seguimiento Sectorial (31-5-09) dmv" xfId="184"/>
    <cellStyle name="Normal 4" xfId="185"/>
    <cellStyle name="Normal 5" xfId="186"/>
    <cellStyle name="Normal 5 2" xfId="187"/>
    <cellStyle name="Normal 5 3" xfId="188"/>
    <cellStyle name="Normal 6" xfId="189"/>
    <cellStyle name="Normal 6 2" xfId="190"/>
    <cellStyle name="Normal 6 3" xfId="191"/>
    <cellStyle name="Normal 7" xfId="192"/>
    <cellStyle name="Normal 7 2" xfId="193"/>
    <cellStyle name="Normal 8" xfId="194"/>
    <cellStyle name="Normal 8 2" xfId="195"/>
    <cellStyle name="Normal 9" xfId="196"/>
    <cellStyle name="Normal 9 2" xfId="197"/>
    <cellStyle name="Notas" xfId="198"/>
    <cellStyle name="Notas 2" xfId="199"/>
    <cellStyle name="Percent" xfId="200"/>
    <cellStyle name="Porcentaje 2" xfId="201"/>
    <cellStyle name="Porcentaje 2 2" xfId="202"/>
    <cellStyle name="Porcentaje 3" xfId="203"/>
    <cellStyle name="Porcentual 2" xfId="204"/>
    <cellStyle name="Porcentual 2 2" xfId="205"/>
    <cellStyle name="Porcentual 3" xfId="206"/>
    <cellStyle name="Porcentual 3 2" xfId="207"/>
    <cellStyle name="Porcentual 3 2 2" xfId="208"/>
    <cellStyle name="Porcentual 3 3" xfId="209"/>
    <cellStyle name="Porcentual 4" xfId="210"/>
    <cellStyle name="Porcentual 4 2" xfId="211"/>
    <cellStyle name="Porcentual 4 2 2" xfId="212"/>
    <cellStyle name="Porcentual 4 3" xfId="213"/>
    <cellStyle name="Porcentual 5" xfId="214"/>
    <cellStyle name="Porcentual 6" xfId="215"/>
    <cellStyle name="Porcentual 7" xfId="216"/>
    <cellStyle name="Porcentual 8" xfId="217"/>
    <cellStyle name="Salida" xfId="218"/>
    <cellStyle name="Texto de advertencia" xfId="219"/>
    <cellStyle name="Texto explicativo" xfId="220"/>
    <cellStyle name="Título" xfId="221"/>
    <cellStyle name="Título 2" xfId="222"/>
    <cellStyle name="Título 3" xfId="223"/>
    <cellStyle name="Total" xfId="224"/>
    <cellStyle name="Total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 de V"/>
      <sheetName val="Resultados"/>
      <sheetName val="Hoja2"/>
    </sheetNames>
    <sheetDataSet>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
  <sheetViews>
    <sheetView zoomScalePageLayoutView="0" workbookViewId="0" topLeftCell="A1">
      <selection activeCell="B8" sqref="B8"/>
    </sheetView>
  </sheetViews>
  <sheetFormatPr defaultColWidth="11.421875" defaultRowHeight="15"/>
  <sheetData>
    <row r="1" spans="1:3" ht="15">
      <c r="A1" s="86" t="s">
        <v>78</v>
      </c>
      <c r="B1" s="86" t="s">
        <v>76</v>
      </c>
      <c r="C1" s="86" t="s">
        <v>77</v>
      </c>
    </row>
    <row r="2" spans="1:3" ht="15">
      <c r="A2" s="87">
        <v>3075</v>
      </c>
      <c r="B2" s="48">
        <v>188629.99454699998</v>
      </c>
      <c r="C2" s="88" t="e">
        <f>+B2-#REF!</f>
        <v>#REF!</v>
      </c>
    </row>
    <row r="3" spans="1:3" ht="15">
      <c r="A3" s="87">
        <v>208</v>
      </c>
      <c r="B3" s="53">
        <v>46860.264536</v>
      </c>
      <c r="C3" s="88" t="e">
        <f>+B3-#REF!</f>
        <v>#REF!</v>
      </c>
    </row>
    <row r="4" spans="1:3" ht="15">
      <c r="A4" s="87">
        <v>3075</v>
      </c>
      <c r="B4" s="56">
        <v>16911.999999</v>
      </c>
      <c r="C4" s="88" t="e">
        <f>+B4-#REF!</f>
        <v>#REF!</v>
      </c>
    </row>
    <row r="5" spans="1:3" ht="15">
      <c r="A5" s="87">
        <v>471</v>
      </c>
      <c r="B5" s="76">
        <v>29280</v>
      </c>
      <c r="C5" s="88" t="e">
        <f>+B5-#REF!</f>
        <v>#REF!</v>
      </c>
    </row>
    <row r="6" spans="1:3" ht="15">
      <c r="A6" s="87">
        <v>943</v>
      </c>
      <c r="B6" s="48">
        <v>1910.88</v>
      </c>
      <c r="C6" s="88" t="e">
        <f>+B6-#REF!</f>
        <v>#REF!</v>
      </c>
    </row>
    <row r="7" spans="1:3" ht="15">
      <c r="A7" s="87">
        <v>404</v>
      </c>
      <c r="B7" s="48">
        <v>13556.24</v>
      </c>
      <c r="C7" s="88" t="e">
        <f>+B7-#REF!</f>
        <v>#REF!</v>
      </c>
    </row>
    <row r="8" spans="1:3" ht="15">
      <c r="A8" s="87">
        <v>1174</v>
      </c>
      <c r="B8" s="48">
        <v>7858.61677</v>
      </c>
      <c r="C8" s="88" t="e">
        <f>+B8-#REF!</f>
        <v>#REF!</v>
      </c>
    </row>
    <row r="9" spans="1:3" ht="15">
      <c r="A9" s="86" t="s">
        <v>76</v>
      </c>
      <c r="B9" s="89">
        <f>SUM(B2:B8)</f>
        <v>305007.995852</v>
      </c>
      <c r="C9" s="88" t="e">
        <f>+B9-#REF!</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72"/>
  <sheetViews>
    <sheetView zoomScalePageLayoutView="0" workbookViewId="0" topLeftCell="I55">
      <selection activeCell="R59" sqref="R59"/>
    </sheetView>
  </sheetViews>
  <sheetFormatPr defaultColWidth="11.421875" defaultRowHeight="15"/>
  <cols>
    <col min="1" max="1" width="7.140625" style="8" customWidth="1"/>
    <col min="2" max="3" width="17.57421875" style="8" customWidth="1"/>
    <col min="4" max="4" width="23.421875" style="8" customWidth="1"/>
    <col min="5" max="5" width="0.9921875" style="7" customWidth="1"/>
    <col min="6" max="6" width="15.00390625" style="8" customWidth="1"/>
    <col min="7" max="7" width="0.9921875" style="7" customWidth="1"/>
    <col min="8" max="8" width="15.00390625" style="8" customWidth="1"/>
    <col min="9" max="10" width="18.140625" style="7" customWidth="1"/>
    <col min="11" max="11" width="15.00390625" style="8" customWidth="1"/>
    <col min="12" max="12" width="18.140625" style="8" customWidth="1"/>
    <col min="13" max="13" width="15.00390625" style="8" customWidth="1"/>
    <col min="14" max="14" width="18.140625" style="8" customWidth="1"/>
    <col min="15" max="15" width="15.00390625" style="8" customWidth="1"/>
    <col min="16" max="16" width="18.140625" style="8" customWidth="1"/>
    <col min="17" max="17" width="15.00390625" style="8" customWidth="1"/>
    <col min="18" max="18" width="15.7109375" style="8" customWidth="1"/>
    <col min="19" max="16384" width="11.421875" style="8" customWidth="1"/>
  </cols>
  <sheetData>
    <row r="1" ht="15">
      <c r="A1" s="6" t="s">
        <v>66</v>
      </c>
    </row>
    <row r="3" spans="1:17" s="3" customFormat="1" ht="12.75">
      <c r="A3" s="169" t="s">
        <v>0</v>
      </c>
      <c r="B3" s="170"/>
      <c r="C3" s="170"/>
      <c r="D3" s="171"/>
      <c r="E3" s="1"/>
      <c r="F3" s="2"/>
      <c r="G3" s="2"/>
      <c r="H3" s="2"/>
      <c r="I3" s="2"/>
      <c r="J3" s="2"/>
      <c r="K3" s="2"/>
      <c r="M3" s="2"/>
      <c r="O3" s="2"/>
      <c r="Q3" s="2"/>
    </row>
    <row r="4" spans="1:17" s="3" customFormat="1" ht="12.75">
      <c r="A4" s="169" t="s">
        <v>14</v>
      </c>
      <c r="B4" s="170"/>
      <c r="C4" s="170"/>
      <c r="D4" s="171"/>
      <c r="E4" s="1"/>
      <c r="F4" s="2"/>
      <c r="G4" s="2"/>
      <c r="H4" s="2"/>
      <c r="I4" s="2"/>
      <c r="J4" s="2"/>
      <c r="K4" s="2"/>
      <c r="M4" s="2"/>
      <c r="O4" s="2"/>
      <c r="Q4" s="2"/>
    </row>
    <row r="5" spans="1:17" s="3" customFormat="1" ht="12.75">
      <c r="A5" s="169" t="s">
        <v>0</v>
      </c>
      <c r="B5" s="170"/>
      <c r="C5" s="170"/>
      <c r="D5" s="171"/>
      <c r="E5" s="1"/>
      <c r="F5" s="2"/>
      <c r="G5" s="2"/>
      <c r="H5" s="2"/>
      <c r="I5" s="2"/>
      <c r="J5" s="2"/>
      <c r="K5" s="2"/>
      <c r="M5" s="2"/>
      <c r="O5" s="2"/>
      <c r="Q5" s="2"/>
    </row>
    <row r="6" spans="1:17" s="3" customFormat="1" ht="12.75">
      <c r="A6" s="169" t="s">
        <v>15</v>
      </c>
      <c r="B6" s="170"/>
      <c r="C6" s="170"/>
      <c r="D6" s="171"/>
      <c r="E6" s="1"/>
      <c r="F6" s="2"/>
      <c r="G6" s="2"/>
      <c r="H6" s="2"/>
      <c r="I6" s="2"/>
      <c r="J6" s="2"/>
      <c r="K6" s="2"/>
      <c r="M6" s="2"/>
      <c r="O6" s="2"/>
      <c r="Q6" s="2"/>
    </row>
    <row r="7" spans="1:17" s="3" customFormat="1" ht="12.75">
      <c r="A7" s="4"/>
      <c r="B7" s="4"/>
      <c r="C7" s="4"/>
      <c r="D7" s="4"/>
      <c r="E7" s="2"/>
      <c r="F7" s="2"/>
      <c r="G7" s="2"/>
      <c r="H7" s="2"/>
      <c r="I7" s="2"/>
      <c r="J7" s="2"/>
      <c r="K7" s="2"/>
      <c r="M7" s="2"/>
      <c r="O7" s="2"/>
      <c r="Q7" s="2"/>
    </row>
    <row r="8" spans="1:4" s="5" customFormat="1" ht="45" customHeight="1">
      <c r="A8" s="183" t="s">
        <v>87</v>
      </c>
      <c r="B8" s="184"/>
      <c r="C8" s="184"/>
      <c r="D8" s="184"/>
    </row>
    <row r="9" spans="1:17" s="3" customFormat="1" ht="12.75">
      <c r="A9" s="4"/>
      <c r="B9" s="4"/>
      <c r="C9" s="4"/>
      <c r="D9" s="4"/>
      <c r="E9" s="2"/>
      <c r="F9" s="2"/>
      <c r="G9" s="2"/>
      <c r="H9" s="2"/>
      <c r="I9" s="2"/>
      <c r="J9" s="2"/>
      <c r="K9" s="2"/>
      <c r="M9" s="2"/>
      <c r="O9" s="2"/>
      <c r="Q9" s="2"/>
    </row>
    <row r="10" spans="1:17" ht="34.5" customHeight="1">
      <c r="A10" s="39" t="s">
        <v>1</v>
      </c>
      <c r="B10" s="177" t="s">
        <v>16</v>
      </c>
      <c r="C10" s="177"/>
      <c r="D10" s="177"/>
      <c r="E10" s="8"/>
      <c r="F10" s="7"/>
      <c r="G10" s="8"/>
      <c r="H10" s="7"/>
      <c r="I10" s="8"/>
      <c r="J10" s="8"/>
      <c r="K10" s="7"/>
      <c r="M10" s="7"/>
      <c r="O10" s="7"/>
      <c r="Q10" s="7"/>
    </row>
    <row r="11" spans="1:17" ht="12.75" customHeight="1">
      <c r="A11" s="9" t="s">
        <v>17</v>
      </c>
      <c r="B11" s="6" t="s">
        <v>18</v>
      </c>
      <c r="C11" s="6"/>
      <c r="D11" s="7"/>
      <c r="E11" s="8"/>
      <c r="F11" s="7"/>
      <c r="G11" s="8"/>
      <c r="H11" s="7"/>
      <c r="I11" s="8"/>
      <c r="J11" s="8"/>
      <c r="K11" s="7"/>
      <c r="M11" s="7"/>
      <c r="O11" s="7"/>
      <c r="Q11" s="7"/>
    </row>
    <row r="12" spans="4:17" ht="10.5" customHeight="1">
      <c r="D12" s="7"/>
      <c r="E12" s="8"/>
      <c r="F12" s="7"/>
      <c r="G12" s="8"/>
      <c r="H12" s="7"/>
      <c r="I12" s="8"/>
      <c r="J12" s="8"/>
      <c r="K12" s="7"/>
      <c r="M12" s="7"/>
      <c r="O12" s="7"/>
      <c r="Q12" s="7"/>
    </row>
    <row r="13" spans="1:18" s="12" customFormat="1" ht="29.25" customHeight="1">
      <c r="A13" s="172" t="s">
        <v>2</v>
      </c>
      <c r="B13" s="148" t="s">
        <v>3</v>
      </c>
      <c r="C13" s="148" t="s">
        <v>68</v>
      </c>
      <c r="D13" s="175" t="s">
        <v>19</v>
      </c>
      <c r="E13" s="10"/>
      <c r="F13" s="79">
        <v>2016</v>
      </c>
      <c r="G13" s="10"/>
      <c r="H13" s="160">
        <v>2017</v>
      </c>
      <c r="I13" s="161"/>
      <c r="J13" s="187"/>
      <c r="K13" s="160">
        <v>2018</v>
      </c>
      <c r="L13" s="187"/>
      <c r="M13" s="160">
        <v>2019</v>
      </c>
      <c r="N13" s="187"/>
      <c r="O13" s="160">
        <v>2020</v>
      </c>
      <c r="P13" s="161"/>
      <c r="Q13" s="161" t="s">
        <v>79</v>
      </c>
      <c r="R13" s="161"/>
    </row>
    <row r="14" spans="1:18" s="12" customFormat="1" ht="15" customHeight="1">
      <c r="A14" s="173"/>
      <c r="B14" s="149"/>
      <c r="C14" s="149"/>
      <c r="D14" s="141"/>
      <c r="E14" s="10"/>
      <c r="F14" s="162" t="s">
        <v>8</v>
      </c>
      <c r="G14" s="10"/>
      <c r="H14" s="162" t="s">
        <v>8</v>
      </c>
      <c r="I14" s="162" t="s">
        <v>86</v>
      </c>
      <c r="J14" s="162" t="s">
        <v>81</v>
      </c>
      <c r="K14" s="162" t="s">
        <v>8</v>
      </c>
      <c r="L14" s="162" t="s">
        <v>80</v>
      </c>
      <c r="M14" s="162" t="s">
        <v>8</v>
      </c>
      <c r="N14" s="162" t="s">
        <v>80</v>
      </c>
      <c r="O14" s="158" t="s">
        <v>8</v>
      </c>
      <c r="P14" s="162" t="s">
        <v>80</v>
      </c>
      <c r="Q14" s="158" t="s">
        <v>8</v>
      </c>
      <c r="R14" s="162" t="s">
        <v>80</v>
      </c>
    </row>
    <row r="15" spans="1:18" s="12" customFormat="1" ht="47.25" customHeight="1">
      <c r="A15" s="174"/>
      <c r="B15" s="150"/>
      <c r="C15" s="150"/>
      <c r="D15" s="176"/>
      <c r="E15" s="13"/>
      <c r="F15" s="162"/>
      <c r="G15" s="13"/>
      <c r="H15" s="162"/>
      <c r="I15" s="162"/>
      <c r="J15" s="162"/>
      <c r="K15" s="162"/>
      <c r="L15" s="162"/>
      <c r="M15" s="162"/>
      <c r="N15" s="162"/>
      <c r="O15" s="159"/>
      <c r="P15" s="162"/>
      <c r="Q15" s="159"/>
      <c r="R15" s="162"/>
    </row>
    <row r="16" spans="1:18" ht="60" customHeight="1">
      <c r="A16" s="185" t="s">
        <v>11</v>
      </c>
      <c r="B16" s="138" t="s">
        <v>12</v>
      </c>
      <c r="C16" s="138" t="s">
        <v>69</v>
      </c>
      <c r="D16" s="14" t="s">
        <v>21</v>
      </c>
      <c r="E16" s="15"/>
      <c r="F16" s="72">
        <v>7683.488582</v>
      </c>
      <c r="G16" s="17"/>
      <c r="H16" s="35">
        <v>18626.6248</v>
      </c>
      <c r="I16" s="35">
        <v>6806.229254</v>
      </c>
      <c r="J16" s="35">
        <f>+H16-I16</f>
        <v>11820.395546000002</v>
      </c>
      <c r="K16" s="35">
        <v>13809.148606</v>
      </c>
      <c r="L16" s="35">
        <f>+($J$16/3)+K16</f>
        <v>17749.280454666667</v>
      </c>
      <c r="M16" s="35">
        <v>14361.51455</v>
      </c>
      <c r="N16" s="35">
        <f>+($J$16/3)+M16</f>
        <v>18301.646398666668</v>
      </c>
      <c r="O16" s="35">
        <v>10478.567816</v>
      </c>
      <c r="P16" s="35">
        <f>+($J$16/3)+O16</f>
        <v>14418.699664666668</v>
      </c>
      <c r="Q16" s="35">
        <f>+F16+H16+K16+M16+O16</f>
        <v>64959.34435400001</v>
      </c>
      <c r="R16" s="35">
        <f>+F16+I16+L16+N16+P16</f>
        <v>64959.344354</v>
      </c>
    </row>
    <row r="17" spans="1:18" ht="60" customHeight="1">
      <c r="A17" s="186"/>
      <c r="B17" s="144"/>
      <c r="C17" s="144"/>
      <c r="D17" s="14" t="s">
        <v>82</v>
      </c>
      <c r="E17" s="15"/>
      <c r="F17" s="35">
        <v>20566.505744</v>
      </c>
      <c r="G17" s="17"/>
      <c r="H17" s="35">
        <v>25383.216</v>
      </c>
      <c r="I17" s="35">
        <v>14746.165</v>
      </c>
      <c r="J17" s="35">
        <f>+H17-I17</f>
        <v>10637.051</v>
      </c>
      <c r="K17" s="35">
        <v>13199.27232</v>
      </c>
      <c r="L17" s="35">
        <f>+($J$17/3)+K17</f>
        <v>16744.955986666668</v>
      </c>
      <c r="M17" s="35">
        <v>11766.208468</v>
      </c>
      <c r="N17" s="35">
        <f>+($J$17/3)+M17</f>
        <v>15311.892134666667</v>
      </c>
      <c r="O17" s="35">
        <v>1509.21234</v>
      </c>
      <c r="P17" s="35">
        <f>+($J$17/3)+O17</f>
        <v>5054.896006666666</v>
      </c>
      <c r="Q17" s="35">
        <f>+F17+H17+K17+M17+O17</f>
        <v>72424.414872</v>
      </c>
      <c r="R17" s="35">
        <f>+F17+I17+L17+N17+P17</f>
        <v>72424.414872</v>
      </c>
    </row>
    <row r="18" spans="1:18" ht="60" customHeight="1">
      <c r="A18" s="186"/>
      <c r="B18" s="144"/>
      <c r="C18" s="144"/>
      <c r="D18" s="14" t="s">
        <v>83</v>
      </c>
      <c r="E18" s="15"/>
      <c r="F18" s="35">
        <v>56.1</v>
      </c>
      <c r="G18" s="17"/>
      <c r="H18" s="35">
        <v>224.9072</v>
      </c>
      <c r="I18" s="35">
        <v>82.181822</v>
      </c>
      <c r="J18" s="35">
        <f>+H18-I18</f>
        <v>142.72537799999998</v>
      </c>
      <c r="K18" s="35">
        <v>233.903488</v>
      </c>
      <c r="L18" s="35">
        <f>+($J$18/3)+K18</f>
        <v>281.478614</v>
      </c>
      <c r="M18" s="35">
        <v>243.259628</v>
      </c>
      <c r="N18" s="35">
        <f>+($J$18/3)+M18</f>
        <v>290.834754</v>
      </c>
      <c r="O18" s="35">
        <v>252.990012</v>
      </c>
      <c r="P18" s="35">
        <f>+($J$18/3)+O18</f>
        <v>300.565138</v>
      </c>
      <c r="Q18" s="35">
        <f>+F18+H18+K18+M18+O18</f>
        <v>1011.160328</v>
      </c>
      <c r="R18" s="35">
        <f>+F18+I18+L18+N18+P18</f>
        <v>1011.1603279999999</v>
      </c>
    </row>
    <row r="19" spans="1:18" ht="60" customHeight="1">
      <c r="A19" s="186"/>
      <c r="B19" s="144"/>
      <c r="C19" s="144"/>
      <c r="D19" s="14" t="s">
        <v>88</v>
      </c>
      <c r="E19" s="15"/>
      <c r="F19" s="35">
        <v>4832.233114</v>
      </c>
      <c r="G19" s="17"/>
      <c r="H19" s="35">
        <v>15542.712</v>
      </c>
      <c r="I19" s="35">
        <v>8510.651</v>
      </c>
      <c r="J19" s="35">
        <f>+H19-I19</f>
        <v>7032.061</v>
      </c>
      <c r="K19" s="35">
        <v>10548.496425</v>
      </c>
      <c r="L19" s="35">
        <f>+($J$19/3)+K19</f>
        <v>12892.516758333333</v>
      </c>
      <c r="M19" s="35">
        <v>4354.099908</v>
      </c>
      <c r="N19" s="35">
        <f>+($J$19/3)+M19</f>
        <v>6698.120241333334</v>
      </c>
      <c r="O19" s="35">
        <v>1866.042818</v>
      </c>
      <c r="P19" s="35">
        <f>+($J$19/3)+O19</f>
        <v>4210.063151333334</v>
      </c>
      <c r="Q19" s="35">
        <f>+F19+H19+K19+M19+O19</f>
        <v>37143.584265</v>
      </c>
      <c r="R19" s="35">
        <f>+F19+I19+L19+N19+P19</f>
        <v>37143.584265</v>
      </c>
    </row>
    <row r="20" spans="1:18" ht="60" customHeight="1">
      <c r="A20" s="186"/>
      <c r="B20" s="139"/>
      <c r="C20" s="139"/>
      <c r="D20" s="14" t="s">
        <v>85</v>
      </c>
      <c r="E20" s="15"/>
      <c r="F20" s="35">
        <v>1892.971085</v>
      </c>
      <c r="G20" s="17"/>
      <c r="H20" s="35">
        <v>4978.152</v>
      </c>
      <c r="I20" s="35">
        <v>1819.032924</v>
      </c>
      <c r="J20" s="35">
        <f>+H20-I20</f>
        <v>3159.119076</v>
      </c>
      <c r="K20" s="35">
        <v>2537.881412</v>
      </c>
      <c r="L20" s="35">
        <f>+($J$20/3)+K20</f>
        <v>3590.921104</v>
      </c>
      <c r="M20" s="35">
        <v>2639.396668</v>
      </c>
      <c r="N20" s="35">
        <f>+($J$20/3)+M20</f>
        <v>3692.4363599999997</v>
      </c>
      <c r="O20" s="35">
        <v>1043.089563</v>
      </c>
      <c r="P20" s="35">
        <f>+($J$20/3)+O20</f>
        <v>2096.129255</v>
      </c>
      <c r="Q20" s="35">
        <f>+F20+H20+K20+M20+O20</f>
        <v>13091.490727999999</v>
      </c>
      <c r="R20" s="35">
        <f>+F20+I20+L20+N20+P20</f>
        <v>13091.490728</v>
      </c>
    </row>
    <row r="21" spans="1:20" s="6" customFormat="1" ht="14.25" customHeight="1">
      <c r="A21" s="18"/>
      <c r="B21" s="80" t="s">
        <v>53</v>
      </c>
      <c r="C21" s="80"/>
      <c r="D21" s="45"/>
      <c r="E21" s="46"/>
      <c r="F21" s="48">
        <f>SUM(F16:F20)</f>
        <v>35031.298525</v>
      </c>
      <c r="G21" s="49"/>
      <c r="H21" s="48">
        <f aca="true" t="shared" si="0" ref="H21:R21">SUM(H16:H20)</f>
        <v>64755.61200000001</v>
      </c>
      <c r="I21" s="48">
        <f t="shared" si="0"/>
        <v>31964.259999999995</v>
      </c>
      <c r="J21" s="48">
        <f t="shared" si="0"/>
        <v>32791.352</v>
      </c>
      <c r="K21" s="48">
        <f t="shared" si="0"/>
        <v>40328.702251</v>
      </c>
      <c r="L21" s="48">
        <f t="shared" si="0"/>
        <v>51259.152917666666</v>
      </c>
      <c r="M21" s="48">
        <f t="shared" si="0"/>
        <v>33364.479222</v>
      </c>
      <c r="N21" s="48">
        <f t="shared" si="0"/>
        <v>44294.92988866667</v>
      </c>
      <c r="O21" s="48">
        <f t="shared" si="0"/>
        <v>15149.902549</v>
      </c>
      <c r="P21" s="48">
        <f t="shared" si="0"/>
        <v>26080.35321566667</v>
      </c>
      <c r="Q21" s="90">
        <f t="shared" si="0"/>
        <v>188629.99454699998</v>
      </c>
      <c r="R21" s="90">
        <f t="shared" si="0"/>
        <v>188629.99454699998</v>
      </c>
      <c r="S21" s="48">
        <v>188629.99454699998</v>
      </c>
      <c r="T21" s="99">
        <f>+S21-R21</f>
        <v>0</v>
      </c>
    </row>
    <row r="22" spans="1:17" ht="21.75" customHeight="1">
      <c r="A22" s="59"/>
      <c r="D22" s="7"/>
      <c r="E22" s="8"/>
      <c r="F22" s="7"/>
      <c r="G22" s="8"/>
      <c r="H22" s="7"/>
      <c r="I22" s="8"/>
      <c r="J22" s="8"/>
      <c r="K22" s="7"/>
      <c r="M22" s="7"/>
      <c r="O22" s="7"/>
      <c r="Q22" s="84"/>
    </row>
    <row r="23" spans="1:17" ht="12.75" customHeight="1">
      <c r="A23" s="6" t="s">
        <v>22</v>
      </c>
      <c r="B23" s="6" t="s">
        <v>23</v>
      </c>
      <c r="C23" s="6"/>
      <c r="D23" s="7"/>
      <c r="E23" s="8"/>
      <c r="F23" s="7"/>
      <c r="G23" s="8"/>
      <c r="H23" s="7"/>
      <c r="I23" s="8"/>
      <c r="J23" s="8"/>
      <c r="K23" s="7"/>
      <c r="M23" s="7"/>
      <c r="O23" s="7"/>
      <c r="Q23" s="85"/>
    </row>
    <row r="24" spans="1:17" ht="12.75" customHeight="1">
      <c r="A24" s="9">
        <v>14</v>
      </c>
      <c r="B24" s="6" t="s">
        <v>24</v>
      </c>
      <c r="C24" s="6"/>
      <c r="D24" s="7"/>
      <c r="E24" s="8"/>
      <c r="F24" s="7"/>
      <c r="G24" s="8"/>
      <c r="H24" s="7"/>
      <c r="I24" s="8"/>
      <c r="J24" s="8"/>
      <c r="K24" s="7"/>
      <c r="M24" s="7"/>
      <c r="O24" s="7"/>
      <c r="Q24" s="7"/>
    </row>
    <row r="25" spans="4:17" ht="14.25" customHeight="1">
      <c r="D25" s="7"/>
      <c r="E25" s="8"/>
      <c r="F25" s="7"/>
      <c r="G25" s="8"/>
      <c r="H25" s="7"/>
      <c r="I25" s="8"/>
      <c r="J25" s="8"/>
      <c r="K25" s="7"/>
      <c r="M25" s="7"/>
      <c r="O25" s="7"/>
      <c r="Q25" s="7"/>
    </row>
    <row r="26" spans="1:18" s="12" customFormat="1" ht="29.25" customHeight="1">
      <c r="A26" s="163" t="s">
        <v>2</v>
      </c>
      <c r="B26" s="163" t="s">
        <v>3</v>
      </c>
      <c r="C26" s="148" t="s">
        <v>68</v>
      </c>
      <c r="D26" s="163" t="s">
        <v>19</v>
      </c>
      <c r="E26" s="10"/>
      <c r="F26" s="83">
        <v>2016</v>
      </c>
      <c r="G26" s="91"/>
      <c r="H26" s="163">
        <v>2017</v>
      </c>
      <c r="I26" s="163"/>
      <c r="J26" s="163"/>
      <c r="K26" s="163">
        <v>2018</v>
      </c>
      <c r="L26" s="163"/>
      <c r="M26" s="163">
        <v>2019</v>
      </c>
      <c r="N26" s="163"/>
      <c r="O26" s="163">
        <v>2020</v>
      </c>
      <c r="P26" s="163"/>
      <c r="Q26" s="163" t="s">
        <v>79</v>
      </c>
      <c r="R26" s="163"/>
    </row>
    <row r="27" spans="1:18" s="12" customFormat="1" ht="15" customHeight="1">
      <c r="A27" s="163"/>
      <c r="B27" s="163"/>
      <c r="C27" s="149"/>
      <c r="D27" s="163"/>
      <c r="E27" s="10"/>
      <c r="F27" s="162" t="s">
        <v>8</v>
      </c>
      <c r="G27" s="91"/>
      <c r="H27" s="162" t="s">
        <v>8</v>
      </c>
      <c r="I27" s="162" t="s">
        <v>86</v>
      </c>
      <c r="J27" s="162" t="s">
        <v>81</v>
      </c>
      <c r="K27" s="162" t="s">
        <v>8</v>
      </c>
      <c r="L27" s="162" t="s">
        <v>80</v>
      </c>
      <c r="M27" s="162" t="s">
        <v>8</v>
      </c>
      <c r="N27" s="162" t="s">
        <v>80</v>
      </c>
      <c r="O27" s="162" t="s">
        <v>8</v>
      </c>
      <c r="P27" s="162" t="s">
        <v>80</v>
      </c>
      <c r="Q27" s="162" t="s">
        <v>8</v>
      </c>
      <c r="R27" s="162" t="s">
        <v>80</v>
      </c>
    </row>
    <row r="28" spans="1:18" s="12" customFormat="1" ht="47.25" customHeight="1">
      <c r="A28" s="163"/>
      <c r="B28" s="163"/>
      <c r="C28" s="150"/>
      <c r="D28" s="163"/>
      <c r="E28" s="13"/>
      <c r="F28" s="162"/>
      <c r="G28" s="92"/>
      <c r="H28" s="162"/>
      <c r="I28" s="162"/>
      <c r="J28" s="162"/>
      <c r="K28" s="162"/>
      <c r="L28" s="162"/>
      <c r="M28" s="162"/>
      <c r="N28" s="162"/>
      <c r="O28" s="162"/>
      <c r="P28" s="162"/>
      <c r="Q28" s="162"/>
      <c r="R28" s="162"/>
    </row>
    <row r="29" spans="1:18" ht="51" customHeight="1" hidden="1">
      <c r="A29" s="178" t="s">
        <v>25</v>
      </c>
      <c r="B29" s="179" t="s">
        <v>26</v>
      </c>
      <c r="C29" s="80"/>
      <c r="D29" s="19" t="s">
        <v>9</v>
      </c>
      <c r="E29" s="15"/>
      <c r="F29" s="34"/>
      <c r="G29" s="93"/>
      <c r="H29" s="34"/>
      <c r="I29" s="93"/>
      <c r="J29" s="93"/>
      <c r="K29" s="35"/>
      <c r="L29" s="94"/>
      <c r="M29" s="21"/>
      <c r="N29" s="94"/>
      <c r="O29" s="21"/>
      <c r="P29" s="94"/>
      <c r="Q29" s="16"/>
      <c r="R29" s="94"/>
    </row>
    <row r="30" spans="1:18" ht="95.25" customHeight="1">
      <c r="A30" s="178"/>
      <c r="B30" s="179"/>
      <c r="C30" s="179" t="s">
        <v>70</v>
      </c>
      <c r="D30" s="14" t="s">
        <v>48</v>
      </c>
      <c r="E30" s="15"/>
      <c r="F30" s="16">
        <v>2310.566134</v>
      </c>
      <c r="G30" s="93"/>
      <c r="H30" s="40">
        <v>2534.25</v>
      </c>
      <c r="I30" s="40">
        <v>2292.763</v>
      </c>
      <c r="J30" s="40">
        <f>+H30-I30</f>
        <v>241.48700000000008</v>
      </c>
      <c r="K30" s="16">
        <v>2195.5</v>
      </c>
      <c r="L30" s="35">
        <f>+($J$30/3)+K30</f>
        <v>2275.9956666666667</v>
      </c>
      <c r="M30" s="35">
        <v>2159</v>
      </c>
      <c r="N30" s="35">
        <f>+($J$30/3)+M30</f>
        <v>2239.4956666666667</v>
      </c>
      <c r="O30" s="20">
        <v>0</v>
      </c>
      <c r="P30" s="35">
        <f>+($J$30/3)+O30</f>
        <v>80.4956666666667</v>
      </c>
      <c r="Q30" s="31">
        <f>+F30+H30+K30+M30+O30</f>
        <v>9199.316134</v>
      </c>
      <c r="R30" s="35">
        <f>+F30+I30+L30+N30+P30</f>
        <v>9199.316134</v>
      </c>
    </row>
    <row r="31" spans="1:18" ht="100.5" customHeight="1">
      <c r="A31" s="178"/>
      <c r="B31" s="179"/>
      <c r="C31" s="179"/>
      <c r="D31" s="19" t="s">
        <v>49</v>
      </c>
      <c r="E31" s="15"/>
      <c r="F31" s="31">
        <v>6931.698402</v>
      </c>
      <c r="G31" s="93"/>
      <c r="H31" s="40">
        <v>7602.75</v>
      </c>
      <c r="I31" s="40">
        <v>6878.289</v>
      </c>
      <c r="J31" s="40">
        <f>+H31-I31</f>
        <v>724.4610000000002</v>
      </c>
      <c r="K31" s="40">
        <v>6586.5</v>
      </c>
      <c r="L31" s="35">
        <f>+($J$31/3)+K31</f>
        <v>6827.987</v>
      </c>
      <c r="M31" s="31">
        <v>6477</v>
      </c>
      <c r="N31" s="35">
        <f>+($J$31/3)+M31</f>
        <v>6718.487</v>
      </c>
      <c r="O31" s="31">
        <v>10063</v>
      </c>
      <c r="P31" s="35">
        <f>+($J$31/3)+O31</f>
        <v>10304.487000000001</v>
      </c>
      <c r="Q31" s="31">
        <f>+F31+H31+K31+M31+O31</f>
        <v>37660.948402</v>
      </c>
      <c r="R31" s="35">
        <f>+F31+I31+L31+N31+P31</f>
        <v>37660.948402</v>
      </c>
    </row>
    <row r="32" spans="1:20" s="6" customFormat="1" ht="15.75" customHeight="1">
      <c r="A32" s="50"/>
      <c r="B32" s="78" t="s">
        <v>54</v>
      </c>
      <c r="C32" s="77"/>
      <c r="D32" s="51"/>
      <c r="E32" s="46"/>
      <c r="F32" s="53">
        <f>SUM(F30:F31)</f>
        <v>9242.264536</v>
      </c>
      <c r="G32" s="95"/>
      <c r="H32" s="53">
        <f aca="true" t="shared" si="1" ref="H32:R32">SUM(H30:H31)</f>
        <v>10137</v>
      </c>
      <c r="I32" s="53">
        <f t="shared" si="1"/>
        <v>9171.052</v>
      </c>
      <c r="J32" s="53">
        <f t="shared" si="1"/>
        <v>965.9480000000003</v>
      </c>
      <c r="K32" s="53">
        <f t="shared" si="1"/>
        <v>8782</v>
      </c>
      <c r="L32" s="53">
        <f t="shared" si="1"/>
        <v>9103.982666666667</v>
      </c>
      <c r="M32" s="53">
        <f t="shared" si="1"/>
        <v>8636</v>
      </c>
      <c r="N32" s="53">
        <f t="shared" si="1"/>
        <v>8957.982666666667</v>
      </c>
      <c r="O32" s="53">
        <f t="shared" si="1"/>
        <v>10063</v>
      </c>
      <c r="P32" s="53">
        <f t="shared" si="1"/>
        <v>10384.982666666667</v>
      </c>
      <c r="Q32" s="53">
        <f t="shared" si="1"/>
        <v>46860.264536</v>
      </c>
      <c r="R32" s="53">
        <f t="shared" si="1"/>
        <v>46860.264536</v>
      </c>
      <c r="S32" s="53">
        <v>46860.264536</v>
      </c>
      <c r="T32" s="100">
        <f>+S32-R32</f>
        <v>0</v>
      </c>
    </row>
    <row r="33" spans="1:18" s="25" customFormat="1" ht="144.75" customHeight="1">
      <c r="A33" s="166" t="s">
        <v>10</v>
      </c>
      <c r="B33" s="145" t="s">
        <v>27</v>
      </c>
      <c r="C33" s="145" t="s">
        <v>71</v>
      </c>
      <c r="D33" s="19" t="s">
        <v>50</v>
      </c>
      <c r="E33" s="22"/>
      <c r="F33" s="41">
        <v>843.230475</v>
      </c>
      <c r="G33" s="96"/>
      <c r="H33" s="42">
        <v>1469.444732</v>
      </c>
      <c r="I33" s="42">
        <v>1115.224</v>
      </c>
      <c r="J33" s="42">
        <f>+H33-I33</f>
        <v>354.220732</v>
      </c>
      <c r="K33" s="42">
        <v>1272.873458</v>
      </c>
      <c r="L33" s="42">
        <f>+($J$33/3)+K33</f>
        <v>1390.9470353333334</v>
      </c>
      <c r="M33" s="31">
        <v>1252.02499</v>
      </c>
      <c r="N33" s="42">
        <f>+($J$33/3)+M33</f>
        <v>1370.0985673333332</v>
      </c>
      <c r="O33" s="31">
        <v>1458.648204</v>
      </c>
      <c r="P33" s="42">
        <f>+($J$33/3)+O33</f>
        <v>1576.7217813333334</v>
      </c>
      <c r="Q33" s="31">
        <f>+F33+H33+K33+M33+O33</f>
        <v>6296.221859</v>
      </c>
      <c r="R33" s="35">
        <f aca="true" t="shared" si="2" ref="R33:R39">+F33+I33+L33+N33+P33</f>
        <v>6296.221859</v>
      </c>
    </row>
    <row r="34" spans="1:18" s="25" customFormat="1" ht="79.5" customHeight="1">
      <c r="A34" s="167"/>
      <c r="B34" s="146"/>
      <c r="C34" s="146"/>
      <c r="D34" s="19" t="s">
        <v>51</v>
      </c>
      <c r="E34" s="22"/>
      <c r="F34" s="41">
        <v>607.230475</v>
      </c>
      <c r="G34" s="96"/>
      <c r="H34" s="42">
        <v>1058.06277</v>
      </c>
      <c r="I34" s="42">
        <v>803.009</v>
      </c>
      <c r="J34" s="42">
        <f>+H34-I34</f>
        <v>255.05377</v>
      </c>
      <c r="K34" s="42">
        <v>916.523084</v>
      </c>
      <c r="L34" s="42">
        <f>+($J$34/3)+K34</f>
        <v>1001.5410073333334</v>
      </c>
      <c r="M34" s="31">
        <v>901.511299</v>
      </c>
      <c r="N34" s="42">
        <f>+($J$34/3)+M34</f>
        <v>986.5292223333333</v>
      </c>
      <c r="O34" s="31">
        <v>1050.28881</v>
      </c>
      <c r="P34" s="42">
        <f>+($J$34/3)+O34</f>
        <v>1135.3067333333333</v>
      </c>
      <c r="Q34" s="31">
        <f>+F34+H34+K34+M34+O34</f>
        <v>4533.616438</v>
      </c>
      <c r="R34" s="35">
        <f t="shared" si="2"/>
        <v>4533.616437999999</v>
      </c>
    </row>
    <row r="35" spans="1:18" s="25" customFormat="1" ht="201" customHeight="1">
      <c r="A35" s="168"/>
      <c r="B35" s="147"/>
      <c r="C35" s="147"/>
      <c r="D35" s="19" t="s">
        <v>52</v>
      </c>
      <c r="E35" s="22"/>
      <c r="F35" s="36">
        <v>814.53905</v>
      </c>
      <c r="G35" s="96"/>
      <c r="H35" s="37">
        <v>1419.492497</v>
      </c>
      <c r="I35" s="42">
        <v>1077.313</v>
      </c>
      <c r="J35" s="42">
        <f>+H35-I35</f>
        <v>342.17949699999986</v>
      </c>
      <c r="K35" s="37">
        <v>1229.603458</v>
      </c>
      <c r="L35" s="42">
        <f>+($J$35/3)+K35</f>
        <v>1343.6632903333334</v>
      </c>
      <c r="M35" s="31">
        <v>1209.463711</v>
      </c>
      <c r="N35" s="42">
        <f>+($J$35/3)+M35</f>
        <v>1323.5235433333335</v>
      </c>
      <c r="O35" s="31">
        <v>1409.062986</v>
      </c>
      <c r="P35" s="42">
        <f>+($J$35/3)+O35</f>
        <v>1523.1228183333333</v>
      </c>
      <c r="Q35" s="31">
        <f>+F35+H35+K35+M35+O35</f>
        <v>6082.161702</v>
      </c>
      <c r="R35" s="35">
        <f t="shared" si="2"/>
        <v>6082.161702</v>
      </c>
    </row>
    <row r="36" spans="1:20" s="58" customFormat="1" ht="15" customHeight="1">
      <c r="A36" s="81"/>
      <c r="B36" s="82" t="s">
        <v>55</v>
      </c>
      <c r="C36" s="82"/>
      <c r="D36" s="51"/>
      <c r="E36" s="54"/>
      <c r="F36" s="56">
        <f>SUM(F33:F35)</f>
        <v>2265</v>
      </c>
      <c r="G36" s="97"/>
      <c r="H36" s="56">
        <f aca="true" t="shared" si="3" ref="H36:R36">SUM(H33:H35)</f>
        <v>3946.9999989999997</v>
      </c>
      <c r="I36" s="56">
        <f t="shared" si="3"/>
        <v>2995.5460000000003</v>
      </c>
      <c r="J36" s="56">
        <f t="shared" si="3"/>
        <v>951.4539989999998</v>
      </c>
      <c r="K36" s="56">
        <f t="shared" si="3"/>
        <v>3419</v>
      </c>
      <c r="L36" s="56">
        <f t="shared" si="3"/>
        <v>3736.1513330000002</v>
      </c>
      <c r="M36" s="56">
        <f t="shared" si="3"/>
        <v>3363</v>
      </c>
      <c r="N36" s="56">
        <f t="shared" si="3"/>
        <v>3680.151333</v>
      </c>
      <c r="O36" s="56">
        <f t="shared" si="3"/>
        <v>3918</v>
      </c>
      <c r="P36" s="56">
        <f t="shared" si="3"/>
        <v>4235.151333</v>
      </c>
      <c r="Q36" s="56">
        <f t="shared" si="3"/>
        <v>16911.999999</v>
      </c>
      <c r="R36" s="56">
        <f t="shared" si="3"/>
        <v>16911.999999</v>
      </c>
      <c r="S36" s="56">
        <v>16911.999999</v>
      </c>
      <c r="T36" s="100">
        <f>+S36-R36</f>
        <v>0</v>
      </c>
    </row>
    <row r="37" spans="1:19" s="25" customFormat="1" ht="30" customHeight="1">
      <c r="A37" s="180" t="s">
        <v>28</v>
      </c>
      <c r="B37" s="138" t="s">
        <v>29</v>
      </c>
      <c r="C37" s="138" t="s">
        <v>72</v>
      </c>
      <c r="D37" s="19" t="s">
        <v>30</v>
      </c>
      <c r="E37" s="22"/>
      <c r="F37" s="36">
        <v>1039</v>
      </c>
      <c r="G37" s="96"/>
      <c r="H37" s="37">
        <v>5710</v>
      </c>
      <c r="I37" s="37">
        <v>4252.861</v>
      </c>
      <c r="J37" s="37">
        <f>+H37-I37</f>
        <v>1457.1390000000001</v>
      </c>
      <c r="K37" s="37">
        <v>9082</v>
      </c>
      <c r="L37" s="37">
        <f>+($J$37/3)+K37</f>
        <v>9567.713</v>
      </c>
      <c r="M37" s="31">
        <v>4634</v>
      </c>
      <c r="N37" s="37">
        <f>+($J$37/3)+M37</f>
        <v>5119.713</v>
      </c>
      <c r="O37" s="31">
        <v>1739</v>
      </c>
      <c r="P37" s="37">
        <f>+($J$37/3)+O37</f>
        <v>2224.713</v>
      </c>
      <c r="Q37" s="31">
        <f>+F37+H37+K37+M37+O37</f>
        <v>22204</v>
      </c>
      <c r="R37" s="35">
        <f t="shared" si="2"/>
        <v>22204</v>
      </c>
      <c r="S37" s="12"/>
    </row>
    <row r="38" spans="1:19" s="25" customFormat="1" ht="30">
      <c r="A38" s="181"/>
      <c r="B38" s="144"/>
      <c r="C38" s="144"/>
      <c r="D38" s="19" t="s">
        <v>31</v>
      </c>
      <c r="E38" s="22"/>
      <c r="F38" s="36">
        <v>257</v>
      </c>
      <c r="G38" s="96"/>
      <c r="H38" s="37">
        <v>527</v>
      </c>
      <c r="I38" s="37">
        <v>392.514</v>
      </c>
      <c r="J38" s="37">
        <f>+H38-I38</f>
        <v>134.486</v>
      </c>
      <c r="K38" s="37">
        <v>580</v>
      </c>
      <c r="L38" s="37">
        <f>+($J$38/3)+K38</f>
        <v>624.8286666666667</v>
      </c>
      <c r="M38" s="31">
        <v>296</v>
      </c>
      <c r="N38" s="37">
        <f>+($J$38/3)+M38</f>
        <v>340.82866666666666</v>
      </c>
      <c r="O38" s="31">
        <v>111</v>
      </c>
      <c r="P38" s="37">
        <f>+($J$38/3)+O38</f>
        <v>155.82866666666666</v>
      </c>
      <c r="Q38" s="74">
        <f>+F38+H38+K38+M38+O38</f>
        <v>1771</v>
      </c>
      <c r="R38" s="35">
        <f t="shared" si="2"/>
        <v>1771</v>
      </c>
      <c r="S38" s="12"/>
    </row>
    <row r="39" spans="1:19" ht="60">
      <c r="A39" s="182"/>
      <c r="B39" s="139"/>
      <c r="C39" s="139"/>
      <c r="D39" s="19" t="s">
        <v>32</v>
      </c>
      <c r="E39" s="15"/>
      <c r="F39" s="35">
        <v>2758</v>
      </c>
      <c r="G39" s="93"/>
      <c r="H39" s="35">
        <v>2547</v>
      </c>
      <c r="I39" s="37">
        <v>1897.029</v>
      </c>
      <c r="J39" s="37">
        <f>+H39-I39</f>
        <v>649.971</v>
      </c>
      <c r="K39" s="35">
        <v>0</v>
      </c>
      <c r="L39" s="37">
        <f>+($J$39/3)+K39</f>
        <v>216.657</v>
      </c>
      <c r="M39" s="31">
        <v>0</v>
      </c>
      <c r="N39" s="37">
        <f>+($J$39/3)+M39</f>
        <v>216.657</v>
      </c>
      <c r="O39" s="35">
        <v>0</v>
      </c>
      <c r="P39" s="37">
        <f>+($J$39/3)+O39</f>
        <v>216.657</v>
      </c>
      <c r="Q39" s="75">
        <f>+F39+H39+K39+M39+O39</f>
        <v>5305</v>
      </c>
      <c r="R39" s="35">
        <f t="shared" si="2"/>
        <v>5305.000000000001</v>
      </c>
      <c r="S39" s="12"/>
    </row>
    <row r="40" spans="1:20" s="6" customFormat="1" ht="18.75" customHeight="1">
      <c r="A40" s="62"/>
      <c r="B40" s="63" t="s">
        <v>56</v>
      </c>
      <c r="C40" s="63"/>
      <c r="D40" s="51"/>
      <c r="E40" s="46"/>
      <c r="F40" s="48">
        <f>SUM(F37:F39)</f>
        <v>4054</v>
      </c>
      <c r="G40" s="95"/>
      <c r="H40" s="48">
        <f aca="true" t="shared" si="4" ref="H40:R40">SUM(H37:H39)</f>
        <v>8784</v>
      </c>
      <c r="I40" s="48">
        <f t="shared" si="4"/>
        <v>6542.404</v>
      </c>
      <c r="J40" s="48">
        <f t="shared" si="4"/>
        <v>2241.596</v>
      </c>
      <c r="K40" s="48">
        <f t="shared" si="4"/>
        <v>9662</v>
      </c>
      <c r="L40" s="48">
        <f t="shared" si="4"/>
        <v>10409.198666666665</v>
      </c>
      <c r="M40" s="98">
        <f t="shared" si="4"/>
        <v>4930</v>
      </c>
      <c r="N40" s="98">
        <f t="shared" si="4"/>
        <v>5677.198666666666</v>
      </c>
      <c r="O40" s="48">
        <f t="shared" si="4"/>
        <v>1850</v>
      </c>
      <c r="P40" s="48">
        <f t="shared" si="4"/>
        <v>2597.198666666667</v>
      </c>
      <c r="Q40" s="76">
        <f t="shared" si="4"/>
        <v>29280</v>
      </c>
      <c r="R40" s="76">
        <f t="shared" si="4"/>
        <v>29280</v>
      </c>
      <c r="S40" s="76">
        <v>29280</v>
      </c>
      <c r="T40" s="100">
        <f>+S40-R40</f>
        <v>0</v>
      </c>
    </row>
    <row r="41" spans="2:3" ht="15">
      <c r="B41" s="59"/>
      <c r="C41" s="59"/>
    </row>
    <row r="42" spans="1:17" ht="12.75" customHeight="1">
      <c r="A42" s="6" t="s">
        <v>33</v>
      </c>
      <c r="B42" s="6" t="s">
        <v>34</v>
      </c>
      <c r="C42" s="6"/>
      <c r="D42" s="7"/>
      <c r="E42" s="8"/>
      <c r="F42" s="7"/>
      <c r="G42" s="8"/>
      <c r="H42" s="7"/>
      <c r="I42" s="8"/>
      <c r="J42" s="8"/>
      <c r="K42" s="7"/>
      <c r="M42" s="7"/>
      <c r="O42" s="7"/>
      <c r="Q42" s="7"/>
    </row>
    <row r="43" spans="1:17" ht="12.75" customHeight="1">
      <c r="A43" s="9">
        <v>42</v>
      </c>
      <c r="B43" s="6" t="s">
        <v>35</v>
      </c>
      <c r="C43" s="6"/>
      <c r="D43" s="7"/>
      <c r="E43" s="8"/>
      <c r="F43" s="7"/>
      <c r="G43" s="8"/>
      <c r="H43" s="7"/>
      <c r="I43" s="8"/>
      <c r="J43" s="8"/>
      <c r="K43" s="7"/>
      <c r="M43" s="7"/>
      <c r="O43" s="7"/>
      <c r="Q43" s="7"/>
    </row>
    <row r="44" spans="1:17" ht="12.75" customHeight="1">
      <c r="A44" s="9"/>
      <c r="B44" s="6"/>
      <c r="C44" s="6"/>
      <c r="D44" s="7"/>
      <c r="E44" s="8"/>
      <c r="F44" s="7"/>
      <c r="G44" s="8"/>
      <c r="H44" s="7"/>
      <c r="I44" s="8"/>
      <c r="J44" s="8"/>
      <c r="K44" s="7"/>
      <c r="M44" s="7"/>
      <c r="O44" s="7"/>
      <c r="Q44" s="7"/>
    </row>
    <row r="45" spans="1:18" s="12" customFormat="1" ht="29.25" customHeight="1">
      <c r="A45" s="163" t="s">
        <v>2</v>
      </c>
      <c r="B45" s="163" t="s">
        <v>3</v>
      </c>
      <c r="C45" s="148" t="s">
        <v>68</v>
      </c>
      <c r="D45" s="163" t="s">
        <v>19</v>
      </c>
      <c r="E45" s="10"/>
      <c r="F45" s="83">
        <v>2016</v>
      </c>
      <c r="G45" s="91"/>
      <c r="H45" s="163">
        <v>2017</v>
      </c>
      <c r="I45" s="163"/>
      <c r="J45" s="163"/>
      <c r="K45" s="163">
        <v>2018</v>
      </c>
      <c r="L45" s="163"/>
      <c r="M45" s="163">
        <v>2019</v>
      </c>
      <c r="N45" s="163"/>
      <c r="O45" s="163">
        <v>2020</v>
      </c>
      <c r="P45" s="163"/>
      <c r="Q45" s="163" t="s">
        <v>79</v>
      </c>
      <c r="R45" s="163"/>
    </row>
    <row r="46" spans="1:18" s="12" customFormat="1" ht="15" customHeight="1">
      <c r="A46" s="163"/>
      <c r="B46" s="163"/>
      <c r="C46" s="149"/>
      <c r="D46" s="163"/>
      <c r="E46" s="10"/>
      <c r="F46" s="158" t="s">
        <v>8</v>
      </c>
      <c r="G46" s="91"/>
      <c r="H46" s="158" t="s">
        <v>8</v>
      </c>
      <c r="I46" s="162" t="s">
        <v>86</v>
      </c>
      <c r="J46" s="162" t="s">
        <v>81</v>
      </c>
      <c r="K46" s="158" t="s">
        <v>8</v>
      </c>
      <c r="L46" s="162" t="s">
        <v>80</v>
      </c>
      <c r="M46" s="158" t="s">
        <v>8</v>
      </c>
      <c r="N46" s="162" t="s">
        <v>80</v>
      </c>
      <c r="O46" s="162" t="s">
        <v>8</v>
      </c>
      <c r="P46" s="162" t="s">
        <v>80</v>
      </c>
      <c r="Q46" s="158" t="s">
        <v>8</v>
      </c>
      <c r="R46" s="162" t="s">
        <v>80</v>
      </c>
    </row>
    <row r="47" spans="1:18" s="12" customFormat="1" ht="47.25" customHeight="1">
      <c r="A47" s="163"/>
      <c r="B47" s="163"/>
      <c r="C47" s="150"/>
      <c r="D47" s="163"/>
      <c r="E47" s="13"/>
      <c r="F47" s="159"/>
      <c r="G47" s="92"/>
      <c r="H47" s="159"/>
      <c r="I47" s="162"/>
      <c r="J47" s="162"/>
      <c r="K47" s="159"/>
      <c r="L47" s="162"/>
      <c r="M47" s="159"/>
      <c r="N47" s="162"/>
      <c r="O47" s="162"/>
      <c r="P47" s="162"/>
      <c r="Q47" s="159"/>
      <c r="R47" s="162"/>
    </row>
    <row r="48" spans="1:18" ht="60" customHeight="1">
      <c r="A48" s="164" t="s">
        <v>36</v>
      </c>
      <c r="B48" s="138" t="s">
        <v>37</v>
      </c>
      <c r="C48" s="138" t="s">
        <v>73</v>
      </c>
      <c r="D48" s="43" t="s">
        <v>38</v>
      </c>
      <c r="E48" s="15"/>
      <c r="F48" s="35">
        <v>341.4</v>
      </c>
      <c r="G48" s="17"/>
      <c r="H48" s="16">
        <v>250.08</v>
      </c>
      <c r="I48" s="34">
        <v>305.814</v>
      </c>
      <c r="J48" s="34">
        <f>+I48-H48</f>
        <v>55.73400000000001</v>
      </c>
      <c r="K48" s="16">
        <v>216.672</v>
      </c>
      <c r="L48" s="34">
        <f>+K48-($J$48/3)</f>
        <v>198.094</v>
      </c>
      <c r="M48" s="35">
        <v>213.072</v>
      </c>
      <c r="N48" s="34">
        <f>+M48-($J$48/3)</f>
        <v>194.494</v>
      </c>
      <c r="O48" s="35">
        <v>248.304</v>
      </c>
      <c r="P48" s="34">
        <f>+O48-($J$48/3)</f>
        <v>229.726</v>
      </c>
      <c r="Q48" s="35">
        <f>+F48+H48+K48+M48+O48</f>
        <v>1269.528</v>
      </c>
      <c r="R48" s="35">
        <f>+F48+I48+L48+N48+P48</f>
        <v>1269.5279999999998</v>
      </c>
    </row>
    <row r="49" spans="1:18" ht="60" customHeight="1">
      <c r="A49" s="165"/>
      <c r="B49" s="139"/>
      <c r="C49" s="139"/>
      <c r="D49" s="43" t="s">
        <v>39</v>
      </c>
      <c r="E49" s="15"/>
      <c r="F49" s="35">
        <v>22.6</v>
      </c>
      <c r="G49" s="17"/>
      <c r="H49" s="34">
        <v>166.72</v>
      </c>
      <c r="I49" s="34">
        <v>203.876</v>
      </c>
      <c r="J49" s="34">
        <f>+I49-H49</f>
        <v>37.156000000000006</v>
      </c>
      <c r="K49" s="34">
        <v>144.448</v>
      </c>
      <c r="L49" s="34">
        <f>+K49-($J$49/3)</f>
        <v>132.06266666666667</v>
      </c>
      <c r="M49" s="35">
        <v>142.048</v>
      </c>
      <c r="N49" s="34">
        <f>+M49-($J$49/3)</f>
        <v>129.66266666666667</v>
      </c>
      <c r="O49" s="35">
        <v>165.536</v>
      </c>
      <c r="P49" s="34">
        <f>+O49-($J$49/3)</f>
        <v>153.15066666666667</v>
      </c>
      <c r="Q49" s="35">
        <f>+F49+H49+K49+M49+O49</f>
        <v>641.3520000000001</v>
      </c>
      <c r="R49" s="35">
        <f>+F49+I49+L49+N49+P49</f>
        <v>641.3520000000001</v>
      </c>
    </row>
    <row r="50" spans="1:20" s="6" customFormat="1" ht="18.75" customHeight="1">
      <c r="A50" s="62"/>
      <c r="B50" s="63" t="s">
        <v>57</v>
      </c>
      <c r="C50" s="63"/>
      <c r="D50" s="51"/>
      <c r="E50" s="46"/>
      <c r="F50" s="48">
        <f>SUM(F48:F49)</f>
        <v>364</v>
      </c>
      <c r="G50" s="49"/>
      <c r="H50" s="48">
        <f aca="true" t="shared" si="5" ref="H50:R50">SUM(H48:H49)</f>
        <v>416.8</v>
      </c>
      <c r="I50" s="48">
        <f t="shared" si="5"/>
        <v>509.69000000000005</v>
      </c>
      <c r="J50" s="48">
        <f t="shared" si="5"/>
        <v>92.89000000000001</v>
      </c>
      <c r="K50" s="48">
        <f t="shared" si="5"/>
        <v>361.12</v>
      </c>
      <c r="L50" s="48">
        <f t="shared" si="5"/>
        <v>330.15666666666664</v>
      </c>
      <c r="M50" s="48">
        <f t="shared" si="5"/>
        <v>355.12</v>
      </c>
      <c r="N50" s="48">
        <f t="shared" si="5"/>
        <v>324.15666666666664</v>
      </c>
      <c r="O50" s="48">
        <f t="shared" si="5"/>
        <v>413.84000000000003</v>
      </c>
      <c r="P50" s="48">
        <f t="shared" si="5"/>
        <v>382.87666666666667</v>
      </c>
      <c r="Q50" s="48">
        <f t="shared" si="5"/>
        <v>1910.88</v>
      </c>
      <c r="R50" s="48">
        <f t="shared" si="5"/>
        <v>1910.8799999999999</v>
      </c>
      <c r="S50" s="48">
        <v>1910.88</v>
      </c>
      <c r="T50" s="100">
        <f>+S50-R50</f>
        <v>0</v>
      </c>
    </row>
    <row r="51" spans="1:17" s="6" customFormat="1" ht="18.75" customHeight="1">
      <c r="A51" s="64"/>
      <c r="B51" s="65"/>
      <c r="C51" s="65"/>
      <c r="D51" s="66"/>
      <c r="E51" s="46"/>
      <c r="F51" s="68"/>
      <c r="G51" s="49"/>
      <c r="H51" s="68"/>
      <c r="I51" s="60"/>
      <c r="J51" s="60"/>
      <c r="K51" s="68"/>
      <c r="M51" s="69"/>
      <c r="O51" s="68"/>
      <c r="Q51" s="70"/>
    </row>
    <row r="52" spans="1:17" ht="12.75" customHeight="1">
      <c r="A52" s="6" t="s">
        <v>33</v>
      </c>
      <c r="B52" s="6" t="s">
        <v>34</v>
      </c>
      <c r="C52" s="6"/>
      <c r="D52" s="7"/>
      <c r="E52" s="8"/>
      <c r="F52" s="7"/>
      <c r="G52" s="8"/>
      <c r="H52" s="7"/>
      <c r="I52" s="8"/>
      <c r="J52" s="8"/>
      <c r="K52" s="7"/>
      <c r="O52" s="7"/>
      <c r="Q52" s="7"/>
    </row>
    <row r="53" spans="1:17" ht="12.75" customHeight="1">
      <c r="A53" s="9">
        <v>43</v>
      </c>
      <c r="B53" s="6" t="s">
        <v>41</v>
      </c>
      <c r="C53" s="6"/>
      <c r="D53" s="7"/>
      <c r="E53" s="8"/>
      <c r="F53" s="7"/>
      <c r="G53" s="8"/>
      <c r="H53" s="7"/>
      <c r="I53" s="8"/>
      <c r="J53" s="8"/>
      <c r="K53" s="7"/>
      <c r="M53" s="7"/>
      <c r="O53" s="7"/>
      <c r="Q53" s="7"/>
    </row>
    <row r="54" spans="1:18" s="12" customFormat="1" ht="29.25" customHeight="1">
      <c r="A54" s="163" t="s">
        <v>2</v>
      </c>
      <c r="B54" s="163" t="s">
        <v>3</v>
      </c>
      <c r="C54" s="148" t="s">
        <v>68</v>
      </c>
      <c r="D54" s="163" t="s">
        <v>19</v>
      </c>
      <c r="E54" s="10"/>
      <c r="F54" s="83">
        <v>2016</v>
      </c>
      <c r="G54" s="91"/>
      <c r="H54" s="163">
        <v>2017</v>
      </c>
      <c r="I54" s="163"/>
      <c r="J54" s="163"/>
      <c r="K54" s="163">
        <v>2018</v>
      </c>
      <c r="L54" s="163"/>
      <c r="M54" s="163">
        <v>2019</v>
      </c>
      <c r="N54" s="163"/>
      <c r="O54" s="163">
        <v>2020</v>
      </c>
      <c r="P54" s="163"/>
      <c r="Q54" s="163" t="s">
        <v>79</v>
      </c>
      <c r="R54" s="163"/>
    </row>
    <row r="55" spans="1:18" s="12" customFormat="1" ht="15" customHeight="1">
      <c r="A55" s="163"/>
      <c r="B55" s="163"/>
      <c r="C55" s="149"/>
      <c r="D55" s="163"/>
      <c r="E55" s="10"/>
      <c r="F55" s="162" t="s">
        <v>8</v>
      </c>
      <c r="G55" s="91"/>
      <c r="H55" s="162" t="s">
        <v>8</v>
      </c>
      <c r="I55" s="162" t="s">
        <v>86</v>
      </c>
      <c r="J55" s="162" t="s">
        <v>81</v>
      </c>
      <c r="K55" s="162" t="s">
        <v>8</v>
      </c>
      <c r="L55" s="162" t="s">
        <v>80</v>
      </c>
      <c r="M55" s="162" t="s">
        <v>8</v>
      </c>
      <c r="N55" s="162" t="s">
        <v>80</v>
      </c>
      <c r="O55" s="162" t="s">
        <v>8</v>
      </c>
      <c r="P55" s="162" t="s">
        <v>80</v>
      </c>
      <c r="Q55" s="162" t="s">
        <v>8</v>
      </c>
      <c r="R55" s="162" t="s">
        <v>80</v>
      </c>
    </row>
    <row r="56" spans="1:18" s="12" customFormat="1" ht="47.25" customHeight="1">
      <c r="A56" s="163"/>
      <c r="B56" s="163"/>
      <c r="C56" s="150"/>
      <c r="D56" s="163"/>
      <c r="E56" s="13"/>
      <c r="F56" s="162"/>
      <c r="G56" s="92"/>
      <c r="H56" s="162"/>
      <c r="I56" s="162"/>
      <c r="J56" s="162"/>
      <c r="K56" s="162"/>
      <c r="L56" s="162"/>
      <c r="M56" s="162"/>
      <c r="N56" s="162"/>
      <c r="O56" s="162"/>
      <c r="P56" s="162"/>
      <c r="Q56" s="162"/>
      <c r="R56" s="162"/>
    </row>
    <row r="57" spans="1:18" ht="88.5" customHeight="1">
      <c r="A57" s="164" t="s">
        <v>40</v>
      </c>
      <c r="B57" s="138" t="s">
        <v>13</v>
      </c>
      <c r="C57" s="138" t="s">
        <v>74</v>
      </c>
      <c r="D57" s="43" t="s">
        <v>42</v>
      </c>
      <c r="E57" s="15"/>
      <c r="F57" s="38">
        <v>81.079557</v>
      </c>
      <c r="G57" s="17"/>
      <c r="H57" s="34">
        <v>104.2</v>
      </c>
      <c r="I57" s="34">
        <v>236.870983</v>
      </c>
      <c r="J57" s="34">
        <f>+I57-H57</f>
        <v>132.67098299999998</v>
      </c>
      <c r="K57" s="35">
        <v>90.28</v>
      </c>
      <c r="L57" s="35">
        <f>+K57-($J$57/3)</f>
        <v>46.05633900000001</v>
      </c>
      <c r="M57" s="35">
        <v>88.78</v>
      </c>
      <c r="N57" s="35">
        <f>+M57-($J$57/3)</f>
        <v>44.55633900000001</v>
      </c>
      <c r="O57" s="35">
        <v>103.46</v>
      </c>
      <c r="P57" s="35">
        <f>+O57-($J$57/3)</f>
        <v>59.236339</v>
      </c>
      <c r="Q57" s="35">
        <f>+F57+H57+K57+M57+O57</f>
        <v>467.799557</v>
      </c>
      <c r="R57" s="35">
        <f>+F57+I57+L57+N57+P57</f>
        <v>467.799557</v>
      </c>
    </row>
    <row r="58" spans="1:18" ht="169.5" customHeight="1">
      <c r="A58" s="165"/>
      <c r="B58" s="139"/>
      <c r="C58" s="139"/>
      <c r="D58" s="43" t="s">
        <v>43</v>
      </c>
      <c r="E58" s="15"/>
      <c r="F58" s="34">
        <v>2066.920443</v>
      </c>
      <c r="G58" s="17"/>
      <c r="H58" s="34">
        <v>2969.7</v>
      </c>
      <c r="I58" s="34">
        <v>6750.823017</v>
      </c>
      <c r="J58" s="34">
        <f>+I58-H58</f>
        <v>3781.123017</v>
      </c>
      <c r="K58" s="34">
        <v>2572.98</v>
      </c>
      <c r="L58" s="35">
        <f>+K58-($J$58/3)</f>
        <v>1312.605661</v>
      </c>
      <c r="M58" s="35">
        <v>2530.23</v>
      </c>
      <c r="N58" s="35">
        <f>+M58-($J$58/3)</f>
        <v>1269.855661</v>
      </c>
      <c r="O58" s="35">
        <v>2948.61</v>
      </c>
      <c r="P58" s="35">
        <f>+O58-($J$58/3)</f>
        <v>1688.2356610000002</v>
      </c>
      <c r="Q58" s="35">
        <f>+F58+H58+K58+M58+O58</f>
        <v>13088.440443</v>
      </c>
      <c r="R58" s="35">
        <f>+F58+I58+L58+N58+P58</f>
        <v>13088.440443</v>
      </c>
    </row>
    <row r="59" spans="1:20" s="6" customFormat="1" ht="18.75" customHeight="1">
      <c r="A59" s="62"/>
      <c r="B59" s="63" t="s">
        <v>58</v>
      </c>
      <c r="C59" s="63"/>
      <c r="D59" s="51"/>
      <c r="E59" s="46"/>
      <c r="F59" s="48">
        <f>SUM(F57:F58)</f>
        <v>2148</v>
      </c>
      <c r="G59" s="49"/>
      <c r="H59" s="48">
        <f aca="true" t="shared" si="6" ref="H59:R59">SUM(H57:H58)</f>
        <v>3073.8999999999996</v>
      </c>
      <c r="I59" s="48">
        <f t="shared" si="6"/>
        <v>6987.6939999999995</v>
      </c>
      <c r="J59" s="48">
        <f t="shared" si="6"/>
        <v>3913.794</v>
      </c>
      <c r="K59" s="48">
        <f t="shared" si="6"/>
        <v>2663.26</v>
      </c>
      <c r="L59" s="48">
        <f t="shared" si="6"/>
        <v>1358.662</v>
      </c>
      <c r="M59" s="48">
        <f t="shared" si="6"/>
        <v>2619.01</v>
      </c>
      <c r="N59" s="48">
        <f t="shared" si="6"/>
        <v>1314.412</v>
      </c>
      <c r="O59" s="48">
        <f t="shared" si="6"/>
        <v>3052.07</v>
      </c>
      <c r="P59" s="48">
        <f t="shared" si="6"/>
        <v>1747.4720000000002</v>
      </c>
      <c r="Q59" s="48">
        <f t="shared" si="6"/>
        <v>13556.24</v>
      </c>
      <c r="R59" s="48">
        <f t="shared" si="6"/>
        <v>13556.24</v>
      </c>
      <c r="S59" s="48">
        <v>13556.24</v>
      </c>
      <c r="T59" s="100">
        <f>+S59-R59</f>
        <v>0</v>
      </c>
    </row>
    <row r="60" spans="1:17" s="6" customFormat="1" ht="18.75" customHeight="1">
      <c r="A60" s="64"/>
      <c r="B60" s="65"/>
      <c r="C60" s="65"/>
      <c r="D60" s="66"/>
      <c r="E60" s="46"/>
      <c r="F60" s="68"/>
      <c r="G60" s="49"/>
      <c r="H60" s="68"/>
      <c r="I60" s="60"/>
      <c r="J60" s="60"/>
      <c r="K60" s="68"/>
      <c r="M60" s="68"/>
      <c r="O60" s="68"/>
      <c r="Q60" s="68"/>
    </row>
    <row r="61" spans="1:17" ht="12.75" customHeight="1">
      <c r="A61" s="6" t="s">
        <v>33</v>
      </c>
      <c r="B61" s="6" t="s">
        <v>34</v>
      </c>
      <c r="C61" s="6"/>
      <c r="D61" s="7"/>
      <c r="E61" s="8"/>
      <c r="F61" s="7"/>
      <c r="G61" s="8"/>
      <c r="H61" s="7"/>
      <c r="I61" s="8"/>
      <c r="J61" s="8"/>
      <c r="K61" s="7"/>
      <c r="M61" s="7"/>
      <c r="O61" s="7"/>
      <c r="Q61" s="7"/>
    </row>
    <row r="62" spans="1:17" ht="12.75" customHeight="1">
      <c r="A62" s="9">
        <v>44</v>
      </c>
      <c r="B62" s="6" t="s">
        <v>44</v>
      </c>
      <c r="C62" s="6"/>
      <c r="D62" s="7"/>
      <c r="E62" s="8"/>
      <c r="F62" s="7"/>
      <c r="G62" s="8"/>
      <c r="H62" s="7"/>
      <c r="I62" s="8"/>
      <c r="J62" s="8"/>
      <c r="K62" s="7"/>
      <c r="M62" s="7"/>
      <c r="O62" s="7"/>
      <c r="Q62" s="7"/>
    </row>
    <row r="63" spans="1:18" s="12" customFormat="1" ht="29.25" customHeight="1">
      <c r="A63" s="163" t="s">
        <v>2</v>
      </c>
      <c r="B63" s="163" t="s">
        <v>3</v>
      </c>
      <c r="C63" s="148" t="s">
        <v>68</v>
      </c>
      <c r="D63" s="163" t="s">
        <v>19</v>
      </c>
      <c r="E63" s="10"/>
      <c r="F63" s="83">
        <v>2016</v>
      </c>
      <c r="G63" s="91"/>
      <c r="H63" s="163">
        <v>2017</v>
      </c>
      <c r="I63" s="163"/>
      <c r="J63" s="163"/>
      <c r="K63" s="163">
        <v>2018</v>
      </c>
      <c r="L63" s="163"/>
      <c r="M63" s="163">
        <v>2019</v>
      </c>
      <c r="N63" s="163"/>
      <c r="O63" s="163">
        <v>2020</v>
      </c>
      <c r="P63" s="163"/>
      <c r="Q63" s="163" t="s">
        <v>79</v>
      </c>
      <c r="R63" s="163"/>
    </row>
    <row r="64" spans="1:18" s="12" customFormat="1" ht="15" customHeight="1">
      <c r="A64" s="163"/>
      <c r="B64" s="163"/>
      <c r="C64" s="149"/>
      <c r="D64" s="163"/>
      <c r="E64" s="10"/>
      <c r="F64" s="162" t="s">
        <v>8</v>
      </c>
      <c r="G64" s="91"/>
      <c r="H64" s="162" t="s">
        <v>8</v>
      </c>
      <c r="I64" s="162" t="s">
        <v>86</v>
      </c>
      <c r="J64" s="162" t="s">
        <v>81</v>
      </c>
      <c r="K64" s="162" t="s">
        <v>8</v>
      </c>
      <c r="L64" s="162" t="s">
        <v>80</v>
      </c>
      <c r="M64" s="162" t="s">
        <v>8</v>
      </c>
      <c r="N64" s="162" t="s">
        <v>80</v>
      </c>
      <c r="O64" s="162" t="s">
        <v>8</v>
      </c>
      <c r="P64" s="162" t="s">
        <v>80</v>
      </c>
      <c r="Q64" s="162" t="s">
        <v>8</v>
      </c>
      <c r="R64" s="162" t="s">
        <v>80</v>
      </c>
    </row>
    <row r="65" spans="1:18" s="12" customFormat="1" ht="47.25" customHeight="1">
      <c r="A65" s="163"/>
      <c r="B65" s="163"/>
      <c r="C65" s="150"/>
      <c r="D65" s="163"/>
      <c r="E65" s="13"/>
      <c r="F65" s="162"/>
      <c r="G65" s="92"/>
      <c r="H65" s="162"/>
      <c r="I65" s="162"/>
      <c r="J65" s="162"/>
      <c r="K65" s="162"/>
      <c r="L65" s="162"/>
      <c r="M65" s="162"/>
      <c r="N65" s="162"/>
      <c r="O65" s="162"/>
      <c r="P65" s="162"/>
      <c r="Q65" s="162"/>
      <c r="R65" s="162"/>
    </row>
    <row r="66" spans="1:18" ht="150.75" customHeight="1">
      <c r="A66" s="44" t="s">
        <v>45</v>
      </c>
      <c r="B66" s="27" t="s">
        <v>46</v>
      </c>
      <c r="C66" s="27" t="s">
        <v>75</v>
      </c>
      <c r="D66" s="43" t="s">
        <v>47</v>
      </c>
      <c r="E66" s="15"/>
      <c r="F66" s="34">
        <v>1477.73677</v>
      </c>
      <c r="G66" s="17"/>
      <c r="H66" s="34">
        <v>1719.3</v>
      </c>
      <c r="I66" s="34">
        <v>2892.932</v>
      </c>
      <c r="J66" s="34">
        <f>+I66-H66</f>
        <v>1173.6319999999998</v>
      </c>
      <c r="K66" s="35">
        <v>1489.62</v>
      </c>
      <c r="L66" s="35">
        <f>+K66-($J$66/3)</f>
        <v>1098.4093333333333</v>
      </c>
      <c r="M66" s="35">
        <v>1464.87</v>
      </c>
      <c r="N66" s="35">
        <f>+M66-($J$66/3)</f>
        <v>1073.6593333333333</v>
      </c>
      <c r="O66" s="35">
        <v>1707.09</v>
      </c>
      <c r="P66" s="35">
        <f>+O66-($J$66/3)</f>
        <v>1315.8793333333333</v>
      </c>
      <c r="Q66" s="35">
        <f>+F66+H66+K66+M66+O66</f>
        <v>7858.61677</v>
      </c>
      <c r="R66" s="35">
        <f>+F66+I66+L66+N66+P66</f>
        <v>7858.61677</v>
      </c>
    </row>
    <row r="67" spans="1:20" s="6" customFormat="1" ht="19.5" customHeight="1">
      <c r="A67" s="62"/>
      <c r="B67" s="63" t="s">
        <v>59</v>
      </c>
      <c r="C67" s="63"/>
      <c r="D67" s="51"/>
      <c r="E67" s="46"/>
      <c r="F67" s="48">
        <f>SUM(F66)</f>
        <v>1477.73677</v>
      </c>
      <c r="G67" s="49"/>
      <c r="H67" s="48">
        <f aca="true" t="shared" si="7" ref="H67:R67">SUM(H66)</f>
        <v>1719.3</v>
      </c>
      <c r="I67" s="48">
        <f t="shared" si="7"/>
        <v>2892.932</v>
      </c>
      <c r="J67" s="48">
        <f t="shared" si="7"/>
        <v>1173.6319999999998</v>
      </c>
      <c r="K67" s="48">
        <f t="shared" si="7"/>
        <v>1489.62</v>
      </c>
      <c r="L67" s="48">
        <f t="shared" si="7"/>
        <v>1098.4093333333333</v>
      </c>
      <c r="M67" s="48">
        <f t="shared" si="7"/>
        <v>1464.87</v>
      </c>
      <c r="N67" s="48">
        <f t="shared" si="7"/>
        <v>1073.6593333333333</v>
      </c>
      <c r="O67" s="48">
        <f t="shared" si="7"/>
        <v>1707.09</v>
      </c>
      <c r="P67" s="48">
        <f t="shared" si="7"/>
        <v>1315.8793333333333</v>
      </c>
      <c r="Q67" s="48">
        <f t="shared" si="7"/>
        <v>7858.61677</v>
      </c>
      <c r="R67" s="48">
        <f t="shared" si="7"/>
        <v>7858.61677</v>
      </c>
      <c r="S67" s="48">
        <v>7858.61677</v>
      </c>
      <c r="T67" s="100">
        <f>+S67-R67</f>
        <v>0</v>
      </c>
    </row>
    <row r="69" spans="6:19" ht="15">
      <c r="F69" s="29">
        <f>+F21+F32+F36+F40+F50+F59+F67</f>
        <v>54582.299831000004</v>
      </c>
      <c r="M69" s="6"/>
      <c r="N69" s="6"/>
      <c r="O69" s="6"/>
      <c r="P69" s="6"/>
      <c r="Q69" s="29">
        <f>+Q21+Q32+Q36+Q40+Q50+Q59+Q67</f>
        <v>305007.995852</v>
      </c>
      <c r="R69" s="29">
        <f>+R21+R32+R36+R40+R50+R59+R67</f>
        <v>305007.995852</v>
      </c>
      <c r="S69" s="99">
        <f>+Q69-R69</f>
        <v>0</v>
      </c>
    </row>
    <row r="70" spans="11:17" ht="15">
      <c r="K70" s="29"/>
      <c r="M70" s="29"/>
      <c r="N70" s="6"/>
      <c r="O70" s="29"/>
      <c r="P70" s="6"/>
      <c r="Q70" s="29"/>
    </row>
    <row r="72" ht="15">
      <c r="F72" s="101">
        <f>+F66-403.513049</f>
        <v>1074.2237209999998</v>
      </c>
    </row>
  </sheetData>
  <sheetProtection/>
  <mergeCells count="129">
    <mergeCell ref="O64:O65"/>
    <mergeCell ref="Q64:Q65"/>
    <mergeCell ref="H64:H65"/>
    <mergeCell ref="K64:K65"/>
    <mergeCell ref="M64:M65"/>
    <mergeCell ref="I14:I15"/>
    <mergeCell ref="J14:J15"/>
    <mergeCell ref="Q55:Q56"/>
    <mergeCell ref="M55:M56"/>
    <mergeCell ref="O55:O56"/>
    <mergeCell ref="H13:J13"/>
    <mergeCell ref="K13:L13"/>
    <mergeCell ref="M13:N13"/>
    <mergeCell ref="P14:P15"/>
    <mergeCell ref="O13:P13"/>
    <mergeCell ref="R14:R15"/>
    <mergeCell ref="Q13:R13"/>
    <mergeCell ref="O14:O15"/>
    <mergeCell ref="Q14:Q15"/>
    <mergeCell ref="K14:K15"/>
    <mergeCell ref="A63:A65"/>
    <mergeCell ref="B63:B65"/>
    <mergeCell ref="C63:C65"/>
    <mergeCell ref="D63:D65"/>
    <mergeCell ref="C57:C58"/>
    <mergeCell ref="A57:A58"/>
    <mergeCell ref="B57:B58"/>
    <mergeCell ref="C54:C56"/>
    <mergeCell ref="D54:D56"/>
    <mergeCell ref="H55:H56"/>
    <mergeCell ref="K55:K56"/>
    <mergeCell ref="A54:A56"/>
    <mergeCell ref="B54:B56"/>
    <mergeCell ref="I55:I56"/>
    <mergeCell ref="J55:J56"/>
    <mergeCell ref="H54:J54"/>
    <mergeCell ref="K54:L54"/>
    <mergeCell ref="A48:A49"/>
    <mergeCell ref="B48:B49"/>
    <mergeCell ref="C48:C49"/>
    <mergeCell ref="M46:M47"/>
    <mergeCell ref="O46:O47"/>
    <mergeCell ref="Q46:Q47"/>
    <mergeCell ref="D45:D47"/>
    <mergeCell ref="H46:H47"/>
    <mergeCell ref="K46:K47"/>
    <mergeCell ref="A45:A47"/>
    <mergeCell ref="B45:B47"/>
    <mergeCell ref="C45:C47"/>
    <mergeCell ref="A37:A39"/>
    <mergeCell ref="B37:B39"/>
    <mergeCell ref="C37:C39"/>
    <mergeCell ref="A33:A35"/>
    <mergeCell ref="B33:B35"/>
    <mergeCell ref="C33:C35"/>
    <mergeCell ref="A29:A31"/>
    <mergeCell ref="B29:B31"/>
    <mergeCell ref="M27:M28"/>
    <mergeCell ref="O27:O28"/>
    <mergeCell ref="H27:H28"/>
    <mergeCell ref="K27:K28"/>
    <mergeCell ref="A26:A28"/>
    <mergeCell ref="B26:B28"/>
    <mergeCell ref="L27:L28"/>
    <mergeCell ref="N27:N28"/>
    <mergeCell ref="L14:L15"/>
    <mergeCell ref="M14:M15"/>
    <mergeCell ref="N14:N15"/>
    <mergeCell ref="C30:C31"/>
    <mergeCell ref="Q27:Q28"/>
    <mergeCell ref="H14:H15"/>
    <mergeCell ref="O26:P26"/>
    <mergeCell ref="Q26:R26"/>
    <mergeCell ref="I27:I28"/>
    <mergeCell ref="J27:J28"/>
    <mergeCell ref="A13:A15"/>
    <mergeCell ref="A6:D6"/>
    <mergeCell ref="A8:D8"/>
    <mergeCell ref="B10:D10"/>
    <mergeCell ref="C26:C28"/>
    <mergeCell ref="D26:D28"/>
    <mergeCell ref="B16:B20"/>
    <mergeCell ref="C16:C20"/>
    <mergeCell ref="A16:A20"/>
    <mergeCell ref="A3:D3"/>
    <mergeCell ref="A4:D4"/>
    <mergeCell ref="A5:D5"/>
    <mergeCell ref="H26:J26"/>
    <mergeCell ref="K26:L26"/>
    <mergeCell ref="M26:N26"/>
    <mergeCell ref="F14:F15"/>
    <mergeCell ref="B13:B15"/>
    <mergeCell ref="C13:C15"/>
    <mergeCell ref="D13:D15"/>
    <mergeCell ref="O63:P63"/>
    <mergeCell ref="P27:P28"/>
    <mergeCell ref="R27:R28"/>
    <mergeCell ref="K45:L45"/>
    <mergeCell ref="M45:N45"/>
    <mergeCell ref="O45:P45"/>
    <mergeCell ref="Q45:R45"/>
    <mergeCell ref="Q63:R63"/>
    <mergeCell ref="R46:R47"/>
    <mergeCell ref="M54:N54"/>
    <mergeCell ref="O54:P54"/>
    <mergeCell ref="Q54:R54"/>
    <mergeCell ref="I46:I47"/>
    <mergeCell ref="J46:J47"/>
    <mergeCell ref="L46:L47"/>
    <mergeCell ref="N46:N47"/>
    <mergeCell ref="P46:P47"/>
    <mergeCell ref="L64:L65"/>
    <mergeCell ref="N64:N65"/>
    <mergeCell ref="P64:P65"/>
    <mergeCell ref="R64:R65"/>
    <mergeCell ref="L55:L56"/>
    <mergeCell ref="N55:N56"/>
    <mergeCell ref="P55:P56"/>
    <mergeCell ref="R55:R56"/>
    <mergeCell ref="K63:L63"/>
    <mergeCell ref="M63:N63"/>
    <mergeCell ref="F27:F28"/>
    <mergeCell ref="F46:F47"/>
    <mergeCell ref="F55:F56"/>
    <mergeCell ref="F64:F65"/>
    <mergeCell ref="I64:I65"/>
    <mergeCell ref="J64:J65"/>
    <mergeCell ref="H63:J63"/>
    <mergeCell ref="H45:J4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87"/>
  <sheetViews>
    <sheetView tabSelected="1" zoomScalePageLayoutView="0" workbookViewId="0" topLeftCell="A1">
      <selection activeCell="V15" sqref="V15:V16"/>
    </sheetView>
  </sheetViews>
  <sheetFormatPr defaultColWidth="11.421875" defaultRowHeight="15"/>
  <cols>
    <col min="1" max="1" width="7.421875" style="8" customWidth="1"/>
    <col min="2" max="3" width="17.57421875" style="8" customWidth="1"/>
    <col min="4" max="4" width="49.28125" style="8" customWidth="1"/>
    <col min="5" max="5" width="56.421875" style="8" customWidth="1"/>
    <col min="6" max="6" width="33.8515625" style="8" customWidth="1"/>
    <col min="7" max="7" width="35.8515625" style="8" customWidth="1"/>
    <col min="8" max="8" width="0.9921875" style="7" customWidth="1"/>
    <col min="9" max="10" width="15.00390625" style="8" customWidth="1"/>
    <col min="11" max="11" width="16.140625" style="8" customWidth="1"/>
    <col min="12" max="12" width="15.00390625" style="8" customWidth="1"/>
    <col min="13" max="13" width="0.9921875" style="7" customWidth="1"/>
    <col min="14" max="15" width="15.00390625" style="8" customWidth="1"/>
    <col min="16" max="16" width="11.421875" style="8" customWidth="1"/>
    <col min="17" max="17" width="13.00390625" style="8" customWidth="1"/>
    <col min="18" max="18" width="0.9921875" style="7" customWidth="1"/>
    <col min="19" max="20" width="15.00390625" style="8" customWidth="1"/>
    <col min="21" max="21" width="0.85546875" style="8" customWidth="1"/>
    <col min="22" max="23" width="15.00390625" style="8" customWidth="1"/>
    <col min="24" max="24" width="0.85546875" style="8" customWidth="1"/>
    <col min="25" max="26" width="15.00390625" style="8" customWidth="1"/>
    <col min="27" max="27" width="0.9921875" style="8" customWidth="1"/>
    <col min="28" max="28" width="14.421875" style="8" customWidth="1"/>
    <col min="29" max="29" width="15.00390625" style="8" customWidth="1"/>
    <col min="30" max="30" width="16.8515625" style="8" customWidth="1"/>
    <col min="31" max="31" width="15.140625" style="8" customWidth="1"/>
    <col min="32" max="16384" width="11.421875" style="8" customWidth="1"/>
  </cols>
  <sheetData>
    <row r="1" ht="15">
      <c r="A1" s="6" t="s">
        <v>66</v>
      </c>
    </row>
    <row r="3" spans="1:30" s="3" customFormat="1" ht="12.75">
      <c r="A3" s="188" t="s">
        <v>0</v>
      </c>
      <c r="B3" s="188"/>
      <c r="C3" s="188"/>
      <c r="D3" s="188"/>
      <c r="E3" s="188"/>
      <c r="F3" s="188"/>
      <c r="G3" s="4"/>
      <c r="H3" s="2"/>
      <c r="I3" s="2"/>
      <c r="J3" s="2"/>
      <c r="K3" s="2"/>
      <c r="L3" s="2"/>
      <c r="M3" s="2"/>
      <c r="N3" s="2"/>
      <c r="O3" s="2"/>
      <c r="P3" s="2"/>
      <c r="Q3" s="2"/>
      <c r="R3" s="2"/>
      <c r="S3" s="2"/>
      <c r="T3" s="2"/>
      <c r="V3" s="2"/>
      <c r="W3" s="2"/>
      <c r="Y3" s="2"/>
      <c r="Z3" s="2"/>
      <c r="AB3" s="2"/>
      <c r="AC3" s="2"/>
      <c r="AD3" s="2"/>
    </row>
    <row r="4" spans="1:30" s="3" customFormat="1" ht="12.75">
      <c r="A4" s="188" t="s">
        <v>14</v>
      </c>
      <c r="B4" s="188"/>
      <c r="C4" s="188"/>
      <c r="D4" s="188"/>
      <c r="E4" s="188"/>
      <c r="F4" s="188"/>
      <c r="G4" s="4"/>
      <c r="H4" s="2"/>
      <c r="I4" s="2"/>
      <c r="J4" s="2"/>
      <c r="K4" s="2"/>
      <c r="L4" s="2"/>
      <c r="M4" s="2"/>
      <c r="N4" s="2"/>
      <c r="O4" s="2"/>
      <c r="P4" s="2"/>
      <c r="Q4" s="2"/>
      <c r="R4" s="2"/>
      <c r="S4" s="2"/>
      <c r="T4" s="2"/>
      <c r="V4" s="2"/>
      <c r="W4" s="2"/>
      <c r="Y4" s="2"/>
      <c r="Z4" s="2"/>
      <c r="AB4" s="2"/>
      <c r="AC4" s="2"/>
      <c r="AD4" s="2"/>
    </row>
    <row r="5" spans="1:30" s="3" customFormat="1" ht="12.75">
      <c r="A5" s="188" t="s">
        <v>0</v>
      </c>
      <c r="B5" s="188"/>
      <c r="C5" s="188"/>
      <c r="D5" s="188"/>
      <c r="E5" s="188"/>
      <c r="F5" s="188"/>
      <c r="G5" s="4"/>
      <c r="H5" s="2"/>
      <c r="I5" s="2"/>
      <c r="J5" s="2"/>
      <c r="K5" s="2"/>
      <c r="L5" s="2"/>
      <c r="M5" s="2"/>
      <c r="N5" s="2"/>
      <c r="O5" s="2"/>
      <c r="P5" s="2"/>
      <c r="Q5" s="2"/>
      <c r="R5" s="2"/>
      <c r="S5" s="2"/>
      <c r="T5" s="2"/>
      <c r="V5" s="2"/>
      <c r="W5" s="2"/>
      <c r="Y5" s="2"/>
      <c r="Z5" s="2"/>
      <c r="AB5" s="2"/>
      <c r="AC5" s="2"/>
      <c r="AD5" s="2"/>
    </row>
    <row r="6" spans="1:30" s="3" customFormat="1" ht="12.75">
      <c r="A6" s="188" t="s">
        <v>15</v>
      </c>
      <c r="B6" s="188"/>
      <c r="C6" s="188"/>
      <c r="D6" s="188"/>
      <c r="E6" s="188"/>
      <c r="F6" s="188"/>
      <c r="G6" s="4"/>
      <c r="H6" s="2"/>
      <c r="I6" s="2"/>
      <c r="J6" s="2"/>
      <c r="K6" s="2"/>
      <c r="L6" s="2"/>
      <c r="M6" s="2"/>
      <c r="N6" s="2"/>
      <c r="O6" s="2"/>
      <c r="P6" s="2"/>
      <c r="Q6" s="2"/>
      <c r="R6" s="2"/>
      <c r="S6" s="2"/>
      <c r="T6" s="2"/>
      <c r="V6" s="2"/>
      <c r="W6" s="2"/>
      <c r="Y6" s="2"/>
      <c r="Z6" s="2"/>
      <c r="AB6" s="2"/>
      <c r="AC6" s="2"/>
      <c r="AD6" s="2"/>
    </row>
    <row r="7" spans="1:30" s="3" customFormat="1" ht="12.75">
      <c r="A7" s="4"/>
      <c r="B7" s="4"/>
      <c r="C7" s="4"/>
      <c r="D7" s="4"/>
      <c r="E7" s="4"/>
      <c r="F7" s="4"/>
      <c r="G7" s="4"/>
      <c r="H7" s="2"/>
      <c r="I7" s="2"/>
      <c r="J7" s="2"/>
      <c r="K7" s="2"/>
      <c r="L7" s="2"/>
      <c r="M7" s="2"/>
      <c r="N7" s="2"/>
      <c r="O7" s="2"/>
      <c r="P7" s="2"/>
      <c r="Q7" s="2"/>
      <c r="R7" s="2"/>
      <c r="S7" s="2"/>
      <c r="T7" s="2"/>
      <c r="V7" s="2"/>
      <c r="W7" s="2"/>
      <c r="Y7" s="2"/>
      <c r="Z7" s="2"/>
      <c r="AB7" s="2"/>
      <c r="AC7" s="2"/>
      <c r="AD7" s="2"/>
    </row>
    <row r="8" spans="1:7" s="5" customFormat="1" ht="27.75" customHeight="1">
      <c r="A8" s="183" t="s">
        <v>129</v>
      </c>
      <c r="B8" s="184"/>
      <c r="C8" s="184"/>
      <c r="D8" s="184"/>
      <c r="E8" s="184"/>
      <c r="F8" s="184"/>
      <c r="G8" s="136"/>
    </row>
    <row r="9" spans="1:7" s="5" customFormat="1" ht="15.75" customHeight="1">
      <c r="A9" s="136"/>
      <c r="B9" s="136"/>
      <c r="C9" s="136"/>
      <c r="D9" s="136"/>
      <c r="E9" s="136"/>
      <c r="F9" s="136"/>
      <c r="G9" s="136"/>
    </row>
    <row r="10" spans="1:30" s="3" customFormat="1" ht="12.75">
      <c r="A10" s="4"/>
      <c r="B10" s="4"/>
      <c r="C10" s="4"/>
      <c r="D10" s="4"/>
      <c r="E10" s="4"/>
      <c r="F10" s="4"/>
      <c r="G10" s="4"/>
      <c r="H10" s="2"/>
      <c r="I10" s="2"/>
      <c r="J10" s="2"/>
      <c r="K10" s="2"/>
      <c r="L10" s="2"/>
      <c r="M10" s="2"/>
      <c r="N10" s="2"/>
      <c r="O10" s="2"/>
      <c r="P10" s="2"/>
      <c r="Q10" s="2"/>
      <c r="R10" s="2"/>
      <c r="S10" s="2"/>
      <c r="T10" s="2"/>
      <c r="V10" s="2"/>
      <c r="W10" s="2"/>
      <c r="Y10" s="2"/>
      <c r="Z10" s="2"/>
      <c r="AB10" s="2"/>
      <c r="AC10" s="2"/>
      <c r="AD10" s="2"/>
    </row>
    <row r="11" spans="1:30" ht="15">
      <c r="A11" s="39" t="s">
        <v>1</v>
      </c>
      <c r="B11" s="177" t="s">
        <v>16</v>
      </c>
      <c r="C11" s="177"/>
      <c r="D11" s="177"/>
      <c r="E11" s="177"/>
      <c r="F11" s="177"/>
      <c r="G11" s="133"/>
      <c r="H11" s="8"/>
      <c r="I11" s="7"/>
      <c r="J11" s="7"/>
      <c r="K11" s="7"/>
      <c r="L11" s="7"/>
      <c r="M11" s="8"/>
      <c r="N11" s="7"/>
      <c r="O11" s="7"/>
      <c r="P11" s="7"/>
      <c r="Q11" s="7"/>
      <c r="R11" s="8"/>
      <c r="S11" s="7"/>
      <c r="T11" s="7"/>
      <c r="V11" s="7"/>
      <c r="W11" s="7"/>
      <c r="Y11" s="7"/>
      <c r="Z11" s="7"/>
      <c r="AB11" s="7"/>
      <c r="AC11" s="7"/>
      <c r="AD11" s="7"/>
    </row>
    <row r="12" spans="1:30" ht="15">
      <c r="A12" s="9" t="s">
        <v>17</v>
      </c>
      <c r="B12" s="6" t="s">
        <v>18</v>
      </c>
      <c r="C12" s="6"/>
      <c r="D12" s="6"/>
      <c r="E12" s="6"/>
      <c r="F12" s="7"/>
      <c r="G12" s="7"/>
      <c r="H12" s="8"/>
      <c r="I12" s="7"/>
      <c r="J12" s="7"/>
      <c r="K12" s="7"/>
      <c r="L12" s="7"/>
      <c r="M12" s="8"/>
      <c r="N12" s="7"/>
      <c r="O12" s="7"/>
      <c r="P12" s="7"/>
      <c r="Q12" s="7"/>
      <c r="R12" s="8"/>
      <c r="S12" s="7"/>
      <c r="T12" s="7"/>
      <c r="V12" s="7"/>
      <c r="W12" s="7"/>
      <c r="Y12" s="7"/>
      <c r="Z12" s="7"/>
      <c r="AB12" s="7"/>
      <c r="AC12" s="7"/>
      <c r="AD12" s="7"/>
    </row>
    <row r="13" spans="6:30" ht="14.25" customHeight="1">
      <c r="F13" s="7"/>
      <c r="G13" s="7"/>
      <c r="H13" s="8"/>
      <c r="I13" s="7"/>
      <c r="J13" s="7"/>
      <c r="K13" s="7"/>
      <c r="L13" s="7"/>
      <c r="M13" s="8"/>
      <c r="N13" s="7"/>
      <c r="O13" s="7"/>
      <c r="P13" s="7"/>
      <c r="Q13" s="137">
        <v>1000000</v>
      </c>
      <c r="R13" s="8"/>
      <c r="S13" s="7"/>
      <c r="T13" s="7"/>
      <c r="V13" s="7"/>
      <c r="W13" s="7"/>
      <c r="Y13" s="7"/>
      <c r="Z13" s="7"/>
      <c r="AB13" s="7"/>
      <c r="AC13" s="7"/>
      <c r="AD13" s="7"/>
    </row>
    <row r="14" spans="1:31" s="12" customFormat="1" ht="27" customHeight="1">
      <c r="A14" s="172" t="s">
        <v>2</v>
      </c>
      <c r="B14" s="148" t="s">
        <v>3</v>
      </c>
      <c r="C14" s="140" t="s">
        <v>102</v>
      </c>
      <c r="D14" s="148" t="s">
        <v>68</v>
      </c>
      <c r="E14" s="140" t="s">
        <v>92</v>
      </c>
      <c r="F14" s="175" t="s">
        <v>19</v>
      </c>
      <c r="G14" s="143" t="s">
        <v>107</v>
      </c>
      <c r="H14" s="10"/>
      <c r="I14" s="163">
        <v>2016</v>
      </c>
      <c r="J14" s="163"/>
      <c r="K14" s="163"/>
      <c r="L14" s="163"/>
      <c r="M14" s="10"/>
      <c r="N14" s="163">
        <v>2017</v>
      </c>
      <c r="O14" s="163"/>
      <c r="P14" s="163"/>
      <c r="Q14" s="163"/>
      <c r="R14" s="11"/>
      <c r="S14" s="163">
        <v>2018</v>
      </c>
      <c r="T14" s="163"/>
      <c r="V14" s="163">
        <v>2019</v>
      </c>
      <c r="W14" s="163"/>
      <c r="Y14" s="163">
        <v>2020</v>
      </c>
      <c r="Z14" s="163"/>
      <c r="AB14" s="160" t="s">
        <v>20</v>
      </c>
      <c r="AC14" s="161"/>
      <c r="AD14" s="161"/>
      <c r="AE14" s="161"/>
    </row>
    <row r="15" spans="1:31" s="12" customFormat="1" ht="16.5" customHeight="1">
      <c r="A15" s="173"/>
      <c r="B15" s="149"/>
      <c r="C15" s="141"/>
      <c r="D15" s="149"/>
      <c r="E15" s="141"/>
      <c r="F15" s="141"/>
      <c r="G15" s="143"/>
      <c r="H15" s="10"/>
      <c r="I15" s="162" t="s">
        <v>4</v>
      </c>
      <c r="J15" s="162"/>
      <c r="K15" s="162" t="s">
        <v>62</v>
      </c>
      <c r="L15" s="162"/>
      <c r="M15" s="10"/>
      <c r="N15" s="162" t="s">
        <v>6</v>
      </c>
      <c r="O15" s="162"/>
      <c r="P15" s="162" t="s">
        <v>8</v>
      </c>
      <c r="Q15" s="162"/>
      <c r="R15" s="10"/>
      <c r="S15" s="162" t="s">
        <v>7</v>
      </c>
      <c r="T15" s="162" t="s">
        <v>8</v>
      </c>
      <c r="U15" s="10"/>
      <c r="V15" s="158" t="s">
        <v>7</v>
      </c>
      <c r="W15" s="158" t="s">
        <v>8</v>
      </c>
      <c r="Y15" s="158" t="s">
        <v>7</v>
      </c>
      <c r="Z15" s="158" t="s">
        <v>8</v>
      </c>
      <c r="AB15" s="158" t="s">
        <v>4</v>
      </c>
      <c r="AC15" s="158" t="s">
        <v>67</v>
      </c>
      <c r="AD15" s="158" t="s">
        <v>8</v>
      </c>
      <c r="AE15" s="158" t="s">
        <v>5</v>
      </c>
    </row>
    <row r="16" spans="1:31" s="12" customFormat="1" ht="16.5">
      <c r="A16" s="174"/>
      <c r="B16" s="150"/>
      <c r="C16" s="142"/>
      <c r="D16" s="150"/>
      <c r="E16" s="142"/>
      <c r="F16" s="176"/>
      <c r="G16" s="143"/>
      <c r="H16" s="13"/>
      <c r="I16" s="73" t="s">
        <v>60</v>
      </c>
      <c r="J16" s="129" t="s">
        <v>61</v>
      </c>
      <c r="K16" s="73" t="s">
        <v>63</v>
      </c>
      <c r="L16" s="129" t="s">
        <v>64</v>
      </c>
      <c r="M16" s="13"/>
      <c r="N16" s="73" t="s">
        <v>60</v>
      </c>
      <c r="O16" s="129" t="s">
        <v>61</v>
      </c>
      <c r="P16" s="73" t="s">
        <v>63</v>
      </c>
      <c r="Q16" s="129" t="s">
        <v>64</v>
      </c>
      <c r="R16" s="13"/>
      <c r="S16" s="162"/>
      <c r="T16" s="162"/>
      <c r="U16" s="10"/>
      <c r="V16" s="159"/>
      <c r="W16" s="159"/>
      <c r="Y16" s="159"/>
      <c r="Z16" s="159"/>
      <c r="AB16" s="159"/>
      <c r="AC16" s="159"/>
      <c r="AD16" s="159"/>
      <c r="AE16" s="159"/>
    </row>
    <row r="17" spans="1:31" ht="75.75" customHeight="1">
      <c r="A17" s="157" t="s">
        <v>11</v>
      </c>
      <c r="B17" s="138" t="s">
        <v>12</v>
      </c>
      <c r="C17" s="138" t="s">
        <v>101</v>
      </c>
      <c r="D17" s="151" t="s">
        <v>69</v>
      </c>
      <c r="E17" s="151" t="s">
        <v>100</v>
      </c>
      <c r="F17" s="14" t="s">
        <v>21</v>
      </c>
      <c r="G17" s="14" t="s">
        <v>109</v>
      </c>
      <c r="H17" s="15"/>
      <c r="I17" s="71">
        <v>1436</v>
      </c>
      <c r="J17" s="71">
        <f>65+6+283+70+141</f>
        <v>565</v>
      </c>
      <c r="K17" s="71">
        <v>5193.982746</v>
      </c>
      <c r="L17" s="35">
        <v>4172.376672</v>
      </c>
      <c r="M17" s="17"/>
      <c r="N17" s="16">
        <v>1771</v>
      </c>
      <c r="O17" s="16">
        <f>18+33+163+102+329+115+80+143</f>
        <v>983</v>
      </c>
      <c r="P17" s="35">
        <v>10341.512</v>
      </c>
      <c r="Q17" s="35">
        <v>4476.381081</v>
      </c>
      <c r="R17" s="17"/>
      <c r="S17" s="16">
        <v>832</v>
      </c>
      <c r="T17" s="35">
        <v>15309.148606</v>
      </c>
      <c r="V17" s="16">
        <v>582</v>
      </c>
      <c r="W17" s="35">
        <v>15361.51455</v>
      </c>
      <c r="Y17" s="16">
        <v>250</v>
      </c>
      <c r="Z17" s="35">
        <v>10978.567816</v>
      </c>
      <c r="AB17" s="16">
        <f>+J17+N17+S17+V17+Y17</f>
        <v>4000</v>
      </c>
      <c r="AC17" s="16">
        <f>+J17+O17</f>
        <v>1548</v>
      </c>
      <c r="AD17" s="35">
        <f>+K17+P17+T17+W17+Z17</f>
        <v>57184.725718</v>
      </c>
      <c r="AE17" s="35">
        <f>+L17+Q17</f>
        <v>8648.757753000002</v>
      </c>
    </row>
    <row r="18" spans="1:31" ht="43.5" customHeight="1">
      <c r="A18" s="157"/>
      <c r="B18" s="144"/>
      <c r="C18" s="144"/>
      <c r="D18" s="152"/>
      <c r="E18" s="152"/>
      <c r="F18" s="14" t="s">
        <v>89</v>
      </c>
      <c r="G18" s="14" t="s">
        <v>110</v>
      </c>
      <c r="H18" s="15"/>
      <c r="I18" s="16">
        <v>333</v>
      </c>
      <c r="J18" s="118">
        <f>2+184+36+219-2</f>
        <v>439</v>
      </c>
      <c r="K18" s="16">
        <v>20057.56658</v>
      </c>
      <c r="L18" s="35">
        <v>18516.562233</v>
      </c>
      <c r="M18" s="17"/>
      <c r="N18" s="16">
        <v>220</v>
      </c>
      <c r="O18" s="16">
        <f>4+8+127+13+4+26+5</f>
        <v>187</v>
      </c>
      <c r="P18" s="35">
        <v>12203.442</v>
      </c>
      <c r="Q18" s="35">
        <v>9954.606593</v>
      </c>
      <c r="R18" s="17"/>
      <c r="S18" s="16">
        <v>330</v>
      </c>
      <c r="T18" s="35">
        <v>16313.750825</v>
      </c>
      <c r="V18" s="16">
        <v>300</v>
      </c>
      <c r="W18" s="35">
        <v>15169.1829</v>
      </c>
      <c r="Y18" s="16">
        <v>139</v>
      </c>
      <c r="Z18" s="35">
        <v>6280.958575</v>
      </c>
      <c r="AB18" s="16">
        <f>+J18+N18+S18+V18+Y18</f>
        <v>1428</v>
      </c>
      <c r="AC18" s="16">
        <f>+J18+O18</f>
        <v>626</v>
      </c>
      <c r="AD18" s="35">
        <f>+K18+P18+T18+W18+Z18</f>
        <v>70024.90088</v>
      </c>
      <c r="AE18" s="35">
        <f>+L18+Q18</f>
        <v>28471.168826</v>
      </c>
    </row>
    <row r="19" spans="1:31" ht="43.5" customHeight="1">
      <c r="A19" s="157"/>
      <c r="B19" s="144"/>
      <c r="C19" s="144"/>
      <c r="D19" s="152"/>
      <c r="E19" s="152"/>
      <c r="F19" s="14" t="s">
        <v>91</v>
      </c>
      <c r="G19" s="14" t="s">
        <v>111</v>
      </c>
      <c r="H19" s="15"/>
      <c r="I19" s="16">
        <v>201</v>
      </c>
      <c r="J19" s="16">
        <f>6+14+3+12+242</f>
        <v>277</v>
      </c>
      <c r="K19" s="16">
        <v>54.545</v>
      </c>
      <c r="L19" s="35">
        <v>54.545</v>
      </c>
      <c r="M19" s="17"/>
      <c r="N19" s="16">
        <v>529</v>
      </c>
      <c r="O19" s="16">
        <f>43+74+104+65+127+70+18+29</f>
        <v>530</v>
      </c>
      <c r="P19" s="35">
        <v>102.76</v>
      </c>
      <c r="Q19" s="35">
        <v>102.76</v>
      </c>
      <c r="R19" s="17"/>
      <c r="S19" s="16">
        <v>890</v>
      </c>
      <c r="T19" s="35">
        <v>233.903488</v>
      </c>
      <c r="V19" s="16">
        <v>284</v>
      </c>
      <c r="W19" s="35">
        <v>243.259628</v>
      </c>
      <c r="Y19" s="16">
        <v>122</v>
      </c>
      <c r="Z19" s="35">
        <v>252.990012</v>
      </c>
      <c r="AB19" s="16">
        <f>+J19+N19+S19+V19+Y19</f>
        <v>2102</v>
      </c>
      <c r="AC19" s="16">
        <f>+J19+O19</f>
        <v>807</v>
      </c>
      <c r="AD19" s="35">
        <f>+K19+P19+T19+W19+Z19</f>
        <v>887.458128</v>
      </c>
      <c r="AE19" s="35">
        <f>+L19+Q19</f>
        <v>157.305</v>
      </c>
    </row>
    <row r="20" spans="1:31" ht="62.25" customHeight="1">
      <c r="A20" s="157"/>
      <c r="B20" s="144"/>
      <c r="C20" s="144"/>
      <c r="D20" s="152"/>
      <c r="E20" s="152"/>
      <c r="F20" s="14" t="s">
        <v>84</v>
      </c>
      <c r="G20" s="14" t="s">
        <v>108</v>
      </c>
      <c r="H20" s="15"/>
      <c r="I20" s="30">
        <v>1</v>
      </c>
      <c r="J20" s="30">
        <v>0.72</v>
      </c>
      <c r="K20" s="16">
        <v>4832.233114</v>
      </c>
      <c r="L20" s="35">
        <v>4699.118883</v>
      </c>
      <c r="M20" s="17"/>
      <c r="N20" s="30">
        <v>1</v>
      </c>
      <c r="O20" s="120">
        <v>0.607</v>
      </c>
      <c r="P20" s="35">
        <v>8510.651</v>
      </c>
      <c r="Q20" s="35">
        <v>6336.978854</v>
      </c>
      <c r="R20" s="17"/>
      <c r="S20" s="30">
        <v>1</v>
      </c>
      <c r="T20" s="35">
        <v>11194.2</v>
      </c>
      <c r="V20" s="30">
        <v>1</v>
      </c>
      <c r="W20" s="35">
        <v>11530.026</v>
      </c>
      <c r="Y20" s="30">
        <v>1</v>
      </c>
      <c r="Z20" s="35">
        <v>11375.92678</v>
      </c>
      <c r="AB20" s="30">
        <v>1</v>
      </c>
      <c r="AC20" s="30">
        <f>+(J20+O20)/5</f>
        <v>0.26539999999999997</v>
      </c>
      <c r="AD20" s="35">
        <f>+K20+P20+T20+W20+Z20</f>
        <v>47443.036894000004</v>
      </c>
      <c r="AE20" s="35">
        <f>+L20+Q20</f>
        <v>11036.097737</v>
      </c>
    </row>
    <row r="21" spans="1:31" ht="39.75" customHeight="1">
      <c r="A21" s="157"/>
      <c r="B21" s="144"/>
      <c r="C21" s="144"/>
      <c r="D21" s="152"/>
      <c r="E21" s="152"/>
      <c r="F21" s="14" t="s">
        <v>90</v>
      </c>
      <c r="G21" s="14" t="s">
        <v>112</v>
      </c>
      <c r="H21" s="15"/>
      <c r="I21" s="16">
        <v>60</v>
      </c>
      <c r="J21" s="16">
        <f>18+34</f>
        <v>52</v>
      </c>
      <c r="K21" s="16">
        <v>4892.971085</v>
      </c>
      <c r="L21" s="35">
        <v>3555.560739</v>
      </c>
      <c r="M21" s="17"/>
      <c r="N21" s="16">
        <v>29</v>
      </c>
      <c r="O21" s="16">
        <f>6+3+13</f>
        <v>22</v>
      </c>
      <c r="P21" s="35">
        <f>(800000000+989000000)/1000000</f>
        <v>1789</v>
      </c>
      <c r="Q21" s="35">
        <v>1269.872259</v>
      </c>
      <c r="R21" s="17"/>
      <c r="S21" s="16">
        <v>30</v>
      </c>
      <c r="T21" s="35">
        <v>2537.881412</v>
      </c>
      <c r="V21" s="16">
        <v>30</v>
      </c>
      <c r="W21" s="35">
        <v>2639.396668</v>
      </c>
      <c r="Y21" s="16">
        <v>229</v>
      </c>
      <c r="Z21" s="35">
        <v>2213.728762</v>
      </c>
      <c r="AB21" s="16">
        <f>+J21+N21+S21+V21+Y21</f>
        <v>370</v>
      </c>
      <c r="AC21" s="16">
        <f>+J21+O21</f>
        <v>74</v>
      </c>
      <c r="AD21" s="35">
        <f>+K21+P21+T21+W21+Z21</f>
        <v>14072.977927</v>
      </c>
      <c r="AE21" s="35">
        <f>+L21+Q21</f>
        <v>4825.432998</v>
      </c>
    </row>
    <row r="22" spans="1:31" ht="87.75" customHeight="1">
      <c r="A22" s="157"/>
      <c r="B22" s="139"/>
      <c r="C22" s="139"/>
      <c r="D22" s="153"/>
      <c r="E22" s="153"/>
      <c r="F22" s="14" t="s">
        <v>130</v>
      </c>
      <c r="G22" s="14" t="s">
        <v>131</v>
      </c>
      <c r="H22" s="15"/>
      <c r="I22" s="16" t="s">
        <v>132</v>
      </c>
      <c r="J22" s="16" t="s">
        <v>132</v>
      </c>
      <c r="K22" s="16" t="s">
        <v>132</v>
      </c>
      <c r="L22" s="16" t="s">
        <v>132</v>
      </c>
      <c r="M22" s="17"/>
      <c r="N22" s="30">
        <v>1</v>
      </c>
      <c r="O22" s="16">
        <v>0</v>
      </c>
      <c r="P22" s="35">
        <v>11616.55667</v>
      </c>
      <c r="Q22" s="35">
        <v>0</v>
      </c>
      <c r="R22" s="17"/>
      <c r="S22" s="16" t="s">
        <v>132</v>
      </c>
      <c r="T22" s="16" t="s">
        <v>132</v>
      </c>
      <c r="V22" s="16" t="s">
        <v>132</v>
      </c>
      <c r="W22" s="16" t="s">
        <v>132</v>
      </c>
      <c r="Y22" s="16" t="s">
        <v>132</v>
      </c>
      <c r="Z22" s="16" t="s">
        <v>132</v>
      </c>
      <c r="AB22" s="30">
        <f>+N22</f>
        <v>1</v>
      </c>
      <c r="AC22" s="16">
        <f>+O22</f>
        <v>0</v>
      </c>
      <c r="AD22" s="35">
        <f>+P22</f>
        <v>11616.55667</v>
      </c>
      <c r="AE22" s="35">
        <f>+Q22</f>
        <v>0</v>
      </c>
    </row>
    <row r="23" spans="1:31" s="6" customFormat="1" ht="15.75">
      <c r="A23" s="18"/>
      <c r="B23" s="132" t="s">
        <v>53</v>
      </c>
      <c r="C23" s="132"/>
      <c r="D23" s="132"/>
      <c r="E23" s="132"/>
      <c r="F23" s="45"/>
      <c r="G23" s="45"/>
      <c r="H23" s="46"/>
      <c r="I23" s="47"/>
      <c r="J23" s="47"/>
      <c r="K23" s="48">
        <f>SUM(K17:K21)</f>
        <v>35031.298525</v>
      </c>
      <c r="L23" s="48">
        <f>SUM(L17:L21)</f>
        <v>30998.163527</v>
      </c>
      <c r="M23" s="49"/>
      <c r="N23" s="47"/>
      <c r="O23" s="47"/>
      <c r="P23" s="48">
        <f>SUM(P17:P22)</f>
        <v>44563.921669999996</v>
      </c>
      <c r="Q23" s="48">
        <f>SUM(Q17:Q22)</f>
        <v>22140.598787</v>
      </c>
      <c r="R23" s="49"/>
      <c r="S23" s="47"/>
      <c r="T23" s="48">
        <f>SUM(T17:T21)</f>
        <v>45588.884331</v>
      </c>
      <c r="V23" s="47"/>
      <c r="W23" s="48">
        <f>SUM(W17:W21)</f>
        <v>44943.379746</v>
      </c>
      <c r="Y23" s="47"/>
      <c r="Z23" s="48">
        <f>SUM(Z17:Z21)</f>
        <v>31102.171944999995</v>
      </c>
      <c r="AB23" s="47"/>
      <c r="AC23" s="47"/>
      <c r="AD23" s="48">
        <f>SUM(AD17:AD22)</f>
        <v>201229.65621699998</v>
      </c>
      <c r="AE23" s="48">
        <f>SUM(AE17:AE22)</f>
        <v>53138.76231400001</v>
      </c>
    </row>
    <row r="24" spans="1:30" ht="15">
      <c r="A24" s="128"/>
      <c r="F24" s="7"/>
      <c r="G24" s="7"/>
      <c r="H24" s="8"/>
      <c r="I24" s="7"/>
      <c r="J24" s="7"/>
      <c r="K24" s="7"/>
      <c r="L24" s="7"/>
      <c r="M24" s="8"/>
      <c r="N24" s="7"/>
      <c r="O24" s="7"/>
      <c r="P24" s="7"/>
      <c r="Q24" s="7"/>
      <c r="R24" s="8"/>
      <c r="S24" s="7"/>
      <c r="T24" s="7"/>
      <c r="V24" s="7"/>
      <c r="W24" s="7"/>
      <c r="Y24" s="7"/>
      <c r="Z24" s="7"/>
      <c r="AB24" s="7"/>
      <c r="AC24" s="7"/>
      <c r="AD24" s="84"/>
    </row>
    <row r="25" spans="1:31" ht="15">
      <c r="A25" s="6" t="s">
        <v>22</v>
      </c>
      <c r="B25" s="6" t="s">
        <v>23</v>
      </c>
      <c r="C25" s="6"/>
      <c r="D25" s="6"/>
      <c r="E25" s="6"/>
      <c r="F25" s="7"/>
      <c r="G25" s="7"/>
      <c r="H25" s="8"/>
      <c r="I25" s="7"/>
      <c r="J25" s="7"/>
      <c r="K25" s="7"/>
      <c r="L25" s="7"/>
      <c r="M25" s="8"/>
      <c r="N25" s="7"/>
      <c r="O25" s="7"/>
      <c r="P25" s="7"/>
      <c r="Q25" s="7"/>
      <c r="R25" s="8"/>
      <c r="S25" s="7"/>
      <c r="T25" s="7"/>
      <c r="V25" s="7"/>
      <c r="W25" s="7"/>
      <c r="Y25" s="7"/>
      <c r="Z25" s="7"/>
      <c r="AB25" s="7"/>
      <c r="AC25" s="7"/>
      <c r="AD25" s="85"/>
      <c r="AE25" s="101"/>
    </row>
    <row r="26" spans="1:30" ht="15">
      <c r="A26" s="9">
        <v>14</v>
      </c>
      <c r="B26" s="6" t="s">
        <v>24</v>
      </c>
      <c r="C26" s="6"/>
      <c r="D26" s="6"/>
      <c r="E26" s="6"/>
      <c r="F26" s="7"/>
      <c r="G26" s="7"/>
      <c r="H26" s="8"/>
      <c r="I26" s="7"/>
      <c r="J26" s="7"/>
      <c r="K26" s="7"/>
      <c r="L26" s="7"/>
      <c r="M26" s="8"/>
      <c r="N26" s="7"/>
      <c r="O26" s="7"/>
      <c r="P26" s="7"/>
      <c r="Q26" s="7"/>
      <c r="R26" s="8"/>
      <c r="S26" s="7"/>
      <c r="T26" s="7"/>
      <c r="V26" s="7"/>
      <c r="W26" s="7"/>
      <c r="Y26" s="7"/>
      <c r="Z26" s="7"/>
      <c r="AB26" s="7"/>
      <c r="AC26" s="7"/>
      <c r="AD26" s="7"/>
    </row>
    <row r="27" spans="6:30" ht="15">
      <c r="F27" s="7"/>
      <c r="G27" s="7"/>
      <c r="H27" s="8"/>
      <c r="I27" s="7"/>
      <c r="J27" s="7"/>
      <c r="K27" s="7"/>
      <c r="L27" s="7"/>
      <c r="M27" s="8"/>
      <c r="N27" s="7"/>
      <c r="O27" s="7"/>
      <c r="P27" s="7"/>
      <c r="Q27" s="7"/>
      <c r="R27" s="8"/>
      <c r="S27" s="7"/>
      <c r="T27" s="7"/>
      <c r="V27" s="7"/>
      <c r="W27" s="7"/>
      <c r="Y27" s="7"/>
      <c r="Z27" s="7"/>
      <c r="AB27" s="7"/>
      <c r="AC27" s="7"/>
      <c r="AD27" s="7"/>
    </row>
    <row r="28" spans="1:31" s="12" customFormat="1" ht="15" customHeight="1">
      <c r="A28" s="163" t="s">
        <v>2</v>
      </c>
      <c r="B28" s="163" t="s">
        <v>3</v>
      </c>
      <c r="C28" s="140" t="s">
        <v>102</v>
      </c>
      <c r="D28" s="148" t="s">
        <v>68</v>
      </c>
      <c r="E28" s="140" t="s">
        <v>92</v>
      </c>
      <c r="F28" s="163" t="s">
        <v>19</v>
      </c>
      <c r="G28" s="143" t="s">
        <v>107</v>
      </c>
      <c r="H28" s="10"/>
      <c r="I28" s="163">
        <v>2016</v>
      </c>
      <c r="J28" s="163"/>
      <c r="K28" s="163"/>
      <c r="L28" s="163"/>
      <c r="M28" s="10"/>
      <c r="N28" s="163">
        <v>2017</v>
      </c>
      <c r="O28" s="163"/>
      <c r="P28" s="163"/>
      <c r="Q28" s="163"/>
      <c r="R28" s="10"/>
      <c r="S28" s="163">
        <v>2018</v>
      </c>
      <c r="T28" s="163"/>
      <c r="V28" s="163">
        <v>2019</v>
      </c>
      <c r="W28" s="163"/>
      <c r="Y28" s="163">
        <v>2020</v>
      </c>
      <c r="Z28" s="163"/>
      <c r="AB28" s="160" t="s">
        <v>20</v>
      </c>
      <c r="AC28" s="161"/>
      <c r="AD28" s="161"/>
      <c r="AE28" s="161"/>
    </row>
    <row r="29" spans="1:31" s="12" customFormat="1" ht="16.5" customHeight="1">
      <c r="A29" s="163"/>
      <c r="B29" s="163"/>
      <c r="C29" s="141"/>
      <c r="D29" s="149"/>
      <c r="E29" s="141"/>
      <c r="F29" s="163"/>
      <c r="G29" s="143"/>
      <c r="H29" s="10"/>
      <c r="I29" s="162" t="s">
        <v>4</v>
      </c>
      <c r="J29" s="162"/>
      <c r="K29" s="162" t="s">
        <v>62</v>
      </c>
      <c r="L29" s="162"/>
      <c r="M29" s="10"/>
      <c r="N29" s="162" t="s">
        <v>6</v>
      </c>
      <c r="O29" s="162"/>
      <c r="P29" s="162" t="s">
        <v>8</v>
      </c>
      <c r="Q29" s="162"/>
      <c r="R29" s="10"/>
      <c r="S29" s="162" t="s">
        <v>7</v>
      </c>
      <c r="T29" s="162" t="s">
        <v>8</v>
      </c>
      <c r="V29" s="158" t="s">
        <v>7</v>
      </c>
      <c r="W29" s="158" t="s">
        <v>8</v>
      </c>
      <c r="Y29" s="158" t="s">
        <v>7</v>
      </c>
      <c r="Z29" s="158" t="s">
        <v>8</v>
      </c>
      <c r="AB29" s="158" t="s">
        <v>4</v>
      </c>
      <c r="AC29" s="158" t="s">
        <v>67</v>
      </c>
      <c r="AD29" s="158" t="s">
        <v>8</v>
      </c>
      <c r="AE29" s="158" t="s">
        <v>5</v>
      </c>
    </row>
    <row r="30" spans="1:31" s="12" customFormat="1" ht="33">
      <c r="A30" s="163"/>
      <c r="B30" s="163"/>
      <c r="C30" s="142"/>
      <c r="D30" s="150"/>
      <c r="E30" s="142"/>
      <c r="F30" s="163"/>
      <c r="G30" s="143"/>
      <c r="H30" s="13"/>
      <c r="I30" s="73" t="s">
        <v>60</v>
      </c>
      <c r="J30" s="129" t="s">
        <v>61</v>
      </c>
      <c r="K30" s="73" t="s">
        <v>65</v>
      </c>
      <c r="L30" s="129" t="s">
        <v>64</v>
      </c>
      <c r="M30" s="13"/>
      <c r="N30" s="73" t="s">
        <v>60</v>
      </c>
      <c r="O30" s="129" t="s">
        <v>61</v>
      </c>
      <c r="P30" s="73" t="s">
        <v>65</v>
      </c>
      <c r="Q30" s="129" t="s">
        <v>64</v>
      </c>
      <c r="R30" s="13"/>
      <c r="S30" s="162"/>
      <c r="T30" s="162"/>
      <c r="V30" s="159"/>
      <c r="W30" s="159"/>
      <c r="Y30" s="159"/>
      <c r="Z30" s="159"/>
      <c r="AB30" s="159"/>
      <c r="AC30" s="159"/>
      <c r="AD30" s="159"/>
      <c r="AE30" s="159"/>
    </row>
    <row r="31" spans="1:31" ht="115.5" customHeight="1">
      <c r="A31" s="178" t="s">
        <v>25</v>
      </c>
      <c r="B31" s="179" t="s">
        <v>26</v>
      </c>
      <c r="C31" s="138" t="s">
        <v>103</v>
      </c>
      <c r="D31" s="151" t="s">
        <v>70</v>
      </c>
      <c r="E31" s="151" t="s">
        <v>93</v>
      </c>
      <c r="F31" s="14" t="s">
        <v>113</v>
      </c>
      <c r="G31" s="14" t="s">
        <v>114</v>
      </c>
      <c r="H31" s="15"/>
      <c r="I31" s="30">
        <v>1</v>
      </c>
      <c r="J31" s="30">
        <v>0.4</v>
      </c>
      <c r="K31" s="40">
        <v>1223.1183265</v>
      </c>
      <c r="L31" s="40">
        <v>1161.68791625</v>
      </c>
      <c r="M31" s="17"/>
      <c r="N31" s="30">
        <v>1</v>
      </c>
      <c r="O31" s="127">
        <v>0.7756</v>
      </c>
      <c r="P31" s="40">
        <f>(800126297-33134151)/1000000</f>
        <v>766.992146</v>
      </c>
      <c r="Q31" s="40">
        <f>(111054160+27395560+9391262.5+12580149.9+9050981.1+11853122.1-6233366.6+12115690.8-6161500)/1000000</f>
        <v>181.04605980000002</v>
      </c>
      <c r="R31" s="17"/>
      <c r="S31" s="30">
        <v>1</v>
      </c>
      <c r="T31" s="40">
        <v>2275.9956666666667</v>
      </c>
      <c r="V31" s="30">
        <v>1</v>
      </c>
      <c r="W31" s="35">
        <v>2239.4956666666667</v>
      </c>
      <c r="Y31" s="20">
        <v>0</v>
      </c>
      <c r="Z31" s="20">
        <v>0</v>
      </c>
      <c r="AB31" s="30">
        <v>1</v>
      </c>
      <c r="AC31" s="30">
        <f>(J31+O31)/5</f>
        <v>0.23512</v>
      </c>
      <c r="AD31" s="31">
        <f>+K31+P31+T31+W31+Z31</f>
        <v>6505.601805833333</v>
      </c>
      <c r="AE31" s="31">
        <f>+L31+Q31</f>
        <v>1342.73397605</v>
      </c>
    </row>
    <row r="32" spans="1:31" ht="126.75" customHeight="1">
      <c r="A32" s="178"/>
      <c r="B32" s="179"/>
      <c r="C32" s="139"/>
      <c r="D32" s="153"/>
      <c r="E32" s="153"/>
      <c r="F32" s="19" t="s">
        <v>49</v>
      </c>
      <c r="G32" s="19" t="s">
        <v>115</v>
      </c>
      <c r="H32" s="15"/>
      <c r="I32" s="30">
        <v>1</v>
      </c>
      <c r="J32" s="30">
        <v>0.4</v>
      </c>
      <c r="K32" s="40">
        <v>8319.1462095</v>
      </c>
      <c r="L32" s="40">
        <v>8174.68073575</v>
      </c>
      <c r="M32" s="17"/>
      <c r="N32" s="30">
        <v>1</v>
      </c>
      <c r="O32" s="127">
        <v>0.2848</v>
      </c>
      <c r="P32" s="40">
        <f>(8370925703-604208448+3000000000)/1000000</f>
        <v>10766.717255</v>
      </c>
      <c r="Q32" s="40">
        <f>(61524858+999487440+261608581+84521362.5+113221349.1+81458829.9+106678098.9-56100299.4+109041217.2-55453500)/1000000</f>
        <v>1705.9879372</v>
      </c>
      <c r="R32" s="17"/>
      <c r="S32" s="30">
        <v>1</v>
      </c>
      <c r="T32" s="40">
        <v>6827.987</v>
      </c>
      <c r="V32" s="30">
        <v>1</v>
      </c>
      <c r="W32" s="28">
        <v>6718.487</v>
      </c>
      <c r="Y32" s="30">
        <v>1</v>
      </c>
      <c r="Z32" s="28">
        <v>10384.982666666669</v>
      </c>
      <c r="AB32" s="30">
        <v>1</v>
      </c>
      <c r="AC32" s="30">
        <f>(J32+O32)/5</f>
        <v>0.13696000000000003</v>
      </c>
      <c r="AD32" s="31">
        <f>+K32+P32+T32+W32+Z32</f>
        <v>43017.32013116667</v>
      </c>
      <c r="AE32" s="31">
        <f>+L32+Q32</f>
        <v>9880.66867295</v>
      </c>
    </row>
    <row r="33" spans="1:31" s="6" customFormat="1" ht="15.75">
      <c r="A33" s="50"/>
      <c r="B33" s="130" t="s">
        <v>54</v>
      </c>
      <c r="C33" s="131"/>
      <c r="D33" s="77"/>
      <c r="E33" s="77"/>
      <c r="F33" s="51"/>
      <c r="G33" s="51"/>
      <c r="H33" s="46"/>
      <c r="I33" s="52"/>
      <c r="J33" s="102"/>
      <c r="K33" s="53">
        <f>SUM(K31:K32)</f>
        <v>9542.264536</v>
      </c>
      <c r="L33" s="53">
        <f>SUM(L31:L32)</f>
        <v>9336.368652000001</v>
      </c>
      <c r="M33" s="49"/>
      <c r="N33" s="122"/>
      <c r="O33" s="122"/>
      <c r="P33" s="123">
        <f>SUM(P31:P32)</f>
        <v>11533.709401</v>
      </c>
      <c r="Q33" s="123">
        <f>SUM(Q31:Q32)</f>
        <v>1887.033997</v>
      </c>
      <c r="R33" s="49"/>
      <c r="S33" s="52"/>
      <c r="T33" s="53">
        <f>SUM(T31:T32)</f>
        <v>9103.982666666667</v>
      </c>
      <c r="V33" s="52"/>
      <c r="W33" s="53">
        <f>SUM(W31:W32)</f>
        <v>8957.982666666667</v>
      </c>
      <c r="Y33" s="52"/>
      <c r="Z33" s="53">
        <f>SUM(Z31:Z32)</f>
        <v>10384.982666666669</v>
      </c>
      <c r="AB33" s="47"/>
      <c r="AC33" s="47"/>
      <c r="AD33" s="53">
        <f>SUM(AD31:AD32)</f>
        <v>49522.92193700001</v>
      </c>
      <c r="AE33" s="53">
        <f>SUM(AE31:AE32)</f>
        <v>11223.402649</v>
      </c>
    </row>
    <row r="34" spans="1:31" s="25" customFormat="1" ht="96.75" customHeight="1">
      <c r="A34" s="166" t="s">
        <v>10</v>
      </c>
      <c r="B34" s="145" t="s">
        <v>27</v>
      </c>
      <c r="C34" s="145" t="s">
        <v>104</v>
      </c>
      <c r="D34" s="154" t="s">
        <v>71</v>
      </c>
      <c r="E34" s="154" t="s">
        <v>94</v>
      </c>
      <c r="F34" s="19" t="s">
        <v>127</v>
      </c>
      <c r="G34" s="19" t="s">
        <v>116</v>
      </c>
      <c r="H34" s="22"/>
      <c r="I34" s="16">
        <v>500</v>
      </c>
      <c r="J34" s="16">
        <f>57+9+126+91+226</f>
        <v>509</v>
      </c>
      <c r="K34" s="16">
        <v>641.708477</v>
      </c>
      <c r="L34" s="35">
        <v>622.551813</v>
      </c>
      <c r="M34" s="24"/>
      <c r="N34" s="23">
        <v>10600</v>
      </c>
      <c r="O34" s="23">
        <f>365+827+950+1497+456+2366+775+2660</f>
        <v>9896</v>
      </c>
      <c r="P34" s="42">
        <v>1515.923888</v>
      </c>
      <c r="Q34" s="42">
        <v>1358.383303</v>
      </c>
      <c r="R34" s="24"/>
      <c r="S34" s="23">
        <v>100</v>
      </c>
      <c r="T34" s="42">
        <v>1390.9470353333334</v>
      </c>
      <c r="V34" s="23">
        <v>100</v>
      </c>
      <c r="W34" s="28">
        <v>1370.0985673333332</v>
      </c>
      <c r="Y34" s="23">
        <v>91</v>
      </c>
      <c r="Z34" s="31">
        <v>1576.7217823333335</v>
      </c>
      <c r="AB34" s="16">
        <f>+J34+N34+S34+V34+Y34</f>
        <v>11400</v>
      </c>
      <c r="AC34" s="16">
        <f>+J34+O34</f>
        <v>10405</v>
      </c>
      <c r="AD34" s="31">
        <f aca="true" t="shared" si="0" ref="AD34:AD40">+K34+P34+T34+W34+Z34</f>
        <v>6495.3997500000005</v>
      </c>
      <c r="AE34" s="31">
        <f>+L34+Q34</f>
        <v>1980.935116</v>
      </c>
    </row>
    <row r="35" spans="1:31" s="25" customFormat="1" ht="81.75" customHeight="1">
      <c r="A35" s="167"/>
      <c r="B35" s="146"/>
      <c r="C35" s="146"/>
      <c r="D35" s="155"/>
      <c r="E35" s="155"/>
      <c r="F35" s="19" t="s">
        <v>128</v>
      </c>
      <c r="G35" s="19" t="s">
        <v>117</v>
      </c>
      <c r="H35" s="22"/>
      <c r="I35" s="16">
        <v>3492</v>
      </c>
      <c r="J35" s="16">
        <f>355+1034+622+774+732</f>
        <v>3517</v>
      </c>
      <c r="K35" s="16">
        <v>641.708477</v>
      </c>
      <c r="L35" s="35">
        <v>622.551813</v>
      </c>
      <c r="M35" s="24"/>
      <c r="N35" s="23">
        <v>4610</v>
      </c>
      <c r="O35" s="23">
        <f>634+490+590+363+491+196+263+364</f>
        <v>3391</v>
      </c>
      <c r="P35" s="42">
        <v>1489.036088</v>
      </c>
      <c r="Q35" s="42">
        <v>1216.26665</v>
      </c>
      <c r="R35" s="24"/>
      <c r="S35" s="23">
        <v>170</v>
      </c>
      <c r="T35" s="42">
        <v>1001.5410073333334</v>
      </c>
      <c r="V35" s="23">
        <v>165</v>
      </c>
      <c r="W35" s="28">
        <v>986.5292223333333</v>
      </c>
      <c r="Y35" s="23">
        <v>148</v>
      </c>
      <c r="Z35" s="31">
        <v>1135.3067333333333</v>
      </c>
      <c r="AB35" s="16">
        <f>+J35+N35+S35+V35+Y35</f>
        <v>8610</v>
      </c>
      <c r="AC35" s="16">
        <f>+J35+O35</f>
        <v>6908</v>
      </c>
      <c r="AD35" s="31">
        <f t="shared" si="0"/>
        <v>5254.121528</v>
      </c>
      <c r="AE35" s="31">
        <f>+L35+Q35</f>
        <v>1838.818463</v>
      </c>
    </row>
    <row r="36" spans="1:31" s="25" customFormat="1" ht="148.5" customHeight="1">
      <c r="A36" s="168"/>
      <c r="B36" s="147"/>
      <c r="C36" s="147"/>
      <c r="D36" s="156"/>
      <c r="E36" s="156"/>
      <c r="F36" s="19" t="s">
        <v>52</v>
      </c>
      <c r="G36" s="19" t="s">
        <v>118</v>
      </c>
      <c r="H36" s="22"/>
      <c r="I36" s="16">
        <v>28</v>
      </c>
      <c r="J36" s="16">
        <f>10+14+12+8</f>
        <v>44</v>
      </c>
      <c r="K36" s="16">
        <v>981.583046</v>
      </c>
      <c r="L36" s="35">
        <v>870.980479</v>
      </c>
      <c r="M36" s="24"/>
      <c r="N36" s="23">
        <v>68</v>
      </c>
      <c r="O36" s="23">
        <f>2+11+9+13+27+3</f>
        <v>65</v>
      </c>
      <c r="P36" s="42">
        <v>900.786024</v>
      </c>
      <c r="Q36" s="42">
        <v>887.017279</v>
      </c>
      <c r="R36" s="24"/>
      <c r="S36" s="23">
        <v>68</v>
      </c>
      <c r="T36" s="37">
        <v>1343.6632903333334</v>
      </c>
      <c r="V36" s="23">
        <v>68</v>
      </c>
      <c r="W36" s="28">
        <v>1323.5235433333335</v>
      </c>
      <c r="Y36" s="23">
        <v>52</v>
      </c>
      <c r="Z36" s="31">
        <v>1523.1228183333333</v>
      </c>
      <c r="AB36" s="16">
        <f>+J36+N36+S36+V36+Y36</f>
        <v>300</v>
      </c>
      <c r="AC36" s="16">
        <f>+J36+O36</f>
        <v>109</v>
      </c>
      <c r="AD36" s="31">
        <f t="shared" si="0"/>
        <v>6072.678722000001</v>
      </c>
      <c r="AE36" s="31">
        <f>+L36+Q36</f>
        <v>1757.997758</v>
      </c>
    </row>
    <row r="37" spans="1:31" s="58" customFormat="1" ht="15.75">
      <c r="A37" s="134"/>
      <c r="B37" s="135" t="s">
        <v>55</v>
      </c>
      <c r="C37" s="135"/>
      <c r="D37" s="135"/>
      <c r="E37" s="135"/>
      <c r="F37" s="51"/>
      <c r="G37" s="51"/>
      <c r="H37" s="54"/>
      <c r="I37" s="55"/>
      <c r="J37" s="55"/>
      <c r="K37" s="56">
        <f>SUM(K34:K36)</f>
        <v>2265</v>
      </c>
      <c r="L37" s="56">
        <f>SUM(L34:L36)</f>
        <v>2116.084105</v>
      </c>
      <c r="M37" s="57"/>
      <c r="N37" s="55"/>
      <c r="O37" s="55"/>
      <c r="P37" s="56">
        <f>SUM(P34:P36)</f>
        <v>3905.746</v>
      </c>
      <c r="Q37" s="56">
        <f>SUM(Q34:Q36)</f>
        <v>3461.6672320000002</v>
      </c>
      <c r="R37" s="57"/>
      <c r="S37" s="55"/>
      <c r="T37" s="56">
        <f>SUM(T34:T36)</f>
        <v>3736.1513330000002</v>
      </c>
      <c r="V37" s="55"/>
      <c r="W37" s="56">
        <f>SUM(W34:W36)</f>
        <v>3680.151333</v>
      </c>
      <c r="Y37" s="55"/>
      <c r="Z37" s="56">
        <f>SUM(Z34:Z36)</f>
        <v>4235.151334</v>
      </c>
      <c r="AB37" s="47"/>
      <c r="AC37" s="47"/>
      <c r="AD37" s="56">
        <f>SUM(AD34:AD36)</f>
        <v>17822.2</v>
      </c>
      <c r="AE37" s="56">
        <f>SUM(AE34:AE36)</f>
        <v>5577.751337</v>
      </c>
    </row>
    <row r="38" spans="1:31" s="25" customFormat="1" ht="85.5" customHeight="1">
      <c r="A38" s="180" t="s">
        <v>28</v>
      </c>
      <c r="B38" s="138" t="s">
        <v>29</v>
      </c>
      <c r="C38" s="138" t="s">
        <v>105</v>
      </c>
      <c r="D38" s="151" t="s">
        <v>72</v>
      </c>
      <c r="E38" s="151" t="s">
        <v>95</v>
      </c>
      <c r="F38" s="19" t="s">
        <v>30</v>
      </c>
      <c r="G38" s="19" t="s">
        <v>119</v>
      </c>
      <c r="H38" s="22"/>
      <c r="I38" s="16">
        <v>1001</v>
      </c>
      <c r="J38" s="16">
        <f>630+210+162-1</f>
        <v>1001</v>
      </c>
      <c r="K38" s="107">
        <v>1768.545458</v>
      </c>
      <c r="L38" s="108">
        <v>1356.48356</v>
      </c>
      <c r="M38" s="24"/>
      <c r="N38" s="23">
        <v>2999</v>
      </c>
      <c r="O38" s="23">
        <f>37+35+17+111+58+64+83</f>
        <v>405</v>
      </c>
      <c r="P38" s="37">
        <v>3754.078931</v>
      </c>
      <c r="Q38" s="37">
        <v>3142.75154204</v>
      </c>
      <c r="R38" s="24"/>
      <c r="S38" s="23">
        <v>3000</v>
      </c>
      <c r="T38" s="37">
        <v>9784.37</v>
      </c>
      <c r="V38" s="23">
        <v>2000</v>
      </c>
      <c r="W38" s="28">
        <v>5335.87</v>
      </c>
      <c r="Y38" s="23">
        <v>1000</v>
      </c>
      <c r="Z38" s="31">
        <v>2441.87</v>
      </c>
      <c r="AB38" s="16">
        <f>+I38+N38+S38+V38+Y38</f>
        <v>10000</v>
      </c>
      <c r="AC38" s="16">
        <f>+J38+O38</f>
        <v>1406</v>
      </c>
      <c r="AD38" s="31">
        <f t="shared" si="0"/>
        <v>23084.734389</v>
      </c>
      <c r="AE38" s="31">
        <f>+L38+Q38</f>
        <v>4499.23510204</v>
      </c>
    </row>
    <row r="39" spans="1:31" s="25" customFormat="1" ht="81.75" customHeight="1">
      <c r="A39" s="181"/>
      <c r="B39" s="144"/>
      <c r="C39" s="144"/>
      <c r="D39" s="152"/>
      <c r="E39" s="152"/>
      <c r="F39" s="19" t="s">
        <v>31</v>
      </c>
      <c r="G39" s="19" t="s">
        <v>120</v>
      </c>
      <c r="H39" s="22"/>
      <c r="I39" s="16">
        <v>1</v>
      </c>
      <c r="J39" s="16">
        <v>1</v>
      </c>
      <c r="K39" s="107">
        <v>297.15549</v>
      </c>
      <c r="L39" s="108">
        <v>266.119155</v>
      </c>
      <c r="M39" s="24"/>
      <c r="N39" s="23">
        <v>3</v>
      </c>
      <c r="O39" s="23">
        <v>1</v>
      </c>
      <c r="P39" s="37">
        <v>341.5045624</v>
      </c>
      <c r="Q39" s="37">
        <v>52.88</v>
      </c>
      <c r="R39" s="35"/>
      <c r="S39" s="23">
        <v>1</v>
      </c>
      <c r="T39" s="37">
        <v>624.8286666666667</v>
      </c>
      <c r="V39" s="23">
        <v>2</v>
      </c>
      <c r="W39" s="28">
        <v>340.82866666666666</v>
      </c>
      <c r="Y39" s="23">
        <v>1</v>
      </c>
      <c r="Z39" s="31">
        <v>155.82866666666666</v>
      </c>
      <c r="AB39" s="16">
        <f>+I39+N39+S39+V39+Y39</f>
        <v>8</v>
      </c>
      <c r="AC39" s="16">
        <f>+J39+O39</f>
        <v>2</v>
      </c>
      <c r="AD39" s="74">
        <f t="shared" si="0"/>
        <v>1760.1460524000004</v>
      </c>
      <c r="AE39" s="31">
        <f>+L39+Q39</f>
        <v>318.999155</v>
      </c>
    </row>
    <row r="40" spans="1:31" ht="69" customHeight="1">
      <c r="A40" s="182"/>
      <c r="B40" s="139"/>
      <c r="C40" s="139"/>
      <c r="D40" s="153"/>
      <c r="E40" s="153"/>
      <c r="F40" s="19" t="s">
        <v>32</v>
      </c>
      <c r="G40" s="19" t="s">
        <v>121</v>
      </c>
      <c r="H40" s="15"/>
      <c r="I40" s="16">
        <v>3</v>
      </c>
      <c r="J40" s="16">
        <v>3</v>
      </c>
      <c r="K40" s="107">
        <v>1687.834049</v>
      </c>
      <c r="L40" s="108">
        <v>1517.085128</v>
      </c>
      <c r="M40" s="17"/>
      <c r="N40" s="16">
        <v>3</v>
      </c>
      <c r="O40" s="16">
        <v>0</v>
      </c>
      <c r="P40" s="37">
        <v>2087.865321</v>
      </c>
      <c r="Q40" s="37">
        <v>1743.73051896</v>
      </c>
      <c r="R40" s="26"/>
      <c r="S40" s="16">
        <v>1</v>
      </c>
      <c r="T40" s="35">
        <v>0</v>
      </c>
      <c r="V40" s="16">
        <v>0</v>
      </c>
      <c r="W40" s="28"/>
      <c r="Y40" s="16">
        <v>0</v>
      </c>
      <c r="Z40" s="35"/>
      <c r="AB40" s="16">
        <f>+I40+N40+S40+V40+Y40</f>
        <v>7</v>
      </c>
      <c r="AC40" s="16">
        <f>+J40+O40</f>
        <v>3</v>
      </c>
      <c r="AD40" s="75">
        <f t="shared" si="0"/>
        <v>3775.6993700000003</v>
      </c>
      <c r="AE40" s="31">
        <f>+L40+Q40</f>
        <v>3260.81564696</v>
      </c>
    </row>
    <row r="41" spans="1:31" s="6" customFormat="1" ht="15.75">
      <c r="A41" s="62"/>
      <c r="B41" s="63" t="s">
        <v>56</v>
      </c>
      <c r="C41" s="63"/>
      <c r="D41" s="63"/>
      <c r="E41" s="63"/>
      <c r="F41" s="51"/>
      <c r="G41" s="51"/>
      <c r="H41" s="46"/>
      <c r="I41" s="47"/>
      <c r="J41" s="47"/>
      <c r="K41" s="48">
        <f>SUM(K38:K40)</f>
        <v>3753.534997</v>
      </c>
      <c r="L41" s="48">
        <f>SUM(L38:L40)</f>
        <v>3139.6878429999997</v>
      </c>
      <c r="M41" s="49"/>
      <c r="N41" s="47"/>
      <c r="O41" s="47"/>
      <c r="P41" s="48">
        <f>SUM(P38:P40)</f>
        <v>6183.448814400001</v>
      </c>
      <c r="Q41" s="48">
        <f>SUM(Q38:Q40)</f>
        <v>4939.362061</v>
      </c>
      <c r="R41" s="60"/>
      <c r="S41" s="47"/>
      <c r="T41" s="48">
        <f>SUM(T38:T40)</f>
        <v>10409.198666666667</v>
      </c>
      <c r="V41" s="47"/>
      <c r="W41" s="61">
        <f>SUM(W38:W40)</f>
        <v>5676.698666666666</v>
      </c>
      <c r="Y41" s="47"/>
      <c r="Z41" s="48">
        <f>SUM(Z38:Z40)</f>
        <v>2597.6986666666667</v>
      </c>
      <c r="AB41" s="47"/>
      <c r="AC41" s="47"/>
      <c r="AD41" s="76">
        <f>SUM(AD38:AD40)</f>
        <v>28620.5798114</v>
      </c>
      <c r="AE41" s="76">
        <f>SUM(AE38:AE40)</f>
        <v>8079.0499039999995</v>
      </c>
    </row>
    <row r="42" spans="1:31" s="6" customFormat="1" ht="15.75">
      <c r="A42" s="64"/>
      <c r="B42" s="65"/>
      <c r="C42" s="65"/>
      <c r="D42" s="65"/>
      <c r="E42" s="65"/>
      <c r="F42" s="66"/>
      <c r="G42" s="66"/>
      <c r="H42" s="46"/>
      <c r="I42" s="67"/>
      <c r="J42" s="67"/>
      <c r="K42" s="68"/>
      <c r="L42" s="68"/>
      <c r="M42" s="49"/>
      <c r="N42" s="67"/>
      <c r="O42" s="67"/>
      <c r="P42" s="68"/>
      <c r="Q42" s="68"/>
      <c r="R42" s="60"/>
      <c r="S42" s="67"/>
      <c r="T42" s="68"/>
      <c r="V42" s="67"/>
      <c r="W42" s="69"/>
      <c r="Y42" s="67"/>
      <c r="Z42" s="68"/>
      <c r="AB42" s="67"/>
      <c r="AC42" s="67"/>
      <c r="AD42" s="126"/>
      <c r="AE42" s="126"/>
    </row>
    <row r="43" spans="1:31" s="6" customFormat="1" ht="15.75">
      <c r="A43" s="64"/>
      <c r="B43" s="65"/>
      <c r="C43" s="65"/>
      <c r="D43" s="65"/>
      <c r="E43" s="65"/>
      <c r="F43" s="66"/>
      <c r="G43" s="66"/>
      <c r="H43" s="46"/>
      <c r="I43" s="67"/>
      <c r="J43" s="67"/>
      <c r="K43" s="68"/>
      <c r="L43" s="68"/>
      <c r="M43" s="49"/>
      <c r="N43" s="67"/>
      <c r="O43" s="67"/>
      <c r="P43" s="68"/>
      <c r="Q43" s="68"/>
      <c r="R43" s="60"/>
      <c r="S43" s="67"/>
      <c r="T43" s="68"/>
      <c r="V43" s="67"/>
      <c r="W43" s="69"/>
      <c r="Y43" s="67"/>
      <c r="Z43" s="68"/>
      <c r="AB43" s="67"/>
      <c r="AC43" s="67"/>
      <c r="AD43" s="126"/>
      <c r="AE43" s="126"/>
    </row>
    <row r="44" spans="1:31" s="6" customFormat="1" ht="15.75">
      <c r="A44" s="64"/>
      <c r="B44" s="65"/>
      <c r="C44" s="65"/>
      <c r="D44" s="65"/>
      <c r="E44" s="65"/>
      <c r="F44" s="66"/>
      <c r="G44" s="66"/>
      <c r="H44" s="46"/>
      <c r="I44" s="67"/>
      <c r="J44" s="67"/>
      <c r="K44" s="68"/>
      <c r="L44" s="68"/>
      <c r="M44" s="49"/>
      <c r="N44" s="67"/>
      <c r="O44" s="67"/>
      <c r="P44" s="68"/>
      <c r="Q44" s="68"/>
      <c r="R44" s="60"/>
      <c r="S44" s="67"/>
      <c r="T44" s="68"/>
      <c r="V44" s="67"/>
      <c r="W44" s="69"/>
      <c r="Y44" s="67"/>
      <c r="Z44" s="68"/>
      <c r="AB44" s="67"/>
      <c r="AC44" s="67"/>
      <c r="AD44" s="126"/>
      <c r="AE44" s="126"/>
    </row>
    <row r="45" spans="1:31" s="6" customFormat="1" ht="15.75">
      <c r="A45" s="64"/>
      <c r="B45" s="65"/>
      <c r="C45" s="65"/>
      <c r="D45" s="65"/>
      <c r="E45" s="65"/>
      <c r="F45" s="66"/>
      <c r="G45" s="66"/>
      <c r="H45" s="46"/>
      <c r="I45" s="67"/>
      <c r="J45" s="67"/>
      <c r="K45" s="68"/>
      <c r="L45" s="68"/>
      <c r="M45" s="49"/>
      <c r="N45" s="67"/>
      <c r="O45" s="67"/>
      <c r="P45" s="68"/>
      <c r="Q45" s="68"/>
      <c r="R45" s="60"/>
      <c r="S45" s="67"/>
      <c r="T45" s="68"/>
      <c r="V45" s="67"/>
      <c r="W45" s="69"/>
      <c r="Y45" s="67"/>
      <c r="Z45" s="68"/>
      <c r="AB45" s="67"/>
      <c r="AC45" s="67"/>
      <c r="AD45" s="126"/>
      <c r="AE45" s="126"/>
    </row>
    <row r="46" spans="1:31" s="6" customFormat="1" ht="15.75">
      <c r="A46" s="64"/>
      <c r="B46" s="65"/>
      <c r="C46" s="65"/>
      <c r="D46" s="65"/>
      <c r="E46" s="65"/>
      <c r="F46" s="66"/>
      <c r="G46" s="66"/>
      <c r="H46" s="46"/>
      <c r="I46" s="67"/>
      <c r="J46" s="67"/>
      <c r="K46" s="68"/>
      <c r="L46" s="68"/>
      <c r="M46" s="49"/>
      <c r="N46" s="67"/>
      <c r="O46" s="67"/>
      <c r="P46" s="68"/>
      <c r="Q46" s="68"/>
      <c r="R46" s="60"/>
      <c r="S46" s="67"/>
      <c r="T46" s="68"/>
      <c r="V46" s="67"/>
      <c r="W46" s="69"/>
      <c r="Y46" s="67"/>
      <c r="Z46" s="68"/>
      <c r="AB46" s="67"/>
      <c r="AC46" s="67"/>
      <c r="AD46" s="126"/>
      <c r="AE46" s="126"/>
    </row>
    <row r="47" spans="1:31" s="6" customFormat="1" ht="15.75">
      <c r="A47" s="64"/>
      <c r="B47" s="65"/>
      <c r="C47" s="65"/>
      <c r="D47" s="65"/>
      <c r="E47" s="65"/>
      <c r="F47" s="66"/>
      <c r="G47" s="66"/>
      <c r="H47" s="46"/>
      <c r="I47" s="67"/>
      <c r="J47" s="67"/>
      <c r="K47" s="68"/>
      <c r="L47" s="68"/>
      <c r="M47" s="49"/>
      <c r="N47" s="67"/>
      <c r="O47" s="67"/>
      <c r="P47" s="68"/>
      <c r="Q47" s="68"/>
      <c r="R47" s="60"/>
      <c r="S47" s="67"/>
      <c r="T47" s="68"/>
      <c r="V47" s="67"/>
      <c r="W47" s="69"/>
      <c r="Y47" s="67"/>
      <c r="Z47" s="68"/>
      <c r="AB47" s="67"/>
      <c r="AC47" s="67"/>
      <c r="AD47" s="126"/>
      <c r="AE47" s="126"/>
    </row>
    <row r="48" spans="2:25" ht="15">
      <c r="B48" s="128"/>
      <c r="C48" s="128"/>
      <c r="D48" s="128"/>
      <c r="E48" s="128"/>
      <c r="Y48" s="32"/>
    </row>
    <row r="49" spans="2:25" ht="15">
      <c r="B49" s="128"/>
      <c r="C49" s="128"/>
      <c r="D49" s="128"/>
      <c r="E49" s="128"/>
      <c r="Y49" s="32"/>
    </row>
    <row r="50" spans="2:25" ht="15">
      <c r="B50" s="128"/>
      <c r="C50" s="128"/>
      <c r="D50" s="128"/>
      <c r="E50" s="128"/>
      <c r="Y50" s="32"/>
    </row>
    <row r="51" spans="2:25" ht="15">
      <c r="B51" s="128"/>
      <c r="C51" s="128"/>
      <c r="D51" s="128"/>
      <c r="E51" s="128"/>
      <c r="Y51" s="32"/>
    </row>
    <row r="52" spans="1:30" ht="15">
      <c r="A52" s="6" t="s">
        <v>33</v>
      </c>
      <c r="B52" s="6" t="s">
        <v>34</v>
      </c>
      <c r="C52" s="6"/>
      <c r="D52" s="6"/>
      <c r="E52" s="6"/>
      <c r="F52" s="7"/>
      <c r="G52" s="7"/>
      <c r="H52" s="8"/>
      <c r="I52" s="7"/>
      <c r="J52" s="7"/>
      <c r="K52" s="7"/>
      <c r="L52" s="7"/>
      <c r="M52" s="8"/>
      <c r="N52" s="7"/>
      <c r="O52" s="7"/>
      <c r="P52" s="7"/>
      <c r="Q52" s="7"/>
      <c r="R52" s="8"/>
      <c r="S52" s="7"/>
      <c r="T52" s="7"/>
      <c r="V52" s="7"/>
      <c r="W52" s="7"/>
      <c r="Y52" s="7"/>
      <c r="Z52" s="7"/>
      <c r="AB52" s="7"/>
      <c r="AC52" s="7"/>
      <c r="AD52" s="7"/>
    </row>
    <row r="53" spans="1:30" ht="15">
      <c r="A53" s="9">
        <v>42</v>
      </c>
      <c r="B53" s="6" t="s">
        <v>35</v>
      </c>
      <c r="C53" s="6"/>
      <c r="D53" s="6"/>
      <c r="E53" s="6"/>
      <c r="F53" s="7"/>
      <c r="G53" s="7"/>
      <c r="H53" s="8"/>
      <c r="I53" s="7"/>
      <c r="J53" s="7"/>
      <c r="K53" s="7"/>
      <c r="L53" s="7"/>
      <c r="M53" s="8"/>
      <c r="N53" s="7"/>
      <c r="O53" s="7"/>
      <c r="P53" s="7"/>
      <c r="Q53" s="7"/>
      <c r="R53" s="8"/>
      <c r="S53" s="7"/>
      <c r="T53" s="7"/>
      <c r="V53" s="7"/>
      <c r="W53" s="7"/>
      <c r="Y53" s="7"/>
      <c r="Z53" s="7"/>
      <c r="AB53" s="7"/>
      <c r="AC53" s="7"/>
      <c r="AD53" s="7"/>
    </row>
    <row r="54" spans="1:30" ht="15">
      <c r="A54" s="9"/>
      <c r="B54" s="6"/>
      <c r="C54" s="6"/>
      <c r="D54" s="6"/>
      <c r="E54" s="6"/>
      <c r="F54" s="7"/>
      <c r="G54" s="7"/>
      <c r="H54" s="8"/>
      <c r="I54" s="7"/>
      <c r="J54" s="7"/>
      <c r="K54" s="7"/>
      <c r="L54" s="7"/>
      <c r="M54" s="8"/>
      <c r="N54" s="7"/>
      <c r="O54" s="7"/>
      <c r="P54" s="7"/>
      <c r="Q54" s="7"/>
      <c r="R54" s="8"/>
      <c r="S54" s="7"/>
      <c r="T54" s="7"/>
      <c r="V54" s="7"/>
      <c r="W54" s="7"/>
      <c r="Y54" s="7"/>
      <c r="Z54" s="7"/>
      <c r="AB54" s="7"/>
      <c r="AC54" s="7"/>
      <c r="AD54" s="7"/>
    </row>
    <row r="55" spans="1:31" s="12" customFormat="1" ht="15" customHeight="1">
      <c r="A55" s="163" t="s">
        <v>2</v>
      </c>
      <c r="B55" s="163" t="s">
        <v>3</v>
      </c>
      <c r="C55" s="140" t="s">
        <v>102</v>
      </c>
      <c r="D55" s="148" t="s">
        <v>68</v>
      </c>
      <c r="E55" s="140" t="s">
        <v>92</v>
      </c>
      <c r="F55" s="163" t="s">
        <v>19</v>
      </c>
      <c r="G55" s="143" t="s">
        <v>107</v>
      </c>
      <c r="H55" s="10"/>
      <c r="I55" s="163">
        <v>2016</v>
      </c>
      <c r="J55" s="163"/>
      <c r="K55" s="163"/>
      <c r="L55" s="163"/>
      <c r="M55" s="10"/>
      <c r="N55" s="163">
        <v>2017</v>
      </c>
      <c r="O55" s="163"/>
      <c r="P55" s="163"/>
      <c r="Q55" s="163"/>
      <c r="R55" s="10"/>
      <c r="S55" s="163">
        <v>2018</v>
      </c>
      <c r="T55" s="163"/>
      <c r="V55" s="163">
        <v>2019</v>
      </c>
      <c r="W55" s="163"/>
      <c r="Y55" s="163">
        <v>2020</v>
      </c>
      <c r="Z55" s="163"/>
      <c r="AB55" s="160" t="s">
        <v>20</v>
      </c>
      <c r="AC55" s="161"/>
      <c r="AD55" s="161"/>
      <c r="AE55" s="161"/>
    </row>
    <row r="56" spans="1:31" s="12" customFormat="1" ht="16.5" customHeight="1">
      <c r="A56" s="163"/>
      <c r="B56" s="163"/>
      <c r="C56" s="141"/>
      <c r="D56" s="149"/>
      <c r="E56" s="141"/>
      <c r="F56" s="163"/>
      <c r="G56" s="143"/>
      <c r="H56" s="10"/>
      <c r="I56" s="162" t="s">
        <v>4</v>
      </c>
      <c r="J56" s="162"/>
      <c r="K56" s="162" t="s">
        <v>62</v>
      </c>
      <c r="L56" s="162"/>
      <c r="M56" s="10"/>
      <c r="N56" s="162" t="s">
        <v>6</v>
      </c>
      <c r="O56" s="162"/>
      <c r="P56" s="162" t="s">
        <v>8</v>
      </c>
      <c r="Q56" s="162"/>
      <c r="R56" s="10"/>
      <c r="S56" s="162" t="s">
        <v>7</v>
      </c>
      <c r="T56" s="162" t="s">
        <v>8</v>
      </c>
      <c r="V56" s="158" t="s">
        <v>7</v>
      </c>
      <c r="W56" s="158" t="s">
        <v>8</v>
      </c>
      <c r="Y56" s="158" t="s">
        <v>7</v>
      </c>
      <c r="Z56" s="158" t="s">
        <v>8</v>
      </c>
      <c r="AB56" s="158" t="s">
        <v>6</v>
      </c>
      <c r="AC56" s="158" t="s">
        <v>67</v>
      </c>
      <c r="AD56" s="158" t="s">
        <v>8</v>
      </c>
      <c r="AE56" s="158" t="s">
        <v>5</v>
      </c>
    </row>
    <row r="57" spans="1:31" s="12" customFormat="1" ht="16.5">
      <c r="A57" s="163"/>
      <c r="B57" s="163"/>
      <c r="C57" s="142"/>
      <c r="D57" s="150"/>
      <c r="E57" s="142"/>
      <c r="F57" s="163"/>
      <c r="G57" s="143"/>
      <c r="H57" s="13"/>
      <c r="I57" s="73" t="s">
        <v>60</v>
      </c>
      <c r="J57" s="129" t="s">
        <v>61</v>
      </c>
      <c r="K57" s="73" t="s">
        <v>63</v>
      </c>
      <c r="L57" s="129" t="s">
        <v>64</v>
      </c>
      <c r="M57" s="13"/>
      <c r="N57" s="73" t="s">
        <v>60</v>
      </c>
      <c r="O57" s="129" t="s">
        <v>61</v>
      </c>
      <c r="P57" s="73" t="s">
        <v>63</v>
      </c>
      <c r="Q57" s="129" t="s">
        <v>64</v>
      </c>
      <c r="R57" s="13"/>
      <c r="S57" s="162"/>
      <c r="T57" s="162"/>
      <c r="V57" s="159"/>
      <c r="W57" s="159"/>
      <c r="Y57" s="159"/>
      <c r="Z57" s="159"/>
      <c r="AB57" s="159"/>
      <c r="AC57" s="159"/>
      <c r="AD57" s="159"/>
      <c r="AE57" s="159"/>
    </row>
    <row r="58" spans="1:31" ht="87.75" customHeight="1">
      <c r="A58" s="164" t="s">
        <v>36</v>
      </c>
      <c r="B58" s="138" t="s">
        <v>37</v>
      </c>
      <c r="C58" s="138" t="s">
        <v>106</v>
      </c>
      <c r="D58" s="151" t="s">
        <v>73</v>
      </c>
      <c r="E58" s="151" t="s">
        <v>96</v>
      </c>
      <c r="F58" s="43" t="s">
        <v>38</v>
      </c>
      <c r="G58" s="43" t="s">
        <v>122</v>
      </c>
      <c r="H58" s="15"/>
      <c r="I58" s="30">
        <v>1</v>
      </c>
      <c r="J58" s="106">
        <v>1</v>
      </c>
      <c r="K58" s="119">
        <v>347.471</v>
      </c>
      <c r="L58" s="119">
        <v>347.201051</v>
      </c>
      <c r="M58" s="17"/>
      <c r="N58" s="30">
        <v>1</v>
      </c>
      <c r="O58" s="121">
        <v>0.6792</v>
      </c>
      <c r="P58" s="35">
        <v>453.8</v>
      </c>
      <c r="Q58" s="35">
        <v>436.493361</v>
      </c>
      <c r="R58" s="17"/>
      <c r="S58" s="30">
        <v>1</v>
      </c>
      <c r="T58" s="35">
        <v>328.9349055952381</v>
      </c>
      <c r="V58" s="30">
        <v>1</v>
      </c>
      <c r="W58" s="35">
        <v>322.95710889194135</v>
      </c>
      <c r="Y58" s="30">
        <v>1</v>
      </c>
      <c r="Z58" s="35">
        <v>381.45981262820516</v>
      </c>
      <c r="AB58" s="30">
        <v>1</v>
      </c>
      <c r="AC58" s="30">
        <f>+(J58+O58)/5</f>
        <v>0.33584</v>
      </c>
      <c r="AD58" s="35">
        <f>+K58+P58+T58+W58+Z58</f>
        <v>1834.6228271153846</v>
      </c>
      <c r="AE58" s="35">
        <f>+L58+Q58</f>
        <v>783.694412</v>
      </c>
    </row>
    <row r="59" spans="1:31" ht="92.25" customHeight="1">
      <c r="A59" s="165"/>
      <c r="B59" s="139"/>
      <c r="C59" s="139"/>
      <c r="D59" s="153"/>
      <c r="E59" s="153"/>
      <c r="F59" s="43" t="s">
        <v>39</v>
      </c>
      <c r="G59" s="43" t="s">
        <v>123</v>
      </c>
      <c r="H59" s="15"/>
      <c r="I59" s="30">
        <v>1</v>
      </c>
      <c r="J59" s="30">
        <v>1</v>
      </c>
      <c r="K59" s="119">
        <v>16.529</v>
      </c>
      <c r="L59" s="119">
        <v>7.36</v>
      </c>
      <c r="M59" s="17"/>
      <c r="N59" s="30">
        <v>1</v>
      </c>
      <c r="O59" s="120">
        <v>0.59</v>
      </c>
      <c r="P59" s="35">
        <v>55.89</v>
      </c>
      <c r="Q59" s="35">
        <v>48.9</v>
      </c>
      <c r="R59" s="124"/>
      <c r="S59" s="30">
        <v>1</v>
      </c>
      <c r="T59" s="34">
        <v>1.2217610714285714</v>
      </c>
      <c r="V59" s="30">
        <v>1</v>
      </c>
      <c r="W59" s="35">
        <v>1.1995577747252746</v>
      </c>
      <c r="Y59" s="30">
        <v>1</v>
      </c>
      <c r="Z59" s="35">
        <v>1.4168540384615385</v>
      </c>
      <c r="AB59" s="30">
        <v>1</v>
      </c>
      <c r="AC59" s="30">
        <f>+(J59+O59)/5</f>
        <v>0.31799999999999995</v>
      </c>
      <c r="AD59" s="35">
        <f>+K59+P59+T59+W59+Z59</f>
        <v>76.25717288461539</v>
      </c>
      <c r="AE59" s="35">
        <f>+L59+Q59</f>
        <v>56.26</v>
      </c>
    </row>
    <row r="60" spans="1:31" s="6" customFormat="1" ht="15.75">
      <c r="A60" s="62"/>
      <c r="B60" s="63" t="s">
        <v>57</v>
      </c>
      <c r="C60" s="63"/>
      <c r="D60" s="63"/>
      <c r="E60" s="63"/>
      <c r="F60" s="51"/>
      <c r="G60" s="51"/>
      <c r="H60" s="46"/>
      <c r="I60" s="47"/>
      <c r="J60" s="47"/>
      <c r="K60" s="48">
        <f>SUM(K58:K59)</f>
        <v>364</v>
      </c>
      <c r="L60" s="48">
        <f>SUM(L58:L59)</f>
        <v>354.561051</v>
      </c>
      <c r="M60" s="49"/>
      <c r="N60" s="47"/>
      <c r="O60" s="47"/>
      <c r="P60" s="48">
        <f>SUM(P58:P59)</f>
        <v>509.69</v>
      </c>
      <c r="Q60" s="48">
        <f>SUM(Q58:Q59)</f>
        <v>485.39336099999997</v>
      </c>
      <c r="R60" s="60"/>
      <c r="S60" s="47"/>
      <c r="T60" s="48">
        <f>SUM(T58:T59)</f>
        <v>330.15666666666664</v>
      </c>
      <c r="V60" s="47"/>
      <c r="W60" s="48">
        <f>SUM(W58:W59)</f>
        <v>324.15666666666664</v>
      </c>
      <c r="Y60" s="47"/>
      <c r="Z60" s="48">
        <f>SUM(Z58:Z59)</f>
        <v>382.8766666666667</v>
      </c>
      <c r="AB60" s="47"/>
      <c r="AC60" s="47"/>
      <c r="AD60" s="48">
        <f>SUM(AD58:AD59)</f>
        <v>1910.8799999999999</v>
      </c>
      <c r="AE60" s="48">
        <f>SUM(AE58:AE59)</f>
        <v>839.954412</v>
      </c>
    </row>
    <row r="61" spans="1:30" s="6" customFormat="1" ht="15.75">
      <c r="A61" s="64"/>
      <c r="B61" s="65"/>
      <c r="C61" s="65"/>
      <c r="D61" s="65"/>
      <c r="E61" s="65"/>
      <c r="F61" s="66"/>
      <c r="G61" s="66"/>
      <c r="H61" s="46"/>
      <c r="I61" s="67"/>
      <c r="J61" s="67"/>
      <c r="K61" s="68"/>
      <c r="L61" s="68"/>
      <c r="M61" s="49"/>
      <c r="N61" s="67"/>
      <c r="O61" s="67"/>
      <c r="P61" s="68"/>
      <c r="Q61" s="68"/>
      <c r="R61" s="60"/>
      <c r="S61" s="67"/>
      <c r="T61" s="68"/>
      <c r="V61" s="67"/>
      <c r="W61" s="69"/>
      <c r="Y61" s="67"/>
      <c r="Z61" s="68"/>
      <c r="AB61" s="67"/>
      <c r="AC61" s="67"/>
      <c r="AD61" s="70"/>
    </row>
    <row r="62" spans="1:30" ht="15">
      <c r="A62" s="6" t="s">
        <v>33</v>
      </c>
      <c r="B62" s="6" t="s">
        <v>34</v>
      </c>
      <c r="C62" s="6"/>
      <c r="D62" s="6"/>
      <c r="E62" s="6"/>
      <c r="F62" s="7"/>
      <c r="G62" s="7"/>
      <c r="H62" s="8"/>
      <c r="I62" s="7"/>
      <c r="J62" s="7"/>
      <c r="K62" s="7"/>
      <c r="L62" s="7"/>
      <c r="M62" s="8"/>
      <c r="N62" s="7"/>
      <c r="O62" s="7"/>
      <c r="P62" s="7"/>
      <c r="Q62" s="7"/>
      <c r="R62" s="8"/>
      <c r="S62" s="7"/>
      <c r="T62" s="7"/>
      <c r="V62" s="7"/>
      <c r="Y62" s="7"/>
      <c r="Z62" s="7"/>
      <c r="AB62" s="7"/>
      <c r="AC62" s="7"/>
      <c r="AD62" s="7"/>
    </row>
    <row r="63" spans="1:30" ht="15">
      <c r="A63" s="9">
        <v>43</v>
      </c>
      <c r="B63" s="6" t="s">
        <v>41</v>
      </c>
      <c r="C63" s="6"/>
      <c r="D63" s="6"/>
      <c r="E63" s="6"/>
      <c r="F63" s="7"/>
      <c r="G63" s="7"/>
      <c r="H63" s="8"/>
      <c r="I63" s="7"/>
      <c r="J63" s="7"/>
      <c r="K63" s="7"/>
      <c r="L63" s="7"/>
      <c r="M63" s="8"/>
      <c r="N63" s="7"/>
      <c r="O63" s="7"/>
      <c r="P63" s="7"/>
      <c r="Q63" s="7"/>
      <c r="R63" s="8"/>
      <c r="S63" s="7"/>
      <c r="T63" s="7"/>
      <c r="V63" s="7"/>
      <c r="W63" s="7"/>
      <c r="Y63" s="7"/>
      <c r="Z63" s="7"/>
      <c r="AB63" s="7"/>
      <c r="AC63" s="7"/>
      <c r="AD63" s="7"/>
    </row>
    <row r="64" spans="1:31" s="12" customFormat="1" ht="15" customHeight="1">
      <c r="A64" s="163" t="s">
        <v>2</v>
      </c>
      <c r="B64" s="163" t="s">
        <v>3</v>
      </c>
      <c r="C64" s="140" t="s">
        <v>102</v>
      </c>
      <c r="D64" s="148" t="s">
        <v>68</v>
      </c>
      <c r="E64" s="140" t="s">
        <v>92</v>
      </c>
      <c r="F64" s="163" t="s">
        <v>19</v>
      </c>
      <c r="G64" s="143" t="s">
        <v>107</v>
      </c>
      <c r="H64" s="10"/>
      <c r="I64" s="163">
        <v>2016</v>
      </c>
      <c r="J64" s="163"/>
      <c r="K64" s="163"/>
      <c r="L64" s="163"/>
      <c r="M64" s="10"/>
      <c r="N64" s="163">
        <v>2017</v>
      </c>
      <c r="O64" s="163"/>
      <c r="P64" s="163"/>
      <c r="Q64" s="163"/>
      <c r="R64" s="10"/>
      <c r="S64" s="163">
        <v>2018</v>
      </c>
      <c r="T64" s="163"/>
      <c r="V64" s="163">
        <v>2019</v>
      </c>
      <c r="W64" s="163"/>
      <c r="Y64" s="163">
        <v>2020</v>
      </c>
      <c r="Z64" s="163"/>
      <c r="AB64" s="160" t="s">
        <v>20</v>
      </c>
      <c r="AC64" s="161"/>
      <c r="AD64" s="161"/>
      <c r="AE64" s="161"/>
    </row>
    <row r="65" spans="1:31" s="12" customFormat="1" ht="16.5" customHeight="1">
      <c r="A65" s="163"/>
      <c r="B65" s="163"/>
      <c r="C65" s="141"/>
      <c r="D65" s="149"/>
      <c r="E65" s="141"/>
      <c r="F65" s="163"/>
      <c r="G65" s="143"/>
      <c r="H65" s="10"/>
      <c r="I65" s="162" t="s">
        <v>4</v>
      </c>
      <c r="J65" s="162"/>
      <c r="K65" s="162" t="s">
        <v>62</v>
      </c>
      <c r="L65" s="162"/>
      <c r="M65" s="10"/>
      <c r="N65" s="162" t="s">
        <v>6</v>
      </c>
      <c r="O65" s="162"/>
      <c r="P65" s="162" t="s">
        <v>8</v>
      </c>
      <c r="Q65" s="162"/>
      <c r="R65" s="10"/>
      <c r="S65" s="162" t="s">
        <v>7</v>
      </c>
      <c r="T65" s="162" t="s">
        <v>8</v>
      </c>
      <c r="V65" s="158" t="s">
        <v>7</v>
      </c>
      <c r="W65" s="158" t="s">
        <v>8</v>
      </c>
      <c r="Y65" s="158" t="s">
        <v>7</v>
      </c>
      <c r="Z65" s="158" t="s">
        <v>8</v>
      </c>
      <c r="AB65" s="158" t="s">
        <v>6</v>
      </c>
      <c r="AC65" s="158" t="s">
        <v>67</v>
      </c>
      <c r="AD65" s="158" t="s">
        <v>8</v>
      </c>
      <c r="AE65" s="158" t="s">
        <v>5</v>
      </c>
    </row>
    <row r="66" spans="1:31" s="12" customFormat="1" ht="16.5">
      <c r="A66" s="163"/>
      <c r="B66" s="163"/>
      <c r="C66" s="142"/>
      <c r="D66" s="150"/>
      <c r="E66" s="142"/>
      <c r="F66" s="163"/>
      <c r="G66" s="143"/>
      <c r="H66" s="13"/>
      <c r="I66" s="73" t="s">
        <v>60</v>
      </c>
      <c r="J66" s="129" t="s">
        <v>61</v>
      </c>
      <c r="K66" s="73" t="s">
        <v>63</v>
      </c>
      <c r="L66" s="129" t="s">
        <v>64</v>
      </c>
      <c r="M66" s="13"/>
      <c r="N66" s="73" t="s">
        <v>60</v>
      </c>
      <c r="O66" s="129" t="s">
        <v>61</v>
      </c>
      <c r="P66" s="73" t="s">
        <v>63</v>
      </c>
      <c r="Q66" s="129" t="s">
        <v>64</v>
      </c>
      <c r="R66" s="13"/>
      <c r="S66" s="162"/>
      <c r="T66" s="162"/>
      <c r="V66" s="159"/>
      <c r="W66" s="159"/>
      <c r="Y66" s="159"/>
      <c r="Z66" s="159"/>
      <c r="AB66" s="159"/>
      <c r="AC66" s="159"/>
      <c r="AD66" s="159"/>
      <c r="AE66" s="159"/>
    </row>
    <row r="67" spans="1:31" ht="103.5" customHeight="1">
      <c r="A67" s="164" t="s">
        <v>40</v>
      </c>
      <c r="B67" s="138" t="s">
        <v>13</v>
      </c>
      <c r="C67" s="138" t="s">
        <v>106</v>
      </c>
      <c r="D67" s="138" t="s">
        <v>74</v>
      </c>
      <c r="E67" s="105" t="s">
        <v>97</v>
      </c>
      <c r="F67" s="43" t="s">
        <v>42</v>
      </c>
      <c r="G67" s="43" t="s">
        <v>124</v>
      </c>
      <c r="H67" s="15"/>
      <c r="I67" s="30">
        <v>1</v>
      </c>
      <c r="J67" s="103">
        <v>1</v>
      </c>
      <c r="K67" s="111">
        <v>79.86808</v>
      </c>
      <c r="L67" s="109">
        <v>2397.736674</v>
      </c>
      <c r="M67" s="17"/>
      <c r="N67" s="30">
        <v>1</v>
      </c>
      <c r="O67" s="121">
        <v>0.5513</v>
      </c>
      <c r="P67" s="35">
        <v>1602.998282</v>
      </c>
      <c r="Q67" s="35">
        <v>768.691992</v>
      </c>
      <c r="R67" s="17"/>
      <c r="S67" s="30">
        <v>1</v>
      </c>
      <c r="T67" s="35">
        <v>53.34287471156704</v>
      </c>
      <c r="V67" s="30">
        <v>1</v>
      </c>
      <c r="W67" s="35">
        <v>51.605560938173184</v>
      </c>
      <c r="Y67" s="30">
        <v>1</v>
      </c>
      <c r="Z67" s="35">
        <v>68.60807173378772</v>
      </c>
      <c r="AB67" s="30">
        <v>1</v>
      </c>
      <c r="AC67" s="30">
        <f>+(J67+O67)/5</f>
        <v>0.31026</v>
      </c>
      <c r="AD67" s="35">
        <f>+K67+P67+T67+W67+Z67</f>
        <v>1856.4228693835278</v>
      </c>
      <c r="AE67" s="35">
        <f>+L67+Q67</f>
        <v>3166.4286660000002</v>
      </c>
    </row>
    <row r="68" spans="1:31" ht="187.5" customHeight="1">
      <c r="A68" s="165"/>
      <c r="B68" s="139"/>
      <c r="C68" s="139"/>
      <c r="D68" s="139"/>
      <c r="E68" s="105" t="s">
        <v>98</v>
      </c>
      <c r="F68" s="43" t="s">
        <v>43</v>
      </c>
      <c r="G68" s="43" t="s">
        <v>125</v>
      </c>
      <c r="H68" s="15"/>
      <c r="I68" s="30">
        <v>1</v>
      </c>
      <c r="J68" s="104">
        <v>1</v>
      </c>
      <c r="K68" s="125">
        <v>2471.268301</v>
      </c>
      <c r="L68" s="110">
        <v>79.86808</v>
      </c>
      <c r="M68" s="17"/>
      <c r="N68" s="30">
        <v>1</v>
      </c>
      <c r="O68" s="121">
        <v>0.7194</v>
      </c>
      <c r="P68" s="35">
        <v>5688.139048</v>
      </c>
      <c r="Q68" s="35">
        <v>4383.844998</v>
      </c>
      <c r="R68" s="124"/>
      <c r="S68" s="30">
        <v>1</v>
      </c>
      <c r="T68" s="34">
        <v>1305.3191252884328</v>
      </c>
      <c r="V68" s="30">
        <v>1</v>
      </c>
      <c r="W68" s="35">
        <v>1262.8064390618267</v>
      </c>
      <c r="Y68" s="30">
        <v>1</v>
      </c>
      <c r="Z68" s="35">
        <v>1678.8639282662125</v>
      </c>
      <c r="AB68" s="30">
        <v>1</v>
      </c>
      <c r="AC68" s="30">
        <f>+(J68+O68)/5</f>
        <v>0.34388</v>
      </c>
      <c r="AD68" s="35">
        <f>+K68+P68+T68+W68+Z68</f>
        <v>12406.396841616472</v>
      </c>
      <c r="AE68" s="35">
        <f>+L68+Q68</f>
        <v>4463.713078</v>
      </c>
    </row>
    <row r="69" spans="1:31" s="6" customFormat="1" ht="15.75">
      <c r="A69" s="62"/>
      <c r="B69" s="63" t="s">
        <v>58</v>
      </c>
      <c r="C69" s="63"/>
      <c r="D69" s="63"/>
      <c r="E69" s="63"/>
      <c r="F69" s="51"/>
      <c r="G69" s="51"/>
      <c r="H69" s="46"/>
      <c r="I69" s="47"/>
      <c r="J69" s="47"/>
      <c r="K69" s="48">
        <f>SUM(K67:K68)</f>
        <v>2551.1363810000003</v>
      </c>
      <c r="L69" s="48">
        <f>SUM(L67:L68)</f>
        <v>2477.6047540000004</v>
      </c>
      <c r="M69" s="49"/>
      <c r="N69" s="47"/>
      <c r="O69" s="47"/>
      <c r="P69" s="48">
        <f>SUM(P67:P68)</f>
        <v>7291.13733</v>
      </c>
      <c r="Q69" s="48">
        <f>SUM(Q67:Q68)</f>
        <v>5152.53699</v>
      </c>
      <c r="R69" s="60"/>
      <c r="S69" s="47"/>
      <c r="T69" s="48">
        <f>SUM(T67:T68)</f>
        <v>1358.6619999999998</v>
      </c>
      <c r="V69" s="47"/>
      <c r="W69" s="48">
        <f>SUM(W67:W68)</f>
        <v>1314.4119999999998</v>
      </c>
      <c r="Y69" s="47"/>
      <c r="Z69" s="48">
        <f>SUM(Z67:Z68)</f>
        <v>1747.4720000000002</v>
      </c>
      <c r="AB69" s="47"/>
      <c r="AC69" s="47"/>
      <c r="AD69" s="48">
        <f>SUM(AD67:AD68)</f>
        <v>14262.819711</v>
      </c>
      <c r="AE69" s="48">
        <f>SUM(AE67:AE68)</f>
        <v>7630.1417440000005</v>
      </c>
    </row>
    <row r="70" spans="1:30" s="6" customFormat="1" ht="15.75">
      <c r="A70" s="64"/>
      <c r="B70" s="65"/>
      <c r="C70" s="65"/>
      <c r="D70" s="65"/>
      <c r="E70" s="65"/>
      <c r="F70" s="66"/>
      <c r="G70" s="66"/>
      <c r="H70" s="46"/>
      <c r="I70" s="67"/>
      <c r="J70" s="67"/>
      <c r="K70" s="68">
        <v>2551.1363810000003</v>
      </c>
      <c r="L70" s="68"/>
      <c r="M70" s="49"/>
      <c r="N70" s="67"/>
      <c r="O70" s="67"/>
      <c r="P70" s="68"/>
      <c r="Q70" s="68"/>
      <c r="R70" s="60"/>
      <c r="S70" s="67"/>
      <c r="T70" s="68"/>
      <c r="V70" s="67"/>
      <c r="W70" s="68"/>
      <c r="Y70" s="67"/>
      <c r="Z70" s="68"/>
      <c r="AB70" s="67"/>
      <c r="AC70" s="67"/>
      <c r="AD70" s="68"/>
    </row>
    <row r="71" spans="1:30" ht="15">
      <c r="A71" s="6" t="s">
        <v>33</v>
      </c>
      <c r="B71" s="6" t="s">
        <v>34</v>
      </c>
      <c r="C71" s="6"/>
      <c r="D71" s="6"/>
      <c r="E71" s="6"/>
      <c r="F71" s="7"/>
      <c r="G71" s="7"/>
      <c r="H71" s="8"/>
      <c r="I71" s="7"/>
      <c r="J71" s="7"/>
      <c r="K71" s="7"/>
      <c r="L71" s="7"/>
      <c r="M71" s="8"/>
      <c r="N71" s="7"/>
      <c r="O71" s="7"/>
      <c r="P71" s="7"/>
      <c r="Q71" s="7"/>
      <c r="R71" s="8"/>
      <c r="S71" s="7"/>
      <c r="T71" s="7"/>
      <c r="V71" s="7"/>
      <c r="W71" s="7"/>
      <c r="Y71" s="7"/>
      <c r="Z71" s="7"/>
      <c r="AB71" s="7"/>
      <c r="AC71" s="7"/>
      <c r="AD71" s="7"/>
    </row>
    <row r="72" spans="1:30" ht="15">
      <c r="A72" s="9">
        <v>44</v>
      </c>
      <c r="B72" s="6" t="s">
        <v>44</v>
      </c>
      <c r="C72" s="6"/>
      <c r="D72" s="6"/>
      <c r="E72" s="6"/>
      <c r="F72" s="7"/>
      <c r="G72" s="7"/>
      <c r="H72" s="8"/>
      <c r="I72" s="7"/>
      <c r="J72" s="7"/>
      <c r="K72" s="7"/>
      <c r="L72" s="7"/>
      <c r="M72" s="8"/>
      <c r="N72" s="7"/>
      <c r="O72" s="7"/>
      <c r="P72" s="7"/>
      <c r="Q72" s="7"/>
      <c r="R72" s="8"/>
      <c r="S72" s="7"/>
      <c r="T72" s="7"/>
      <c r="V72" s="7"/>
      <c r="W72" s="7"/>
      <c r="Y72" s="7"/>
      <c r="Z72" s="7"/>
      <c r="AB72" s="7"/>
      <c r="AC72" s="7"/>
      <c r="AD72" s="7"/>
    </row>
    <row r="73" spans="1:31" s="12" customFormat="1" ht="15" customHeight="1">
      <c r="A73" s="163" t="s">
        <v>2</v>
      </c>
      <c r="B73" s="163" t="s">
        <v>3</v>
      </c>
      <c r="C73" s="140" t="s">
        <v>102</v>
      </c>
      <c r="D73" s="148" t="s">
        <v>68</v>
      </c>
      <c r="E73" s="140" t="s">
        <v>92</v>
      </c>
      <c r="F73" s="163" t="s">
        <v>19</v>
      </c>
      <c r="G73" s="143" t="s">
        <v>107</v>
      </c>
      <c r="H73" s="10"/>
      <c r="I73" s="163">
        <v>2016</v>
      </c>
      <c r="J73" s="163"/>
      <c r="K73" s="163"/>
      <c r="L73" s="163"/>
      <c r="M73" s="10"/>
      <c r="N73" s="163">
        <v>2017</v>
      </c>
      <c r="O73" s="163"/>
      <c r="P73" s="163"/>
      <c r="Q73" s="163"/>
      <c r="R73" s="10"/>
      <c r="S73" s="163">
        <v>2018</v>
      </c>
      <c r="T73" s="163"/>
      <c r="V73" s="163">
        <v>2019</v>
      </c>
      <c r="W73" s="163"/>
      <c r="Y73" s="163">
        <v>2020</v>
      </c>
      <c r="Z73" s="163"/>
      <c r="AB73" s="160" t="s">
        <v>20</v>
      </c>
      <c r="AC73" s="161"/>
      <c r="AD73" s="161"/>
      <c r="AE73" s="161"/>
    </row>
    <row r="74" spans="1:31" s="12" customFormat="1" ht="16.5" customHeight="1">
      <c r="A74" s="163"/>
      <c r="B74" s="163"/>
      <c r="C74" s="141"/>
      <c r="D74" s="149"/>
      <c r="E74" s="141"/>
      <c r="F74" s="163"/>
      <c r="G74" s="143"/>
      <c r="H74" s="10"/>
      <c r="I74" s="162" t="s">
        <v>4</v>
      </c>
      <c r="J74" s="162"/>
      <c r="K74" s="162" t="s">
        <v>62</v>
      </c>
      <c r="L74" s="162"/>
      <c r="M74" s="10"/>
      <c r="N74" s="162" t="s">
        <v>6</v>
      </c>
      <c r="O74" s="162"/>
      <c r="P74" s="162" t="s">
        <v>8</v>
      </c>
      <c r="Q74" s="162"/>
      <c r="R74" s="10"/>
      <c r="S74" s="162" t="s">
        <v>7</v>
      </c>
      <c r="T74" s="162" t="s">
        <v>8</v>
      </c>
      <c r="V74" s="158" t="s">
        <v>7</v>
      </c>
      <c r="W74" s="158" t="s">
        <v>8</v>
      </c>
      <c r="Y74" s="158" t="s">
        <v>7</v>
      </c>
      <c r="Z74" s="158" t="s">
        <v>8</v>
      </c>
      <c r="AB74" s="158" t="s">
        <v>6</v>
      </c>
      <c r="AC74" s="158" t="s">
        <v>67</v>
      </c>
      <c r="AD74" s="158" t="s">
        <v>8</v>
      </c>
      <c r="AE74" s="158" t="s">
        <v>5</v>
      </c>
    </row>
    <row r="75" spans="1:31" s="12" customFormat="1" ht="16.5">
      <c r="A75" s="163"/>
      <c r="B75" s="163"/>
      <c r="C75" s="142"/>
      <c r="D75" s="150"/>
      <c r="E75" s="142"/>
      <c r="F75" s="163"/>
      <c r="G75" s="143"/>
      <c r="H75" s="13"/>
      <c r="I75" s="73" t="s">
        <v>60</v>
      </c>
      <c r="J75" s="129" t="s">
        <v>61</v>
      </c>
      <c r="K75" s="73" t="s">
        <v>63</v>
      </c>
      <c r="L75" s="129" t="s">
        <v>64</v>
      </c>
      <c r="M75" s="13"/>
      <c r="N75" s="73" t="s">
        <v>60</v>
      </c>
      <c r="O75" s="129" t="s">
        <v>61</v>
      </c>
      <c r="P75" s="73" t="s">
        <v>63</v>
      </c>
      <c r="Q75" s="129" t="s">
        <v>64</v>
      </c>
      <c r="R75" s="13"/>
      <c r="S75" s="162"/>
      <c r="T75" s="162"/>
      <c r="V75" s="159"/>
      <c r="W75" s="159"/>
      <c r="Y75" s="159"/>
      <c r="Z75" s="159"/>
      <c r="AB75" s="159"/>
      <c r="AC75" s="159"/>
      <c r="AD75" s="159"/>
      <c r="AE75" s="159"/>
    </row>
    <row r="76" spans="1:31" ht="347.25" customHeight="1">
      <c r="A76" s="44" t="s">
        <v>45</v>
      </c>
      <c r="B76" s="27" t="s">
        <v>46</v>
      </c>
      <c r="C76" s="27" t="s">
        <v>106</v>
      </c>
      <c r="D76" s="27" t="s">
        <v>75</v>
      </c>
      <c r="E76" s="27" t="s">
        <v>99</v>
      </c>
      <c r="F76" s="43" t="s">
        <v>47</v>
      </c>
      <c r="G76" s="43" t="s">
        <v>126</v>
      </c>
      <c r="H76" s="15"/>
      <c r="I76" s="30">
        <v>1</v>
      </c>
      <c r="J76" s="30">
        <v>0.84</v>
      </c>
      <c r="K76" s="34">
        <v>1074.223721</v>
      </c>
      <c r="L76" s="34">
        <v>1072.83832</v>
      </c>
      <c r="M76" s="17"/>
      <c r="N76" s="30">
        <v>1</v>
      </c>
      <c r="O76" s="30">
        <v>0.41</v>
      </c>
      <c r="P76" s="35">
        <v>2972.932</v>
      </c>
      <c r="Q76" s="35">
        <v>1423.025139</v>
      </c>
      <c r="R76" s="17"/>
      <c r="S76" s="30">
        <v>1</v>
      </c>
      <c r="T76" s="35">
        <v>1098</v>
      </c>
      <c r="V76" s="30">
        <v>1</v>
      </c>
      <c r="W76" s="35">
        <v>1074</v>
      </c>
      <c r="Y76" s="30">
        <v>1</v>
      </c>
      <c r="Z76" s="35">
        <v>1316</v>
      </c>
      <c r="AB76" s="30">
        <v>1</v>
      </c>
      <c r="AC76" s="30">
        <f>+(J76+O76)/5</f>
        <v>0.25</v>
      </c>
      <c r="AD76" s="35">
        <f>+K76+P76+T76+W76+Z76</f>
        <v>7535.155721</v>
      </c>
      <c r="AE76" s="35">
        <f>+L76+Q76</f>
        <v>2495.863459</v>
      </c>
    </row>
    <row r="77" spans="1:31" s="6" customFormat="1" ht="15.75">
      <c r="A77" s="62"/>
      <c r="B77" s="63" t="s">
        <v>59</v>
      </c>
      <c r="C77" s="63"/>
      <c r="D77" s="63"/>
      <c r="E77" s="63"/>
      <c r="F77" s="51"/>
      <c r="G77" s="51"/>
      <c r="H77" s="46"/>
      <c r="I77" s="47"/>
      <c r="J77" s="47"/>
      <c r="K77" s="48">
        <f>SUM(K76)</f>
        <v>1074.223721</v>
      </c>
      <c r="L77" s="48">
        <f>SUM(L76)</f>
        <v>1072.83832</v>
      </c>
      <c r="M77" s="49"/>
      <c r="N77" s="47"/>
      <c r="O77" s="47"/>
      <c r="P77" s="48">
        <f>SUM(P76)</f>
        <v>2972.932</v>
      </c>
      <c r="Q77" s="48">
        <f>SUM(Q76)</f>
        <v>1423.025139</v>
      </c>
      <c r="R77" s="60"/>
      <c r="S77" s="47"/>
      <c r="T77" s="48">
        <f>SUM(T76)</f>
        <v>1098</v>
      </c>
      <c r="V77" s="47"/>
      <c r="W77" s="48">
        <f>SUM(W76)</f>
        <v>1074</v>
      </c>
      <c r="Y77" s="47"/>
      <c r="Z77" s="48">
        <f>SUM(Z76)</f>
        <v>1316</v>
      </c>
      <c r="AB77" s="47"/>
      <c r="AC77" s="47"/>
      <c r="AD77" s="48">
        <f>SUM(AD76)</f>
        <v>7535.155721</v>
      </c>
      <c r="AE77" s="48">
        <f>SUM(AE76)</f>
        <v>2495.863459</v>
      </c>
    </row>
    <row r="79" spans="11:31" ht="16.5" customHeight="1">
      <c r="K79" s="29">
        <f>+K23+K33+K37+K41+K60+K69+K77</f>
        <v>54581.45816000001</v>
      </c>
      <c r="L79" s="115">
        <f>+L23+L33+L37+L41+L60+L69+L77</f>
        <v>49495.308252</v>
      </c>
      <c r="P79" s="29">
        <f>+P23+P33+P37+P41+P60+P69+P77</f>
        <v>76960.5852154</v>
      </c>
      <c r="Q79" s="115">
        <f>+Q23+Q33+Q37+Q41+Q60+Q69+Q77</f>
        <v>39489.617566999994</v>
      </c>
      <c r="W79" s="6"/>
      <c r="X79" s="6"/>
      <c r="Y79" s="33"/>
      <c r="Z79" s="6"/>
      <c r="AA79" s="6"/>
      <c r="AB79" s="6"/>
      <c r="AC79" s="6"/>
      <c r="AD79" s="29">
        <f>+AD23+AD33+AD37+AD41+AD60+AD69+AD77</f>
        <v>320904.2133974</v>
      </c>
      <c r="AE79" s="29">
        <f>+AE23+AE33+AE37+AE41+AE60+AE69+AE77</f>
        <v>88984.92581900001</v>
      </c>
    </row>
    <row r="80" spans="12:31" ht="15">
      <c r="L80" s="101"/>
      <c r="T80" s="29"/>
      <c r="W80" s="29"/>
      <c r="X80" s="6"/>
      <c r="Z80" s="29"/>
      <c r="AA80" s="6"/>
      <c r="AB80" s="6"/>
      <c r="AC80" s="6"/>
      <c r="AD80" s="29"/>
      <c r="AE80" s="6"/>
    </row>
    <row r="81" ht="15">
      <c r="AD81" s="117"/>
    </row>
    <row r="82" spans="28:30" ht="15">
      <c r="AB82" s="114"/>
      <c r="AD82" s="113"/>
    </row>
    <row r="83" spans="30:31" ht="15">
      <c r="AD83" s="112"/>
      <c r="AE83" s="128"/>
    </row>
    <row r="84" spans="30:31" ht="15">
      <c r="AD84" s="112"/>
      <c r="AE84" s="128"/>
    </row>
    <row r="85" ht="15">
      <c r="AD85" s="116"/>
    </row>
    <row r="86" spans="30:31" ht="15">
      <c r="AD86" s="116"/>
      <c r="AE86" s="128"/>
    </row>
    <row r="87" ht="15">
      <c r="AD87" s="116"/>
    </row>
  </sheetData>
  <sheetProtection/>
  <mergeCells count="170">
    <mergeCell ref="AE74:AE75"/>
    <mergeCell ref="T74:T75"/>
    <mergeCell ref="V74:V75"/>
    <mergeCell ref="W74:W75"/>
    <mergeCell ref="Y74:Y75"/>
    <mergeCell ref="Z74:Z75"/>
    <mergeCell ref="AB74:AB75"/>
    <mergeCell ref="V73:W73"/>
    <mergeCell ref="Y73:Z73"/>
    <mergeCell ref="AB73:AE73"/>
    <mergeCell ref="I74:J74"/>
    <mergeCell ref="K74:L74"/>
    <mergeCell ref="N74:O74"/>
    <mergeCell ref="P74:Q74"/>
    <mergeCell ref="S74:S75"/>
    <mergeCell ref="AC74:AC75"/>
    <mergeCell ref="AD74:AD75"/>
    <mergeCell ref="G73:G75"/>
    <mergeCell ref="I73:L73"/>
    <mergeCell ref="A73:A75"/>
    <mergeCell ref="B73:B75"/>
    <mergeCell ref="N73:Q73"/>
    <mergeCell ref="S73:T73"/>
    <mergeCell ref="C73:C75"/>
    <mergeCell ref="D73:D75"/>
    <mergeCell ref="E73:E75"/>
    <mergeCell ref="F73:F75"/>
    <mergeCell ref="AB65:AB66"/>
    <mergeCell ref="AC65:AC66"/>
    <mergeCell ref="AD65:AD66"/>
    <mergeCell ref="AE65:AE66"/>
    <mergeCell ref="A67:A68"/>
    <mergeCell ref="B67:B68"/>
    <mergeCell ref="C67:C68"/>
    <mergeCell ref="D67:D68"/>
    <mergeCell ref="AB64:AE64"/>
    <mergeCell ref="I65:J65"/>
    <mergeCell ref="K65:L65"/>
    <mergeCell ref="N65:O65"/>
    <mergeCell ref="P65:Q65"/>
    <mergeCell ref="S65:S66"/>
    <mergeCell ref="T65:T66"/>
    <mergeCell ref="V65:V66"/>
    <mergeCell ref="W65:W66"/>
    <mergeCell ref="Y65:Y66"/>
    <mergeCell ref="G64:G66"/>
    <mergeCell ref="I64:L64"/>
    <mergeCell ref="N64:Q64"/>
    <mergeCell ref="S64:T64"/>
    <mergeCell ref="V64:W64"/>
    <mergeCell ref="Y64:Z64"/>
    <mergeCell ref="Z65:Z66"/>
    <mergeCell ref="A64:A66"/>
    <mergeCell ref="B64:B66"/>
    <mergeCell ref="C64:C66"/>
    <mergeCell ref="D64:D66"/>
    <mergeCell ref="E64:E66"/>
    <mergeCell ref="F64:F66"/>
    <mergeCell ref="AB56:AB57"/>
    <mergeCell ref="AC56:AC57"/>
    <mergeCell ref="AD56:AD57"/>
    <mergeCell ref="AE56:AE57"/>
    <mergeCell ref="A58:A59"/>
    <mergeCell ref="B58:B59"/>
    <mergeCell ref="C58:C59"/>
    <mergeCell ref="D58:D59"/>
    <mergeCell ref="E58:E59"/>
    <mergeCell ref="AB55:AE55"/>
    <mergeCell ref="I56:J56"/>
    <mergeCell ref="K56:L56"/>
    <mergeCell ref="N56:O56"/>
    <mergeCell ref="P56:Q56"/>
    <mergeCell ref="S56:S57"/>
    <mergeCell ref="T56:T57"/>
    <mergeCell ref="V56:V57"/>
    <mergeCell ref="W56:W57"/>
    <mergeCell ref="Y56:Y57"/>
    <mergeCell ref="G55:G57"/>
    <mergeCell ref="I55:L55"/>
    <mergeCell ref="N55:Q55"/>
    <mergeCell ref="S55:T55"/>
    <mergeCell ref="V55:W55"/>
    <mergeCell ref="Y55:Z55"/>
    <mergeCell ref="Z56:Z57"/>
    <mergeCell ref="A55:A57"/>
    <mergeCell ref="B55:B57"/>
    <mergeCell ref="C55:C57"/>
    <mergeCell ref="D55:D57"/>
    <mergeCell ref="E55:E57"/>
    <mergeCell ref="F55:F57"/>
    <mergeCell ref="A34:A36"/>
    <mergeCell ref="B34:B36"/>
    <mergeCell ref="C34:C36"/>
    <mergeCell ref="D34:D36"/>
    <mergeCell ref="E34:E36"/>
    <mergeCell ref="A38:A40"/>
    <mergeCell ref="B38:B40"/>
    <mergeCell ref="C38:C40"/>
    <mergeCell ref="D38:D40"/>
    <mergeCell ref="E38:E40"/>
    <mergeCell ref="AB29:AB30"/>
    <mergeCell ref="AC29:AC30"/>
    <mergeCell ref="AD29:AD30"/>
    <mergeCell ref="AE29:AE30"/>
    <mergeCell ref="A31:A32"/>
    <mergeCell ref="B31:B32"/>
    <mergeCell ref="C31:C32"/>
    <mergeCell ref="D31:D32"/>
    <mergeCell ref="E31:E32"/>
    <mergeCell ref="AB28:AE28"/>
    <mergeCell ref="I29:J29"/>
    <mergeCell ref="K29:L29"/>
    <mergeCell ref="N29:O29"/>
    <mergeCell ref="P29:Q29"/>
    <mergeCell ref="S29:S30"/>
    <mergeCell ref="T29:T30"/>
    <mergeCell ref="V29:V30"/>
    <mergeCell ref="W29:W30"/>
    <mergeCell ref="Y29:Y30"/>
    <mergeCell ref="G28:G30"/>
    <mergeCell ref="I28:L28"/>
    <mergeCell ref="N28:Q28"/>
    <mergeCell ref="S28:T28"/>
    <mergeCell ref="V28:W28"/>
    <mergeCell ref="Y28:Z28"/>
    <mergeCell ref="Z29:Z30"/>
    <mergeCell ref="AB15:AB16"/>
    <mergeCell ref="AC15:AC16"/>
    <mergeCell ref="AD15:AD16"/>
    <mergeCell ref="AE15:AE16"/>
    <mergeCell ref="A28:A30"/>
    <mergeCell ref="B28:B30"/>
    <mergeCell ref="C28:C30"/>
    <mergeCell ref="D28:D30"/>
    <mergeCell ref="E28:E30"/>
    <mergeCell ref="F28:F30"/>
    <mergeCell ref="AB14:AE14"/>
    <mergeCell ref="I15:J15"/>
    <mergeCell ref="K15:L15"/>
    <mergeCell ref="N15:O15"/>
    <mergeCell ref="P15:Q15"/>
    <mergeCell ref="S15:S16"/>
    <mergeCell ref="T15:T16"/>
    <mergeCell ref="V15:V16"/>
    <mergeCell ref="W15:W16"/>
    <mergeCell ref="Y15:Y16"/>
    <mergeCell ref="G14:G16"/>
    <mergeCell ref="I14:L14"/>
    <mergeCell ref="N14:Q14"/>
    <mergeCell ref="S14:T14"/>
    <mergeCell ref="V14:W14"/>
    <mergeCell ref="Y14:Z14"/>
    <mergeCell ref="Z15:Z16"/>
    <mergeCell ref="B11:F11"/>
    <mergeCell ref="A14:A16"/>
    <mergeCell ref="B14:B16"/>
    <mergeCell ref="C14:C16"/>
    <mergeCell ref="D14:D16"/>
    <mergeCell ref="E14:E16"/>
    <mergeCell ref="F14:F16"/>
    <mergeCell ref="E17:E22"/>
    <mergeCell ref="A17:A22"/>
    <mergeCell ref="B17:B22"/>
    <mergeCell ref="C17:C22"/>
    <mergeCell ref="D17:D22"/>
    <mergeCell ref="A3:F3"/>
    <mergeCell ref="A4:F4"/>
    <mergeCell ref="A5:F5"/>
    <mergeCell ref="A6:F6"/>
    <mergeCell ref="A8:F8"/>
  </mergeCells>
  <printOptions/>
  <pageMargins left="0.7" right="0.7" top="0.75" bottom="0.75" header="0.3" footer="0.3"/>
  <pageSetup horizontalDpi="600" verticalDpi="600" orientation="portrait"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subject/>
  <dc:creator>Oficina Asesora de Planeación</dc:creator>
  <cp:keywords>CMI</cp:keywords>
  <dc:description/>
  <cp:lastModifiedBy>Sonia Milena Gil Montoya</cp:lastModifiedBy>
  <cp:lastPrinted>2017-09-28T20:39:47Z</cp:lastPrinted>
  <dcterms:created xsi:type="dcterms:W3CDTF">2009-07-24T20:19:08Z</dcterms:created>
  <dcterms:modified xsi:type="dcterms:W3CDTF">2017-09-28T20:45:02Z</dcterms:modified>
  <cp:category/>
  <cp:version/>
  <cp:contentType/>
  <cp:contentStatus/>
</cp:coreProperties>
</file>