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930" tabRatio="291" firstSheet="2" activeTab="2"/>
  </bookViews>
  <sheets>
    <sheet name="DIFERENCIAS" sheetId="1" state="hidden" r:id="rId1"/>
    <sheet name="SOPORTE REPROGRAMACIÓN $ 2017" sheetId="2" state="hidden" r:id="rId2"/>
    <sheet name="Marzo" sheetId="3" r:id="rId3"/>
  </sheets>
  <externalReferences>
    <externalReference r:id="rId6"/>
  </externalReferences>
  <definedNames>
    <definedName name="_aqj16">#REF!</definedName>
    <definedName name="_MO5">#REF!</definedName>
    <definedName name="a">#REF!</definedName>
    <definedName name="acumuladoplan">#REF!</definedName>
    <definedName name="alternaplazas">#REF!</definedName>
    <definedName name="alternativas">#REF!</definedName>
    <definedName name="ALTERNATIVASCOMERCIALES">#REF!</definedName>
    <definedName name="AMBIENTETRABAJO">#REF!</definedName>
    <definedName name="AÑO">'[1]Hoja2'!$I$2:$I$5</definedName>
    <definedName name="AREA">'[1]Hoja2'!$B$2:$B$7</definedName>
    <definedName name="CAPACIT">#REF!</definedName>
    <definedName name="CAPACITACION">#REF!</definedName>
    <definedName name="CAPACITACIONSERVIDORES">#REF!</definedName>
    <definedName name="CATEGORIA">'[1]Hoja2'!$C$2:$C$8</definedName>
    <definedName name="CODIGOS">'[1]Hoja2'!$A$2:$A$52</definedName>
    <definedName name="CUALIFICACIÓN">#REF!</definedName>
    <definedName name="desarrollo">#REF!</definedName>
    <definedName name="DIA">'[1]Hoja2'!$H$2:$H$32</definedName>
    <definedName name="Ejecucionpresupuestal">#REF!</definedName>
    <definedName name="EMP">#REF!</definedName>
    <definedName name="EMPRENDIMIENTO">#REF!</definedName>
    <definedName name="ESTADOSFINNACIEROS">#REF!</definedName>
    <definedName name="EVALUA">'[1]Hoja2'!$D$2:$D$7</definedName>
    <definedName name="FOCALIZACIÓN">#REF!</definedName>
    <definedName name="focasigrh">#REF!</definedName>
    <definedName name="FRECUENCIA">'[1]Hoja2'!$E$2:$E$6</definedName>
    <definedName name="gastosgenerales">#REF!</definedName>
    <definedName name="GCO">#REF!</definedName>
    <definedName name="GRF">#REF!</definedName>
    <definedName name="GRT">#REF!</definedName>
    <definedName name="hahaha">#REF!</definedName>
    <definedName name="HUMANA">#REF!</definedName>
    <definedName name="identif">#REF!</definedName>
    <definedName name="Identificacion">#REF!</definedName>
    <definedName name="indicadorcapacitacion">#REF!</definedName>
    <definedName name="indicadoremprendim">#REF!</definedName>
    <definedName name="indicadorescapacitacion">#REF!</definedName>
    <definedName name="indicadorescomunicaciones">#REF!</definedName>
    <definedName name="indicadoresemprendimiento">#REF!</definedName>
    <definedName name="indicadoresfortalecimientof">#REF!</definedName>
    <definedName name="indicadoresfortalecimientoinstitucional">#REF!</definedName>
    <definedName name="Indicadoresgestioncontractual">#REF!</definedName>
    <definedName name="INDICADORESICPP">#REF!</definedName>
    <definedName name="indicadoresplazasdemercado">#REF!</definedName>
    <definedName name="Indicadoresservicioalusuario">#REF!</definedName>
    <definedName name="INDICADORESTHHH">#REF!</definedName>
    <definedName name="indicadoresvendedoresinformales">#REF!</definedName>
    <definedName name="indicadorfortalecimiento2">#REF!</definedName>
    <definedName name="indicadorMB">#REF!</definedName>
    <definedName name="indicadorplazas">#REF!</definedName>
    <definedName name="indicvendedores">#REF!</definedName>
    <definedName name="indocadoremprendimientof">#REF!</definedName>
    <definedName name="iniciativas">#REF!</definedName>
    <definedName name="MB">#REF!</definedName>
    <definedName name="MEC">#REF!</definedName>
    <definedName name="mejorargestion">#REF!</definedName>
    <definedName name="MES">'[1]Hoja2'!$G$2:$G$13</definedName>
    <definedName name="NUEVO">#REF!</definedName>
    <definedName name="Obfocalizacion">#REF!</definedName>
    <definedName name="Objalternativas">#REF!</definedName>
    <definedName name="Objcapacitacion">#REF!</definedName>
    <definedName name="Objemprendi">#REF!</definedName>
    <definedName name="Objetirecursosfinancier">#REF!</definedName>
    <definedName name="OBJETIVOIDENTIFICACION">#REF!</definedName>
    <definedName name="OBJETIVOINSTITUCIONAL2">#REF!</definedName>
    <definedName name="ObjetivoSIG">#REF!</definedName>
    <definedName name="Objplazas">#REF!</definedName>
    <definedName name="Objtalentohumano">#REF!</definedName>
    <definedName name="PAPRENDIZAJE">#REF!</definedName>
    <definedName name="PET">#REF!</definedName>
    <definedName name="PFINNACIERA">#REF!</definedName>
    <definedName name="Piniciativas">#REF!</definedName>
    <definedName name="PLAZAS">#REF!</definedName>
    <definedName name="potenicacion">#REF!</definedName>
    <definedName name="PPROCESO">#REF!</definedName>
    <definedName name="procesodesarrollodealternativascomerciales">#REF!</definedName>
    <definedName name="procesoemprendimiento">#REF!</definedName>
    <definedName name="procesogestiondeltalentohumano">#REF!</definedName>
    <definedName name="procesogestionfinanciera">#REF!</definedName>
    <definedName name="procesoplazasdemercado">#REF!</definedName>
    <definedName name="proidentif">#REF!</definedName>
    <definedName name="promedio2008">#REF!</definedName>
    <definedName name="propotenKhumano">#REF!</definedName>
    <definedName name="ProyecMB">#REF!</definedName>
    <definedName name="Proyecplazas">#REF!</definedName>
    <definedName name="Proyectcapacitacion">#REF!</definedName>
    <definedName name="Proyectemprendimiento">#REF!</definedName>
    <definedName name="Proyectfortalecimiento">#REF!</definedName>
    <definedName name="proyectocapacitacion">#REF!</definedName>
    <definedName name="proyectocapacitacion22">#REF!</definedName>
    <definedName name="proyectocapacitacionf">#REF!</definedName>
    <definedName name="proyectoemprendimiento">#REF!</definedName>
    <definedName name="proyectofortalecimientoinstitucional">#REF!</definedName>
    <definedName name="Proyectombf">#REF!</definedName>
    <definedName name="proyectomisionbogotacapacitacion">#REF!</definedName>
    <definedName name="proyectoplazasdemercado">#REF!</definedName>
    <definedName name="proyectoplazasyvendedoresinformales">#REF!</definedName>
    <definedName name="proyectovendedoresinformales">#REF!</definedName>
    <definedName name="Proyectplazas2">#REF!</definedName>
    <definedName name="proyectvendedores">#REF!</definedName>
    <definedName name="proymbcapacitacion">#REF!</definedName>
    <definedName name="PUSUARIO">#REF!</definedName>
    <definedName name="REFERENCIACIÓN">#REF!</definedName>
    <definedName name="RESOLUCION">'[1]Hoja2'!$J$2:$J$4</definedName>
    <definedName name="RFinancieros">#REF!</definedName>
    <definedName name="s">#REF!</definedName>
    <definedName name="SCI">#REF!</definedName>
    <definedName name="serviciospersonales">#REF!</definedName>
    <definedName name="SIG">#REF!</definedName>
    <definedName name="talentohumrefinancieros">#REF!</definedName>
    <definedName name="THumano">#REF!</definedName>
    <definedName name="_xlnm.Print_Titles" localSheetId="2">'Marzo'!$1:$16</definedName>
    <definedName name="VIGENTE">'[1]Hoja2'!$F$2:$F$3</definedName>
    <definedName name="xx">#REF!</definedName>
  </definedNames>
  <calcPr fullCalcOnLoad="1"/>
</workbook>
</file>

<file path=xl/sharedStrings.xml><?xml version="1.0" encoding="utf-8"?>
<sst xmlns="http://schemas.openxmlformats.org/spreadsheetml/2006/main" count="453" uniqueCount="139">
  <si>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</si>
  <si>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</si>
  <si>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</si>
  <si>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</si>
  <si>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</si>
  <si>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</si>
  <si>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</si>
  <si>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</si>
  <si>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</si>
  <si>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</si>
  <si>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</si>
  <si>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</si>
  <si>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</si>
  <si>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</si>
  <si>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</si>
  <si>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</si>
  <si>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</si>
  <si>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</si>
  <si>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</si>
  <si>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</si>
  <si>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PROGRAMADO PLAN BOGOTA MEJOR PARA TODOS</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</si>
  <si>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</si>
  <si>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</si>
  <si>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</si>
  <si>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</si>
  <si>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</si>
  <si>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</si>
  <si>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</si>
  <si>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</si>
  <si>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</si>
  <si>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</si>
  <si>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</si>
  <si>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</si>
  <si>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</si>
  <si>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</si>
  <si>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</si>
  <si>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</si>
  <si>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</si>
  <si>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</si>
  <si>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</si>
  <si>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</si>
  <si>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</si>
  <si>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</si>
  <si>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</si>
  <si>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</si>
  <si>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</si>
  <si>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</si>
  <si>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</si>
  <si>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</si>
  <si>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</si>
  <si>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</si>
  <si>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</si>
  <si>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</si>
  <si>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</si>
  <si>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</si>
  <si>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</si>
  <si>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</si>
  <si>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</si>
  <si>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</si>
  <si>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</si>
  <si>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</si>
  <si>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</si>
  <si>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</si>
  <si>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</si>
  <si>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</si>
  <si>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</si>
  <si>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</si>
  <si>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</si>
  <si>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</si>
  <si>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</si>
  <si>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</si>
  <si>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</si>
  <si>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</si>
  <si>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</si>
  <si>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</si>
  <si>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</si>
  <si>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</si>
  <si>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</si>
  <si>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</si>
  <si>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</si>
  <si>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</si>
  <si>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</si>
  <si>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</si>
  <si>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</si>
  <si>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Atender   el 100% de las familias que se encuentran en relocalización transitoria</t>
  </si>
  <si>
    <t xml:space="preserve">Adquirir 370 Predios en Alto Riesgo </t>
  </si>
  <si>
    <t>AJUSTADO CUOTA GLOBAL</t>
  </si>
  <si>
    <t>FECHA DE ACTUALIZACIÓN  13/10/2016 POAI 2017</t>
  </si>
  <si>
    <t>Atender   el 100% de los hogares que se encuentran en relocalización transitoria</t>
  </si>
  <si>
    <t>Asignar 1.428 Valor Único de Reconocimiento -VUR-</t>
  </si>
  <si>
    <t>Adquirir 370 Predios en Alto Riesgo</t>
  </si>
  <si>
    <t>Lograr que 2.102 hogares seleccionen vivienda</t>
  </si>
  <si>
    <t>ESTRATEGIAS</t>
  </si>
  <si>
    <t xml:space="preserve">1. Ejecutar los Proyectos  Estudios y Diseños de Infraestructura en Espacios Públicos a Escala Barrial en los Territorios Priorizados  para la accesibilidad de los ciudadanos a un Hábitat.
2. Ejecutar los Proyectos  Obras de Infraestructura en Espacios Públicos a Escala Barrial en los Territorios Priorizados  para la accesibilidad de los ciudadanos a un Hábitat.
</t>
  </si>
  <si>
    <t xml:space="preserve">1. Ejecutar las acciones necesarias para el desarrollo de la Asistencia técnica, social y financiera, a los hogares beneficiarios del Programa de Mejoramiento de Vivienda localizados en zona urbana y rural, en cumplimiento de las estrategias de intervención establecidas para dar tratamiento a las modalidades del Subsidio Distrital de Vivienda en Especie.
2. Realizar la supervisión a la interventoría de obra de los proyectos de mejoramiento de vivienda desarrollados mediante el Subsidio Distrital de Vivienda en Especie SDVE, con el fin de garantizar la calidad, el cumplimiento y la estabilidad de las obras.
3. Brindar acompañamiento técnico, jurídico y social a los hogares inscritos al Programa de Mejoramiento de Vivienda, para la consecución y/o trámite de Licencia de Construcción y/o Acto de Reconocimiento, encaminados al mejoramiento de su vivienda.
4. Gestionar las acciones necesarias con entidades, organizaciones, profesionales individualizados y en general todo agente que intervenga en la ejecución total o parcial de los proyectos de mejoramiento de vivienda a nivel Distrital y Nacional.
</t>
  </si>
  <si>
    <t xml:space="preserve">1. Promover el derecho a la propiedad,  determinando y cuantificando la situación de titularidad predial en el  Distrito Capital.
2. Realizar las gestiones necesarias para escriturar los predios de proyectos urbanísticos desarrollados por la CVP.
3. Cerrar los Proyectos constructivos  y de urbanismo para  Vivienda VIP 
4. Dar continuidad a los mecanismos de coordinación interinstitucionales para la transferencia de zonas de cesión de los proyectos constructivos de la CVP.
5. Desarrollar estrategias e instrumentos que faciliten el acompañamiento social, técnico, jurídico y financiero a las familias objeto de atención en el proyecto de titulación y urbanizaciones.
</t>
  </si>
  <si>
    <t xml:space="preserve">1. Integrar de manera armónica y complementaria el Modelo Estándar de Control Interno - MECI 1000:2005, la Norma Técnica de Calidad - NTCGP 1000:2009 y el Plan de Desarrollo Administrativo - PDA, conforme a los lineamientos establecidos en las normas y leyes vigentes </t>
  </si>
  <si>
    <t>1. Garantizar la prestación de los servicios de apoyo logístico que permita la correcta operación de las áreas administrativas y misionales de la Caja de Vivienda Popular
2. Desarrollar las actividades administrativas y técnicas que permiten un eficiente, eficaz y efectivo manejo y organización de la documentación producida y recibida por la Caja
3. Organizar, dirigir y ejecutar las operaciones financieras, contables, de tesorería, presupuesto y recaudo de la Caja de Vivienda Popular</t>
  </si>
  <si>
    <t xml:space="preserve">1. Modernizar la infraestructura  tecnológica  de la Caja de la Vivienda Popular. 
2. Integrar los Sistema de Información de la Entidad para el suministro de información con calidad, oportunidad y confiabilidad. 
3. Fortalecer, mantener y actualizar los sistemas de información, para garantizar el control, manejo, confiabilidad y calidad de los datos registrados, facilitando la gestión de la entidad en el cumplimiento de su misión.
4. Mejorar el servicio de soporte a los diferentes actores que utilizan herramientas tecnológicas y de información, cumpliendo con acuerdos de niveles de servicio establecidos. </t>
  </si>
  <si>
    <t xml:space="preserve">1. Generar las condiciones presupuestales necesarias que permitan reasentar a los hogares en riesgo, de manera tal, que ello incentive la oferta de vivienda de interés prioritario en la ciudad para su atención en el corto plazo.
2. Lograr que las familias vinculadas al programa de reasentamientos seleccionen una unidad habitacional de reposición definitiva, seguros y en condiciones dignas, así como técnica y jurídicamente viables.
3. Salvaguardar la vida de las familias declaradas en alto riesgo no mitigable a través de la modalidad de relocalización transitoria.
4. Adquirir los predios declarados en riesgo mediante la aplicación del Decreto 511 de 2010.
5. Entregar a las familias declaradas en riesgo, su predio de reposición definitiva en óptimas condiciones técnicamente y jurídicamente viables, seguros y en condiciones dignas.
</t>
  </si>
  <si>
    <t>Dirección de Reasentamiento</t>
  </si>
  <si>
    <t>RESPONSABLE DEL PROYECTO</t>
  </si>
  <si>
    <t>Dirección de Mejoramiento de Barrios</t>
  </si>
  <si>
    <t>Dirección de Mejoramiento de Vivienda</t>
  </si>
  <si>
    <t>Dirección de urbanizaciones y Titulación</t>
  </si>
  <si>
    <t>Dirección de Gestión Corporativa y CID</t>
  </si>
  <si>
    <t>INDICADOR</t>
  </si>
  <si>
    <t>Indice de  eficiencia de relocalización</t>
  </si>
  <si>
    <t xml:space="preserve">Número de hogares reasentados </t>
  </si>
  <si>
    <t>Número de VUR asignados</t>
  </si>
  <si>
    <t>No. de hogares con selección de vivienda</t>
  </si>
  <si>
    <t>No. de predios en alto riesgo adquiridos</t>
  </si>
  <si>
    <t xml:space="preserve">Contribuir 100% al mejoramiento de barrios a través de los  Procesos  Estudios y Diseños   de Infraestructura en Espacios Públicos a escala barrial en los Territorios Priorizados  para la accesibilidad de los ciudadanos a un Hábitat.
</t>
  </si>
  <si>
    <t xml:space="preserve">Porcentaje de avance en el mejoramiento de barrios a través de los  Procesos  de Estudios y Diseños   de Infraestructura en Espacios Públicos a escala barrial en los Territorios Priorizados  </t>
  </si>
  <si>
    <t xml:space="preserve">Porcentaje de avance en el mejoramiento de barrios a través de los Procesos de Obras  de Infraestructura en Espacios Públicos a escala barrial en los Territorios Priorizados  </t>
  </si>
  <si>
    <t xml:space="preserve">Número de asistencias técnicas, jurídicas y sociales realizadas en las intervenciones integrales de mejoramiento de vivienda priorizadas </t>
  </si>
  <si>
    <t xml:space="preserve">Número de visitas realizadas para supervisar la interventorías de las obras de Mejoramiento de Vivienda, priorizadas </t>
  </si>
  <si>
    <t xml:space="preserve">Número de  radicaciones de licencias de construcción y/o actos de reconocimiento realizadas </t>
  </si>
  <si>
    <t>Número de predios titulados</t>
  </si>
  <si>
    <t>Número de zonas de cesión entregadas</t>
  </si>
  <si>
    <t>Número de proyectos constructivos y de urbanismo con cierre</t>
  </si>
  <si>
    <t>Porcentaje de implementación de plan de acción para la transparencia y las comunicaciones</t>
  </si>
  <si>
    <t>Porcentaje de implementación del plan de acción de servicio  a la ciudadanía</t>
  </si>
  <si>
    <t>Porcentaje de implementación del Sistema Integrado de Gestión, con relación a los componentes establecidos normativamente</t>
  </si>
  <si>
    <t>Porcentaje de implementación de los servicios de apoyo y desarrollo institucional para el buen funcionamiento de la Entidad  de acuerdo al plan de acción.</t>
  </si>
  <si>
    <t>Porcentaje de avance en la implementación del plan de acción para el fortalecimiento, innovación e integración de los sistemas de información</t>
  </si>
  <si>
    <t>Realizar 8.610  visitas para supervisar la interventorías de las obras de Mejoramiento de Vivienda, priorizadas por la Secretaria Distrital del Hábitat</t>
  </si>
  <si>
    <t>Atención al 100% de las familias localizadas en el predio vereditas en la localidad de Kennedy en el marco del decreto 457 de 2017, que cumplan los requisitos de ingreso al programa.</t>
  </si>
  <si>
    <t>Porcentaje de Familias localizadas en el predio vereditas atendidas</t>
  </si>
  <si>
    <t>N.A.</t>
  </si>
  <si>
    <t xml:space="preserve">Realizar 20.400 asistencias técnicas, jurídicas y sociales en las intervenciones integrales de mejoramiento de vivienda priorizadas por la Secretaria Distrital del Hábitat
</t>
  </si>
  <si>
    <t xml:space="preserve">1. Diseñar e implementar acciones integrales de lucha contra la corrupción, con acciones definidas, orientadas al cumplimiento de la gestión de manera eficaz, eficiente y transparente, que permita elevar la percepción ciudadana de transparencia y la confianza en la Entidad y en los servidores públicos.
2. Diseñar e implementar mecanismos permanentes de interlocución con la ciudadanía que promuevan eficientemente el control social y la participación de los ciudadanos que acceden a los servicios ofrecidos por la CVP </t>
  </si>
  <si>
    <t>OBJETIVO ESTRATÉGICO</t>
  </si>
  <si>
    <t>Ejecutar las políticas de la
secretaria del Hábitat a
través de los programas de
Titulación de Predios,
Mejoramiento de Viviendas,
Mejoramiento de Barrios y
Reasentamientos humanos
conforme el Plan Distrital de
Desarrollo vigente.</t>
  </si>
  <si>
    <t>Promover la cultura de
transparencia y probidad a
través de una comunicación
integral con las partes
interesadas para construir
relaciones de confianza.</t>
  </si>
  <si>
    <t>Prestar un servicio
adecuado a los ciudadanos
satisfaciendo sus
necesidades conforme a la
misionalidad de la entidad.</t>
  </si>
  <si>
    <t xml:space="preserve">Desarrollar e implementar
un Sistema Integrado de
Gestión institucional basado
en mejora continua
</t>
  </si>
  <si>
    <t>Adoptar soluciones
tecnológicas de punta que
correspondan a las
necesidades de la entidad y
que contribuyan al alcance
de las metas institucionales</t>
  </si>
  <si>
    <t>FECHA DE ACTUALIZACIÓN 31/03/2018</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</si>
</sst>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_(&quot;$&quot;\ * #,##0_);_(&quot;$&quot;\ * \(#,##0\);_(&quot;$&quot;\ * &quot;-&quot;_);_(@_)"/>
    <numFmt numFmtId="174" formatCode="_(* #,##0_);_(* \(#,##0\);_(* &quot;-&quot;_);_(@_)"/>
    <numFmt numFmtId="175" formatCode="_(&quot;$&quot;\ * #,##0.00_);_(&quot;$&quot;\ * \(#,##0.00\);_(&quot;$&quot;\ * &quot;-&quot;??_);_(@_)"/>
    <numFmt numFmtId="176" formatCode="_(* #,##0.00_);_(* \(#,##0.00\);_(* &quot;-&quot;??_);_(@_)"/>
    <numFmt numFmtId="177" formatCode="0.0%"/>
    <numFmt numFmtId="178" formatCode="_(&quot;$&quot;\ * #,##0_);_(&quot;$&quot;\ * \(#,##0\);_(&quot;$&quot;\ * &quot;-&quot;??_);_(@_)"/>
    <numFmt numFmtId="179" formatCode="_ [$€-2]\ * #,##0.00_ ;_ [$€-2]\ * \-#,##0.00_ ;_ [$€-2]\ * &quot;-&quot;??_ "/>
    <numFmt numFmtId="180" formatCode="_(* #,##0_);_(* \(#,##0\);_(* &quot;-&quot;??_);_(@_)"/>
    <numFmt numFmtId="181" formatCode="&quot;$&quot;\ #,##0"/>
    <numFmt numFmtId="182" formatCode="_(* #,##0.0_);_(* \(#,##0.0\);_(* &quot;-&quot;??_);_(@_)"/>
    <numFmt numFmtId="183" formatCode="[$€-2]\ #,##0.00_);[Red]\([$€-2]\ #,##0.00\)"/>
    <numFmt numFmtId="184" formatCode="&quot;$&quot;\ #,##0.00;&quot;$&quot;\ \-#,##0.00"/>
    <numFmt numFmtId="185" formatCode="&quot;$&quot;\ #,##0.00;[Red]&quot;$&quot;\ \-#,##0.00"/>
    <numFmt numFmtId="186" formatCode="_ &quot;$&quot;\ * #,##0.00_ ;_ &quot;$&quot;\ * \-#,##0.00_ ;_ &quot;$&quot;\ * &quot;-&quot;??_ ;_ @_ "/>
    <numFmt numFmtId="187" formatCode="_ * #,##0.00_ ;_ * \-#,##0.00_ ;_ * &quot;-&quot;??_ ;_ @_ "/>
    <numFmt numFmtId="188" formatCode="_(&quot;$&quot;* #,##0.00_);_(&quot;$&quot;* \(#,##0.00\);_(&quot;$&quot;* &quot;-&quot;??_);_(@_)"/>
    <numFmt numFmtId="189" formatCode="_-* #,##0.00\ _P_t_a_-;\-* #,##0.00\ _P_t_a_-;_-* &quot;-&quot;??\ _P_t_a_-;_-@_-"/>
    <numFmt numFmtId="190" formatCode="[$$-80A]#,##0.00"/>
    <numFmt numFmtId="191" formatCode="_-* #,##0.00\ _p_t_a_-;\-* #,##0.00\ _p_t_a_-;_-* &quot;-&quot;??\ _p_t_a_-;_-@_-"/>
    <numFmt numFmtId="192" formatCode="_-* #,##0\ _P_t_a_-;\-* #,##0\ _P_t_a_-;_-* &quot;-&quot;\ _P_t_a_-;_-@_-"/>
    <numFmt numFmtId="193" formatCode="_ [$€]\ * #,##0.00_ ;_ [$€]\ * \-#,##0.00_ ;_ [$€]\ * &quot;-&quot;??_ ;_ @_ "/>
    <numFmt numFmtId="194" formatCode="#,##0.00000"/>
    <numFmt numFmtId="195" formatCode="_-* #,##0\ _€_-;\-* #,##0\ _€_-;_-* &quot;-&quot;??\ _€_-;_-@_-"/>
    <numFmt numFmtId="196" formatCode="#,##0.0"/>
    <numFmt numFmtId="197" formatCode="0.000"/>
    <numFmt numFmtId="198" formatCode="0.0"/>
    <numFmt numFmtId="199" formatCode="&quot;$&quot;\ #,##0_);[Red]\(&quot;$&quot;\ #,##0\)"/>
    <numFmt numFmtId="200" formatCode="_(&quot;$&quot;\ * #,##0.0_);_(&quot;$&quot;\ * \(#,##0.0\);_(&quot;$&quot;\ * &quot;-&quot;??_);_(@_)"/>
    <numFmt numFmtId="201" formatCode="_(&quot;$&quot;\ * #,##0.00_);_(&quot;$&quot;\ * \(#,##0.00\);_(&quot;$&quot;\ * &quot;-&quot;_);_(@_)"/>
    <numFmt numFmtId="202" formatCode="_-[$$-240A]\ * #,##0.00_-;\-[$$-240A]\ * #,##0.00_-;_-[$$-240A]\ * &quot;-&quot;??_-;_-@_-"/>
  </numFmts>
  <fonts count="78">
    <font>
      <sz val="11"/>
      <color theme="1"/>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b/>
      <sz val="9"/>
      <name val="Trebuchet MS"/>
      <family val="2"/>
    </font>
    <font>
      <sz val="10"/>
      <name val="Arial Unicode MS"/>
      <family val="2"/>
    </font>
    <font>
      <sz val="10"/>
      <name val="Times New Roman"/>
      <family val="1"/>
    </font>
    <font>
      <sz val="11"/>
      <color indexed="9"/>
      <name val="Calibri"/>
      <family val="2"/>
    </font>
    <font>
      <sz val="11"/>
      <color indexed="60"/>
      <name val="Calibri"/>
      <family val="2"/>
    </font>
    <font>
      <b/>
      <sz val="11"/>
      <color indexed="8"/>
      <name val="Calibri"/>
      <family val="2"/>
    </font>
    <font>
      <sz val="10"/>
      <color indexed="8"/>
      <name val="Arial"/>
      <family val="2"/>
    </font>
    <font>
      <u val="single"/>
      <sz val="8.5"/>
      <color indexed="12"/>
      <name val="Arial"/>
      <family val="2"/>
    </font>
    <font>
      <sz val="10"/>
      <name val="MS Sans Serif"/>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5"/>
      <color indexed="12"/>
      <name val="Arial"/>
      <family val="2"/>
    </font>
    <font>
      <u val="single"/>
      <sz val="11"/>
      <color indexed="12"/>
      <name val="Calibri"/>
      <family val="2"/>
    </font>
    <font>
      <u val="single"/>
      <sz val="11"/>
      <color indexed="2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26"/>
      <name val="Calibri"/>
      <family val="2"/>
    </font>
    <font>
      <sz val="10"/>
      <color indexed="8"/>
      <name val="Calibri"/>
      <family val="2"/>
    </font>
    <font>
      <sz val="12"/>
      <color indexed="8"/>
      <name val="Calibri"/>
      <family val="2"/>
    </font>
    <font>
      <b/>
      <sz val="10"/>
      <color indexed="8"/>
      <name val="Calibri"/>
      <family val="2"/>
    </font>
    <font>
      <b/>
      <sz val="12"/>
      <color indexed="8"/>
      <name val="Calibri"/>
      <family val="2"/>
    </font>
    <font>
      <b/>
      <sz val="10"/>
      <color indexed="10"/>
      <name val="Calibri"/>
      <family val="2"/>
    </font>
    <font>
      <b/>
      <sz val="11"/>
      <color indexed="26"/>
      <name val="Arial Narrow"/>
      <family val="2"/>
    </font>
    <font>
      <sz val="10"/>
      <name val="Calibri"/>
      <family val="2"/>
    </font>
    <font>
      <b/>
      <sz val="10"/>
      <name val="Calibri"/>
      <family val="2"/>
    </font>
    <font>
      <b/>
      <sz val="10"/>
      <color indexed="10"/>
      <name val="Arial"/>
      <family val="2"/>
    </font>
    <font>
      <sz val="9"/>
      <color indexed="10"/>
      <name val="Arial"/>
      <family val="2"/>
    </font>
    <font>
      <sz val="10"/>
      <color indexed="10"/>
      <name val="Arial"/>
      <family val="2"/>
    </font>
    <font>
      <b/>
      <sz val="11"/>
      <color indexed="10"/>
      <name val="Calibri"/>
      <family val="2"/>
    </font>
    <font>
      <sz val="11"/>
      <name val="Calibri"/>
      <family val="2"/>
    </font>
    <font>
      <b/>
      <sz val="11"/>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5"/>
      <color theme="10"/>
      <name val="Arial"/>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2"/>
      <name val="Calibri"/>
      <family val="2"/>
    </font>
    <font>
      <sz val="10"/>
      <color theme="1"/>
      <name val="Calibri"/>
      <family val="2"/>
    </font>
    <font>
      <sz val="12"/>
      <color theme="1"/>
      <name val="Calibri"/>
      <family val="2"/>
    </font>
    <font>
      <sz val="10"/>
      <color theme="1"/>
      <name val="Arial"/>
      <family val="2"/>
    </font>
    <font>
      <b/>
      <sz val="10"/>
      <color theme="1"/>
      <name val="Calibri"/>
      <family val="2"/>
    </font>
    <font>
      <b/>
      <sz val="12"/>
      <color theme="1"/>
      <name val="Calibri"/>
      <family val="2"/>
    </font>
    <font>
      <b/>
      <sz val="10"/>
      <color rgb="FFFF0000"/>
      <name val="Calibri"/>
      <family val="2"/>
    </font>
    <font>
      <b/>
      <sz val="11"/>
      <color theme="2"/>
      <name val="Arial Narrow"/>
      <family val="2"/>
    </font>
    <font>
      <b/>
      <sz val="10"/>
      <color rgb="FFFF0000"/>
      <name val="Arial"/>
      <family val="2"/>
    </font>
    <font>
      <sz val="9"/>
      <color rgb="FFFF0000"/>
      <name val="Arial"/>
      <family val="2"/>
    </font>
    <font>
      <sz val="10"/>
      <color rgb="FFFF0000"/>
      <name val="Arial"/>
      <family val="2"/>
    </font>
    <font>
      <b/>
      <sz val="11"/>
      <color rgb="FFFF0000"/>
      <name val="Calibri"/>
      <family val="2"/>
    </font>
    <font>
      <b/>
      <sz val="11"/>
      <color theme="0"/>
      <name val="Arial Narrow"/>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7" tint="-0.24997000396251678"/>
        <bgColor indexed="64"/>
      </patternFill>
    </fill>
    <fill>
      <patternFill patternType="solid">
        <fgColor rgb="FF92D050"/>
        <bgColor indexed="64"/>
      </patternFill>
    </fill>
    <fill>
      <patternFill patternType="solid">
        <fgColor rgb="FFFFFF00"/>
        <bgColor indexed="64"/>
      </patternFill>
    </fill>
    <fill>
      <patternFill patternType="solid">
        <fgColor theme="0" tint="-0.149990007281303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bottom/>
    </border>
    <border>
      <left/>
      <right/>
      <top style="thin">
        <color theme="0"/>
      </top>
      <bottom style="thin">
        <color theme="0"/>
      </bottom>
    </border>
    <border>
      <left/>
      <right/>
      <top style="thin">
        <color theme="0"/>
      </top>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theme="0"/>
      </left>
      <right style="thin"/>
      <top style="thin"/>
      <bottom style="thin">
        <color theme="0"/>
      </bottom>
    </border>
    <border>
      <left style="thin">
        <color theme="0"/>
      </left>
      <right style="thin"/>
      <top/>
      <bottom/>
    </border>
    <border>
      <left style="thin">
        <color theme="0"/>
      </left>
      <right style="thin"/>
      <top style="thin">
        <color theme="0"/>
      </top>
      <bottom style="thin"/>
    </border>
    <border>
      <left style="thin"/>
      <right style="thin">
        <color theme="0"/>
      </right>
      <top style="thin"/>
      <bottom style="thin">
        <color theme="0"/>
      </bottom>
    </border>
    <border>
      <left style="thin"/>
      <right style="thin">
        <color theme="0"/>
      </right>
      <top/>
      <bottom/>
    </border>
    <border>
      <left style="thin"/>
      <right style="thin">
        <color theme="0"/>
      </right>
      <top style="thin">
        <color theme="0"/>
      </top>
      <bottom style="thin"/>
    </border>
    <border>
      <left style="thin"/>
      <right/>
      <top style="thin"/>
      <bottom style="thin"/>
    </border>
    <border>
      <left/>
      <right/>
      <top style="thin"/>
      <bottom style="thin"/>
    </border>
    <border>
      <left/>
      <right style="thin"/>
      <top style="thin"/>
      <bottom style="thin"/>
    </border>
    <border>
      <left>
        <color indexed="63"/>
      </left>
      <right style="thin"/>
      <top style="thin"/>
      <bottom>
        <color indexed="63"/>
      </bottom>
    </border>
    <border>
      <left style="thin"/>
      <right style="thin"/>
      <top style="thin"/>
      <bottom style="thin">
        <color theme="0"/>
      </bottom>
    </border>
    <border>
      <left style="thin"/>
      <right style="thin"/>
      <top style="thin">
        <color theme="0"/>
      </top>
      <bottom style="thin"/>
    </border>
  </borders>
  <cellStyleXfs count="22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9" fillId="20" borderId="0" applyNumberFormat="0" applyBorder="0" applyAlignment="0" applyProtection="0"/>
    <xf numFmtId="0" fontId="47" fillId="21" borderId="0" applyNumberFormat="0" applyBorder="0" applyAlignment="0" applyProtection="0"/>
    <xf numFmtId="0" fontId="48" fillId="22" borderId="1" applyNumberFormat="0" applyAlignment="0" applyProtection="0"/>
    <xf numFmtId="0" fontId="49" fillId="23" borderId="2" applyNumberFormat="0" applyAlignment="0" applyProtection="0"/>
    <xf numFmtId="0" fontId="50" fillId="0" borderId="3" applyNumberFormat="0" applyFill="0" applyAlignment="0" applyProtection="0"/>
    <xf numFmtId="171"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71" fontId="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4"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53" fillId="30" borderId="1" applyNumberFormat="0" applyAlignment="0" applyProtection="0"/>
    <xf numFmtId="179" fontId="2"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89" fontId="1" fillId="0" borderId="0" applyFont="0" applyFill="0" applyBorder="0" applyAlignment="0" applyProtection="0"/>
    <xf numFmtId="193" fontId="2" fillId="0" borderId="0" applyFont="0" applyFill="0" applyBorder="0" applyAlignment="0" applyProtection="0"/>
    <xf numFmtId="189" fontId="1" fillId="0" borderId="0" applyFont="0" applyFill="0" applyBorder="0" applyAlignment="0" applyProtection="0"/>
    <xf numFmtId="0" fontId="1" fillId="0" borderId="0">
      <alignment/>
      <protection/>
    </xf>
    <xf numFmtId="0" fontId="54" fillId="0" borderId="0" applyNumberFormat="0" applyFill="0" applyBorder="0" applyAlignment="0" applyProtection="0"/>
    <xf numFmtId="0" fontId="55" fillId="0" borderId="0" applyNumberFormat="0" applyFill="0" applyBorder="0" applyAlignment="0" applyProtection="0"/>
    <xf numFmtId="0" fontId="13" fillId="0" borderId="0" applyNumberFormat="0" applyFill="0" applyBorder="0" applyAlignment="0" applyProtection="0"/>
    <xf numFmtId="0" fontId="54" fillId="0" borderId="0" applyNumberFormat="0" applyFill="0" applyBorder="0" applyAlignment="0" applyProtection="0"/>
    <xf numFmtId="0" fontId="56" fillId="0" borderId="0" applyNumberFormat="0" applyFill="0" applyBorder="0" applyAlignment="0" applyProtection="0"/>
    <xf numFmtId="0" fontId="57" fillId="31"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183"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171" fontId="2" fillId="0" borderId="0" applyFont="0" applyFill="0" applyBorder="0" applyAlignment="0" applyProtection="0"/>
    <xf numFmtId="176" fontId="2" fillId="0" borderId="0" applyFont="0" applyFill="0" applyBorder="0" applyAlignment="0" applyProtection="0"/>
    <xf numFmtId="43" fontId="0" fillId="0" borderId="0" applyFont="0" applyFill="0" applyBorder="0" applyAlignment="0" applyProtection="0"/>
    <xf numFmtId="171" fontId="2" fillId="0" borderId="0" applyFont="0" applyFill="0" applyBorder="0" applyAlignment="0" applyProtection="0"/>
    <xf numFmtId="176"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1"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6" fontId="0"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6"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88" fontId="2" fillId="0" borderId="0" applyFont="0" applyFill="0" applyBorder="0" applyAlignment="0" applyProtection="0"/>
    <xf numFmtId="171" fontId="1"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71" fontId="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175" fontId="0" fillId="0" borderId="0" applyFont="0" applyFill="0" applyBorder="0" applyAlignment="0" applyProtection="0"/>
    <xf numFmtId="175" fontId="2" fillId="0" borderId="0" applyFont="0" applyFill="0" applyBorder="0" applyAlignment="0" applyProtection="0"/>
    <xf numFmtId="175" fontId="0" fillId="0" borderId="0" applyFont="0" applyFill="0" applyBorder="0" applyAlignment="0" applyProtection="0"/>
    <xf numFmtId="175" fontId="2" fillId="0" borderId="0" applyFont="0" applyFill="0" applyBorder="0" applyAlignment="0" applyProtection="0"/>
    <xf numFmtId="175"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2" fillId="0" borderId="0" applyFont="0" applyFill="0" applyBorder="0" applyAlignment="0" applyProtection="0"/>
    <xf numFmtId="184" fontId="2" fillId="0" borderId="0" applyFont="0" applyFill="0" applyBorder="0" applyAlignment="0" applyProtection="0"/>
    <xf numFmtId="175" fontId="2" fillId="0" borderId="0" applyFont="0" applyFill="0" applyBorder="0" applyAlignment="0" applyProtection="0"/>
    <xf numFmtId="184" fontId="2" fillId="0" borderId="0" applyFont="0" applyFill="0" applyBorder="0" applyAlignment="0" applyProtection="0"/>
    <xf numFmtId="0" fontId="2"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75" fontId="1" fillId="0" borderId="0" applyFont="0" applyFill="0" applyBorder="0" applyAlignment="0" applyProtection="0"/>
    <xf numFmtId="0" fontId="58" fillId="32" borderId="0" applyNumberFormat="0" applyBorder="0" applyAlignment="0" applyProtection="0"/>
    <xf numFmtId="0" fontId="10" fillId="33"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pplyNumberFormat="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2" fillId="0" borderId="0">
      <alignment/>
      <protection/>
    </xf>
    <xf numFmtId="0" fontId="14" fillId="0" borderId="0">
      <alignment/>
      <protection/>
    </xf>
    <xf numFmtId="0" fontId="2"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0" fillId="0" borderId="0">
      <alignment/>
      <protection/>
    </xf>
    <xf numFmtId="0" fontId="2" fillId="0" borderId="0" applyNumberFormat="0" applyFont="0" applyFill="0" applyBorder="0" applyAlignment="0" applyProtection="0"/>
    <xf numFmtId="0" fontId="2" fillId="0" borderId="0">
      <alignment/>
      <protection/>
    </xf>
    <xf numFmtId="0" fontId="0" fillId="0" borderId="0">
      <alignment/>
      <protection/>
    </xf>
    <xf numFmtId="0" fontId="0" fillId="34" borderId="5" applyNumberFormat="0" applyFont="0" applyAlignment="0" applyProtection="0"/>
    <xf numFmtId="0" fontId="0" fillId="34" borderId="5"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59" fillId="22"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52" fillId="0" borderId="8" applyNumberFormat="0" applyFill="0" applyAlignment="0" applyProtection="0"/>
    <xf numFmtId="0" fontId="64" fillId="0" borderId="9" applyNumberFormat="0" applyFill="0" applyAlignment="0" applyProtection="0"/>
    <xf numFmtId="0" fontId="11" fillId="0" borderId="10" applyNumberFormat="0" applyFill="0" applyAlignment="0" applyProtection="0"/>
  </cellStyleXfs>
  <cellXfs count="218">
    <xf numFmtId="0" fontId="0" fillId="0" borderId="0" xfId="0" applyFont="1" applyAlignment="1">
      <alignment/>
    </xf>
    <xf numFmtId="0" fontId="3" fillId="0" borderId="11" xfId="156" applyFont="1" applyBorder="1" applyAlignment="1">
      <alignment/>
      <protection/>
    </xf>
    <xf numFmtId="0" fontId="3" fillId="0" borderId="0" xfId="156" applyFont="1" applyBorder="1" applyAlignment="1">
      <alignment/>
      <protection/>
    </xf>
    <xf numFmtId="0" fontId="4" fillId="0" borderId="0" xfId="156" applyFont="1">
      <alignment/>
      <protection/>
    </xf>
    <xf numFmtId="0" fontId="3" fillId="0" borderId="0" xfId="156" applyFont="1" applyBorder="1" applyAlignment="1">
      <alignment horizontal="left"/>
      <protection/>
    </xf>
    <xf numFmtId="0" fontId="2" fillId="0" borderId="0" xfId="156" applyFont="1">
      <alignment/>
      <protection/>
    </xf>
    <xf numFmtId="0" fontId="64" fillId="0" borderId="0" xfId="178" applyFont="1">
      <alignment/>
      <protection/>
    </xf>
    <xf numFmtId="0" fontId="0" fillId="0" borderId="0" xfId="178" applyBorder="1">
      <alignment/>
      <protection/>
    </xf>
    <xf numFmtId="0" fontId="0" fillId="0" borderId="0" xfId="178">
      <alignment/>
      <protection/>
    </xf>
    <xf numFmtId="0" fontId="64" fillId="0" borderId="0" xfId="178" applyFont="1" applyAlignment="1">
      <alignment horizontal="left"/>
      <protection/>
    </xf>
    <xf numFmtId="0" fontId="65" fillId="0" borderId="12" xfId="178" applyFont="1" applyBorder="1">
      <alignment/>
      <protection/>
    </xf>
    <xf numFmtId="0" fontId="65" fillId="0" borderId="13" xfId="178" applyFont="1" applyBorder="1">
      <alignment/>
      <protection/>
    </xf>
    <xf numFmtId="0" fontId="65" fillId="0" borderId="0" xfId="178" applyFont="1">
      <alignment/>
      <protection/>
    </xf>
    <xf numFmtId="0" fontId="65" fillId="0" borderId="12" xfId="178" applyFont="1" applyBorder="1" applyAlignment="1">
      <alignment horizontal="center" vertical="center" wrapText="1"/>
      <protection/>
    </xf>
    <xf numFmtId="0" fontId="1" fillId="0" borderId="14" xfId="178" applyFont="1" applyFill="1" applyBorder="1" applyAlignment="1" applyProtection="1">
      <alignment horizontal="justify" vertical="center" wrapText="1"/>
      <protection/>
    </xf>
    <xf numFmtId="178" fontId="66" fillId="0" borderId="0" xfId="130" applyNumberFormat="1" applyFont="1" applyFill="1" applyBorder="1" applyAlignment="1">
      <alignment/>
    </xf>
    <xf numFmtId="3" fontId="66" fillId="0" borderId="14" xfId="130" applyNumberFormat="1" applyFont="1" applyFill="1" applyBorder="1" applyAlignment="1">
      <alignment horizontal="center" vertical="center"/>
    </xf>
    <xf numFmtId="0" fontId="67" fillId="0" borderId="0" xfId="178" applyFont="1" applyBorder="1">
      <alignment/>
      <protection/>
    </xf>
    <xf numFmtId="49" fontId="6" fillId="35" borderId="0" xfId="156" applyNumberFormat="1" applyFont="1" applyFill="1" applyBorder="1" applyAlignment="1">
      <alignment horizontal="center" vertical="center" wrapText="1"/>
      <protection/>
    </xf>
    <xf numFmtId="0" fontId="1" fillId="35" borderId="14" xfId="178" applyFont="1" applyFill="1" applyBorder="1" applyAlignment="1" applyProtection="1">
      <alignment horizontal="justify" vertical="center" wrapText="1"/>
      <protection/>
    </xf>
    <xf numFmtId="4" fontId="66" fillId="0" borderId="14" xfId="130" applyNumberFormat="1" applyFont="1" applyFill="1" applyBorder="1" applyAlignment="1">
      <alignment horizontal="center" vertical="center"/>
    </xf>
    <xf numFmtId="3" fontId="66" fillId="0" borderId="14" xfId="130" applyNumberFormat="1" applyFont="1" applyFill="1" applyBorder="1" applyAlignment="1">
      <alignment horizontal="center" vertical="center" wrapText="1"/>
    </xf>
    <xf numFmtId="178" fontId="66" fillId="35" borderId="0" xfId="130" applyNumberFormat="1" applyFont="1" applyFill="1" applyBorder="1" applyAlignment="1">
      <alignment/>
    </xf>
    <xf numFmtId="3" fontId="66" fillId="35" borderId="14" xfId="130" applyNumberFormat="1" applyFont="1" applyFill="1" applyBorder="1" applyAlignment="1">
      <alignment horizontal="center" vertical="center"/>
    </xf>
    <xf numFmtId="0" fontId="67" fillId="35" borderId="0" xfId="178" applyFont="1" applyFill="1" applyBorder="1">
      <alignment/>
      <protection/>
    </xf>
    <xf numFmtId="0" fontId="0" fillId="35" borderId="0" xfId="178" applyFill="1">
      <alignment/>
      <protection/>
    </xf>
    <xf numFmtId="0" fontId="67" fillId="0" borderId="0" xfId="178" applyFont="1" applyFill="1" applyBorder="1">
      <alignment/>
      <protection/>
    </xf>
    <xf numFmtId="0" fontId="64" fillId="0" borderId="14" xfId="178" applyFont="1" applyFill="1" applyBorder="1" applyAlignment="1">
      <alignment vertical="center" wrapText="1"/>
      <protection/>
    </xf>
    <xf numFmtId="178" fontId="66" fillId="0" borderId="15" xfId="129" applyNumberFormat="1" applyFont="1" applyFill="1" applyBorder="1" applyAlignment="1">
      <alignment vertical="center"/>
    </xf>
    <xf numFmtId="178" fontId="64" fillId="0" borderId="0" xfId="178" applyNumberFormat="1" applyFont="1">
      <alignment/>
      <protection/>
    </xf>
    <xf numFmtId="9" fontId="66" fillId="0" borderId="14" xfId="200" applyFont="1" applyFill="1" applyBorder="1" applyAlignment="1">
      <alignment horizontal="center" vertical="center"/>
    </xf>
    <xf numFmtId="178" fontId="66" fillId="0" borderId="14" xfId="129" applyNumberFormat="1" applyFont="1" applyFill="1" applyBorder="1" applyAlignment="1">
      <alignment vertical="center"/>
    </xf>
    <xf numFmtId="3" fontId="0" fillId="0" borderId="0" xfId="178" applyNumberFormat="1">
      <alignment/>
      <protection/>
    </xf>
    <xf numFmtId="178" fontId="66" fillId="0" borderId="14" xfId="137" applyNumberFormat="1" applyFont="1" applyFill="1" applyBorder="1" applyAlignment="1">
      <alignment horizontal="center" vertical="center"/>
    </xf>
    <xf numFmtId="178" fontId="66" fillId="0" borderId="14" xfId="129" applyNumberFormat="1" applyFont="1" applyFill="1" applyBorder="1" applyAlignment="1">
      <alignment horizontal="center" vertical="center"/>
    </xf>
    <xf numFmtId="178" fontId="66" fillId="35" borderId="14" xfId="137" applyNumberFormat="1" applyFont="1" applyFill="1" applyBorder="1" applyAlignment="1">
      <alignment horizontal="center" vertical="center"/>
    </xf>
    <xf numFmtId="178" fontId="66" fillId="35" borderId="14" xfId="129" applyNumberFormat="1" applyFont="1" applyFill="1" applyBorder="1" applyAlignment="1">
      <alignment horizontal="center" vertical="center"/>
    </xf>
    <xf numFmtId="178" fontId="66" fillId="0" borderId="16" xfId="137" applyNumberFormat="1" applyFont="1" applyFill="1" applyBorder="1" applyAlignment="1">
      <alignment horizontal="center" vertical="center"/>
    </xf>
    <xf numFmtId="0" fontId="64" fillId="0" borderId="0" xfId="178" applyFont="1" applyAlignment="1">
      <alignment vertical="center"/>
      <protection/>
    </xf>
    <xf numFmtId="178" fontId="66" fillId="0" borderId="14" xfId="137" applyNumberFormat="1" applyFont="1" applyFill="1" applyBorder="1" applyAlignment="1">
      <alignment vertical="center"/>
    </xf>
    <xf numFmtId="178" fontId="66" fillId="35" borderId="14" xfId="137" applyNumberFormat="1" applyFont="1" applyFill="1" applyBorder="1" applyAlignment="1">
      <alignment vertical="center"/>
    </xf>
    <xf numFmtId="178" fontId="66" fillId="35" borderId="14" xfId="129" applyNumberFormat="1" applyFont="1" applyFill="1" applyBorder="1" applyAlignment="1">
      <alignment vertical="center"/>
    </xf>
    <xf numFmtId="0" fontId="68" fillId="0" borderId="14" xfId="0" applyFont="1" applyBorder="1" applyAlignment="1">
      <alignment horizontal="left" vertical="center" wrapText="1"/>
    </xf>
    <xf numFmtId="49" fontId="6" fillId="9" borderId="14" xfId="156" applyNumberFormat="1" applyFont="1" applyFill="1" applyBorder="1" applyAlignment="1">
      <alignment vertical="center" wrapText="1"/>
      <protection/>
    </xf>
    <xf numFmtId="0" fontId="11" fillId="0" borderId="14" xfId="178" applyFont="1" applyFill="1" applyBorder="1" applyAlignment="1" applyProtection="1">
      <alignment horizontal="justify" vertical="center" wrapText="1"/>
      <protection/>
    </xf>
    <xf numFmtId="178" fontId="69" fillId="0" borderId="0" xfId="130" applyNumberFormat="1" applyFont="1" applyFill="1" applyBorder="1" applyAlignment="1">
      <alignment/>
    </xf>
    <xf numFmtId="3" fontId="69" fillId="0" borderId="14" xfId="130" applyNumberFormat="1" applyFont="1" applyFill="1" applyBorder="1" applyAlignment="1">
      <alignment horizontal="center" vertical="center"/>
    </xf>
    <xf numFmtId="178" fontId="69" fillId="0" borderId="14" xfId="129" applyNumberFormat="1" applyFont="1" applyFill="1" applyBorder="1" applyAlignment="1">
      <alignment horizontal="center" vertical="center"/>
    </xf>
    <xf numFmtId="0" fontId="70" fillId="0" borderId="0" xfId="178" applyFont="1" applyBorder="1">
      <alignment/>
      <protection/>
    </xf>
    <xf numFmtId="49" fontId="6" fillId="6" borderId="16" xfId="156" applyNumberFormat="1" applyFont="1" applyFill="1" applyBorder="1" applyAlignment="1">
      <alignment horizontal="center" vertical="center" wrapText="1"/>
      <protection/>
    </xf>
    <xf numFmtId="0" fontId="11" fillId="35" borderId="14" xfId="178" applyFont="1" applyFill="1" applyBorder="1" applyAlignment="1" applyProtection="1">
      <alignment horizontal="justify" vertical="center" wrapText="1"/>
      <protection/>
    </xf>
    <xf numFmtId="9" fontId="69" fillId="0" borderId="14" xfId="201" applyFont="1" applyFill="1" applyBorder="1" applyAlignment="1">
      <alignment horizontal="center" vertical="center"/>
    </xf>
    <xf numFmtId="178" fontId="69" fillId="0" borderId="14" xfId="137" applyNumberFormat="1" applyFont="1" applyFill="1" applyBorder="1" applyAlignment="1">
      <alignment horizontal="center" vertical="center"/>
    </xf>
    <xf numFmtId="178" fontId="69" fillId="35" borderId="0" xfId="130" applyNumberFormat="1" applyFont="1" applyFill="1" applyBorder="1" applyAlignment="1">
      <alignment/>
    </xf>
    <xf numFmtId="3" fontId="69" fillId="35" borderId="14" xfId="130" applyNumberFormat="1" applyFont="1" applyFill="1" applyBorder="1" applyAlignment="1">
      <alignment horizontal="center" vertical="center"/>
    </xf>
    <xf numFmtId="178" fontId="69" fillId="35" borderId="14" xfId="137" applyNumberFormat="1" applyFont="1" applyFill="1" applyBorder="1" applyAlignment="1">
      <alignment horizontal="center" vertical="center"/>
    </xf>
    <xf numFmtId="0" fontId="70" fillId="35" borderId="0" xfId="178" applyFont="1" applyFill="1" applyBorder="1">
      <alignment/>
      <protection/>
    </xf>
    <xf numFmtId="0" fontId="64" fillId="35" borderId="0" xfId="178" applyFont="1" applyFill="1">
      <alignment/>
      <protection/>
    </xf>
    <xf numFmtId="0" fontId="0" fillId="0" borderId="0" xfId="178" applyFont="1">
      <alignment/>
      <protection/>
    </xf>
    <xf numFmtId="0" fontId="70" fillId="0" borderId="0" xfId="178" applyFont="1" applyFill="1" applyBorder="1">
      <alignment/>
      <protection/>
    </xf>
    <xf numFmtId="178" fontId="69" fillId="0" borderId="15" xfId="129" applyNumberFormat="1" applyFont="1" applyFill="1" applyBorder="1" applyAlignment="1">
      <alignment vertical="center"/>
    </xf>
    <xf numFmtId="0" fontId="64" fillId="0" borderId="14" xfId="178" applyFont="1" applyBorder="1">
      <alignment/>
      <protection/>
    </xf>
    <xf numFmtId="0" fontId="64" fillId="0" borderId="14" xfId="178" applyFont="1" applyBorder="1" applyAlignment="1">
      <alignment horizontal="center"/>
      <protection/>
    </xf>
    <xf numFmtId="0" fontId="64" fillId="0" borderId="0" xfId="178" applyFont="1" applyBorder="1">
      <alignment/>
      <protection/>
    </xf>
    <xf numFmtId="0" fontId="64" fillId="0" borderId="0" xfId="178" applyFont="1" applyBorder="1" applyAlignment="1">
      <alignment horizontal="center"/>
      <protection/>
    </xf>
    <xf numFmtId="0" fontId="11" fillId="35" borderId="0" xfId="178" applyFont="1" applyFill="1" applyBorder="1" applyAlignment="1" applyProtection="1">
      <alignment horizontal="justify" vertical="center" wrapText="1"/>
      <protection/>
    </xf>
    <xf numFmtId="3" fontId="69" fillId="0" borderId="0" xfId="130" applyNumberFormat="1" applyFont="1" applyFill="1" applyBorder="1" applyAlignment="1">
      <alignment horizontal="center" vertical="center"/>
    </xf>
    <xf numFmtId="178" fontId="69" fillId="0" borderId="0" xfId="129" applyNumberFormat="1" applyFont="1" applyFill="1" applyBorder="1" applyAlignment="1">
      <alignment horizontal="center" vertical="center"/>
    </xf>
    <xf numFmtId="178" fontId="69" fillId="0" borderId="0" xfId="129" applyNumberFormat="1" applyFont="1" applyFill="1" applyBorder="1" applyAlignment="1">
      <alignment vertical="center"/>
    </xf>
    <xf numFmtId="178" fontId="71" fillId="0" borderId="0" xfId="129" applyNumberFormat="1" applyFont="1" applyFill="1" applyBorder="1" applyAlignment="1">
      <alignment horizontal="center" vertical="center"/>
    </xf>
    <xf numFmtId="3" fontId="66" fillId="0" borderId="15" xfId="130" applyNumberFormat="1" applyFont="1" applyFill="1" applyBorder="1" applyAlignment="1">
      <alignment horizontal="center" vertical="center"/>
    </xf>
    <xf numFmtId="178" fontId="66" fillId="0" borderId="15" xfId="129" applyNumberFormat="1" applyFont="1" applyFill="1" applyBorder="1" applyAlignment="1">
      <alignment horizontal="center" vertical="center"/>
    </xf>
    <xf numFmtId="0" fontId="72" fillId="36" borderId="14" xfId="178" applyFont="1" applyFill="1" applyBorder="1" applyAlignment="1">
      <alignment vertical="center" wrapText="1"/>
      <protection/>
    </xf>
    <xf numFmtId="178" fontId="38" fillId="0" borderId="14" xfId="129" applyNumberFormat="1" applyFont="1" applyFill="1" applyBorder="1" applyAlignment="1">
      <alignment vertical="center"/>
    </xf>
    <xf numFmtId="178" fontId="38" fillId="0" borderId="14" xfId="129" applyNumberFormat="1" applyFont="1" applyFill="1" applyBorder="1" applyAlignment="1">
      <alignment horizontal="center" vertical="center"/>
    </xf>
    <xf numFmtId="178" fontId="39" fillId="0" borderId="14" xfId="129" applyNumberFormat="1" applyFont="1" applyFill="1" applyBorder="1" applyAlignment="1">
      <alignment horizontal="center" vertical="center"/>
    </xf>
    <xf numFmtId="0" fontId="64" fillId="0" borderId="15" xfId="178" applyFont="1" applyFill="1" applyBorder="1" applyAlignment="1">
      <alignment vertical="center" wrapText="1"/>
      <protection/>
    </xf>
    <xf numFmtId="0" fontId="64" fillId="0" borderId="16" xfId="178" applyFont="1" applyFill="1" applyBorder="1" applyAlignment="1">
      <alignment horizontal="center" vertical="center" wrapText="1"/>
      <protection/>
    </xf>
    <xf numFmtId="0" fontId="65" fillId="36" borderId="14" xfId="178" applyFont="1" applyFill="1" applyBorder="1" applyAlignment="1">
      <alignment horizontal="center" vertical="center" wrapText="1"/>
      <protection/>
    </xf>
    <xf numFmtId="0" fontId="64" fillId="0" borderId="14" xfId="178" applyFont="1" applyFill="1" applyBorder="1" applyAlignment="1">
      <alignment horizontal="center" vertical="center" wrapText="1"/>
      <protection/>
    </xf>
    <xf numFmtId="49" fontId="6" fillId="16" borderId="17" xfId="156" applyNumberFormat="1" applyFont="1" applyFill="1" applyBorder="1" applyAlignment="1">
      <alignment horizontal="center" vertical="center" wrapText="1"/>
      <protection/>
    </xf>
    <xf numFmtId="0" fontId="64" fillId="35" borderId="17" xfId="178" applyFont="1" applyFill="1" applyBorder="1" applyAlignment="1">
      <alignment horizontal="center" vertical="center" wrapText="1"/>
      <protection/>
    </xf>
    <xf numFmtId="0" fontId="65" fillId="36" borderId="14" xfId="178" applyFont="1" applyFill="1" applyBorder="1" applyAlignment="1">
      <alignment horizontal="center" vertical="center" wrapText="1"/>
      <protection/>
    </xf>
    <xf numFmtId="180" fontId="0" fillId="0" borderId="0" xfId="72" applyNumberFormat="1" applyBorder="1" applyAlignment="1">
      <alignment/>
    </xf>
    <xf numFmtId="178" fontId="0" fillId="0" borderId="0" xfId="178" applyNumberFormat="1" applyBorder="1">
      <alignment/>
      <protection/>
    </xf>
    <xf numFmtId="0" fontId="64" fillId="0" borderId="14" xfId="0" applyFont="1" applyBorder="1" applyAlignment="1">
      <alignment/>
    </xf>
    <xf numFmtId="0" fontId="0" fillId="0" borderId="14" xfId="0" applyBorder="1" applyAlignment="1">
      <alignment/>
    </xf>
    <xf numFmtId="178" fontId="0" fillId="0" borderId="14" xfId="0" applyNumberFormat="1" applyBorder="1" applyAlignment="1">
      <alignment/>
    </xf>
    <xf numFmtId="178" fontId="64" fillId="0" borderId="14" xfId="0" applyNumberFormat="1" applyFont="1" applyBorder="1" applyAlignment="1">
      <alignment/>
    </xf>
    <xf numFmtId="178" fontId="69" fillId="37" borderId="14" xfId="129" applyNumberFormat="1" applyFont="1" applyFill="1" applyBorder="1" applyAlignment="1">
      <alignment horizontal="center" vertical="center"/>
    </xf>
    <xf numFmtId="0" fontId="65" fillId="0" borderId="14" xfId="178" applyFont="1" applyBorder="1">
      <alignment/>
      <protection/>
    </xf>
    <xf numFmtId="0" fontId="65" fillId="0" borderId="14" xfId="178" applyFont="1" applyBorder="1" applyAlignment="1">
      <alignment horizontal="center" vertical="center" wrapText="1"/>
      <protection/>
    </xf>
    <xf numFmtId="0" fontId="67" fillId="0" borderId="14" xfId="178" applyFont="1" applyBorder="1">
      <alignment/>
      <protection/>
    </xf>
    <xf numFmtId="0" fontId="0" fillId="0" borderId="14" xfId="178" applyBorder="1">
      <alignment/>
      <protection/>
    </xf>
    <xf numFmtId="0" fontId="70" fillId="0" borderId="14" xfId="178" applyFont="1" applyBorder="1">
      <alignment/>
      <protection/>
    </xf>
    <xf numFmtId="0" fontId="67" fillId="35" borderId="14" xfId="178" applyFont="1" applyFill="1" applyBorder="1">
      <alignment/>
      <protection/>
    </xf>
    <xf numFmtId="0" fontId="70" fillId="35" borderId="14" xfId="178" applyFont="1" applyFill="1" applyBorder="1">
      <alignment/>
      <protection/>
    </xf>
    <xf numFmtId="178" fontId="69" fillId="0" borderId="14" xfId="129" applyNumberFormat="1" applyFont="1" applyFill="1" applyBorder="1" applyAlignment="1">
      <alignment vertical="center"/>
    </xf>
    <xf numFmtId="178" fontId="0" fillId="38" borderId="0" xfId="178" applyNumberFormat="1" applyFill="1">
      <alignment/>
      <protection/>
    </xf>
    <xf numFmtId="178" fontId="64" fillId="38" borderId="0" xfId="178" applyNumberFormat="1" applyFont="1" applyFill="1">
      <alignment/>
      <protection/>
    </xf>
    <xf numFmtId="178" fontId="0" fillId="0" borderId="0" xfId="178" applyNumberFormat="1">
      <alignment/>
      <protection/>
    </xf>
    <xf numFmtId="180" fontId="69" fillId="0" borderId="14" xfId="72" applyNumberFormat="1" applyFont="1" applyFill="1" applyBorder="1" applyAlignment="1">
      <alignment horizontal="center" vertical="center"/>
    </xf>
    <xf numFmtId="10" fontId="38" fillId="0" borderId="16" xfId="200" applyNumberFormat="1" applyFont="1" applyFill="1" applyBorder="1" applyAlignment="1">
      <alignment horizontal="center" vertical="center"/>
    </xf>
    <xf numFmtId="10" fontId="38" fillId="0" borderId="14" xfId="200" applyNumberFormat="1" applyFont="1" applyFill="1" applyBorder="1" applyAlignment="1">
      <alignment horizontal="center" vertical="center"/>
    </xf>
    <xf numFmtId="0" fontId="64" fillId="0" borderId="14" xfId="178" applyFont="1" applyFill="1" applyBorder="1" applyAlignment="1">
      <alignment horizontal="left" vertical="center" wrapText="1"/>
      <protection/>
    </xf>
    <xf numFmtId="9" fontId="66" fillId="0" borderId="14" xfId="200" applyNumberFormat="1" applyFont="1" applyFill="1" applyBorder="1" applyAlignment="1">
      <alignment horizontal="center" vertical="center"/>
    </xf>
    <xf numFmtId="172" fontId="7" fillId="0" borderId="14" xfId="133" applyNumberFormat="1" applyFont="1" applyFill="1" applyBorder="1" applyAlignment="1" applyProtection="1">
      <alignment horizontal="right" vertical="center" wrapText="1"/>
      <protection/>
    </xf>
    <xf numFmtId="181" fontId="7" fillId="0" borderId="14" xfId="133" applyNumberFormat="1" applyFont="1" applyFill="1" applyBorder="1" applyAlignment="1" applyProtection="1">
      <alignment vertical="center" wrapText="1"/>
      <protection/>
    </xf>
    <xf numFmtId="172" fontId="2" fillId="35" borderId="16" xfId="136" applyNumberFormat="1" applyFont="1" applyFill="1" applyBorder="1" applyAlignment="1">
      <alignment horizontal="center" vertical="center" wrapText="1"/>
    </xf>
    <xf numFmtId="178" fontId="8" fillId="35" borderId="14" xfId="127" applyNumberFormat="1" applyFont="1" applyFill="1" applyBorder="1" applyAlignment="1">
      <alignment vertical="center" wrapText="1"/>
    </xf>
    <xf numFmtId="3" fontId="38" fillId="0" borderId="14" xfId="130" applyNumberFormat="1" applyFont="1" applyFill="1" applyBorder="1" applyAlignment="1">
      <alignment horizontal="center" vertical="center"/>
    </xf>
    <xf numFmtId="172" fontId="38" fillId="0" borderId="16" xfId="133" applyNumberFormat="1" applyFont="1" applyFill="1" applyBorder="1" applyAlignment="1">
      <alignment vertical="center" wrapText="1"/>
    </xf>
    <xf numFmtId="177" fontId="66" fillId="0" borderId="14" xfId="200" applyNumberFormat="1" applyFont="1" applyFill="1" applyBorder="1" applyAlignment="1">
      <alignment horizontal="center" vertical="center"/>
    </xf>
    <xf numFmtId="10" fontId="66" fillId="0" borderId="14" xfId="200" applyNumberFormat="1" applyFont="1" applyFill="1" applyBorder="1" applyAlignment="1">
      <alignment horizontal="center" vertical="center"/>
    </xf>
    <xf numFmtId="9" fontId="69" fillId="0" borderId="15" xfId="201" applyFont="1" applyFill="1" applyBorder="1" applyAlignment="1">
      <alignment horizontal="center" vertical="center"/>
    </xf>
    <xf numFmtId="178" fontId="69" fillId="0" borderId="15" xfId="137" applyNumberFormat="1" applyFont="1" applyFill="1" applyBorder="1" applyAlignment="1">
      <alignment horizontal="center" vertical="center"/>
    </xf>
    <xf numFmtId="0" fontId="67" fillId="0" borderId="18" xfId="178" applyFont="1" applyBorder="1">
      <alignment/>
      <protection/>
    </xf>
    <xf numFmtId="178" fontId="8" fillId="35" borderId="14" xfId="127" applyNumberFormat="1" applyFont="1" applyFill="1" applyBorder="1" applyAlignment="1">
      <alignment horizontal="center" vertical="center" wrapText="1"/>
    </xf>
    <xf numFmtId="0" fontId="46" fillId="0" borderId="0" xfId="178" applyFont="1">
      <alignment/>
      <protection/>
    </xf>
    <xf numFmtId="0" fontId="0" fillId="0" borderId="0" xfId="178" applyFont="1">
      <alignment/>
      <protection/>
    </xf>
    <xf numFmtId="194" fontId="69" fillId="0" borderId="0" xfId="130" applyNumberFormat="1" applyFont="1" applyFill="1" applyBorder="1" applyAlignment="1">
      <alignment horizontal="center" vertical="center"/>
    </xf>
    <xf numFmtId="0" fontId="46" fillId="0" borderId="0" xfId="178" applyFont="1" applyBorder="1">
      <alignment/>
      <protection/>
    </xf>
    <xf numFmtId="3" fontId="0" fillId="0" borderId="0" xfId="178" applyNumberFormat="1" applyBorder="1">
      <alignment/>
      <protection/>
    </xf>
    <xf numFmtId="0" fontId="60" fillId="0" borderId="0" xfId="178" applyFont="1">
      <alignment/>
      <protection/>
    </xf>
    <xf numFmtId="0" fontId="73" fillId="0" borderId="0" xfId="156" applyFont="1" applyBorder="1" applyAlignment="1">
      <alignment/>
      <protection/>
    </xf>
    <xf numFmtId="0" fontId="74" fillId="0" borderId="0" xfId="156" applyFont="1">
      <alignment/>
      <protection/>
    </xf>
    <xf numFmtId="0" fontId="75" fillId="0" borderId="0" xfId="156" applyFont="1">
      <alignment/>
      <protection/>
    </xf>
    <xf numFmtId="0" fontId="60" fillId="0" borderId="0" xfId="178" applyFont="1" applyBorder="1">
      <alignment/>
      <protection/>
    </xf>
    <xf numFmtId="3" fontId="71" fillId="0" borderId="14" xfId="130" applyNumberFormat="1" applyFont="1" applyFill="1" applyBorder="1" applyAlignment="1">
      <alignment horizontal="center" vertical="center"/>
    </xf>
    <xf numFmtId="180" fontId="60" fillId="0" borderId="0" xfId="72" applyNumberFormat="1" applyFont="1" applyBorder="1" applyAlignment="1">
      <alignment/>
    </xf>
    <xf numFmtId="178" fontId="60" fillId="0" borderId="0" xfId="178" applyNumberFormat="1" applyFont="1">
      <alignment/>
      <protection/>
    </xf>
    <xf numFmtId="3" fontId="71" fillId="0" borderId="0" xfId="130" applyNumberFormat="1" applyFont="1" applyFill="1" applyBorder="1" applyAlignment="1">
      <alignment horizontal="center" vertical="center"/>
    </xf>
    <xf numFmtId="0" fontId="76" fillId="0" borderId="0" xfId="178" applyFont="1">
      <alignment/>
      <protection/>
    </xf>
    <xf numFmtId="9" fontId="38" fillId="0" borderId="14" xfId="200" applyFont="1" applyFill="1" applyBorder="1" applyAlignment="1">
      <alignment horizontal="center" vertical="center"/>
    </xf>
    <xf numFmtId="178" fontId="39" fillId="35" borderId="14" xfId="137" applyNumberFormat="1" applyFont="1" applyFill="1" applyBorder="1" applyAlignment="1">
      <alignment horizontal="center" vertical="center"/>
    </xf>
    <xf numFmtId="178" fontId="39" fillId="0" borderId="14" xfId="137" applyNumberFormat="1" applyFont="1" applyFill="1" applyBorder="1" applyAlignment="1">
      <alignment horizontal="center" vertical="center"/>
    </xf>
    <xf numFmtId="9" fontId="39" fillId="0" borderId="14" xfId="200" applyFont="1" applyFill="1" applyBorder="1" applyAlignment="1">
      <alignment horizontal="center" vertical="center"/>
    </xf>
    <xf numFmtId="178" fontId="38" fillId="0" borderId="15" xfId="129" applyNumberFormat="1" applyFont="1" applyFill="1" applyBorder="1" applyAlignment="1">
      <alignment vertical="center"/>
    </xf>
    <xf numFmtId="0" fontId="44" fillId="35" borderId="0" xfId="178" applyFont="1" applyFill="1">
      <alignment/>
      <protection/>
    </xf>
    <xf numFmtId="3" fontId="38" fillId="35" borderId="14" xfId="130" applyNumberFormat="1" applyFont="1" applyFill="1" applyBorder="1" applyAlignment="1">
      <alignment horizontal="center" vertical="center"/>
    </xf>
    <xf numFmtId="0" fontId="44" fillId="0" borderId="0" xfId="178" applyFont="1">
      <alignment/>
      <protection/>
    </xf>
    <xf numFmtId="177" fontId="38" fillId="0" borderId="14" xfId="200" applyNumberFormat="1" applyFont="1" applyFill="1" applyBorder="1" applyAlignment="1">
      <alignment horizontal="center" vertical="center"/>
    </xf>
    <xf numFmtId="0" fontId="11" fillId="0" borderId="0" xfId="178" applyFont="1" applyFill="1" applyBorder="1" applyAlignment="1" applyProtection="1">
      <alignment horizontal="justify" vertical="center" wrapText="1"/>
      <protection/>
    </xf>
    <xf numFmtId="0" fontId="68" fillId="0" borderId="14" xfId="0" applyFont="1" applyBorder="1" applyAlignment="1">
      <alignment horizontal="center" vertical="center" wrapText="1"/>
    </xf>
    <xf numFmtId="0" fontId="72" fillId="36" borderId="14" xfId="178" applyFont="1" applyFill="1" applyBorder="1" applyAlignment="1">
      <alignment horizontal="center" vertical="center" wrapText="1"/>
      <protection/>
    </xf>
    <xf numFmtId="0" fontId="5" fillId="39" borderId="0" xfId="156" applyFont="1" applyFill="1" applyBorder="1" applyAlignment="1">
      <alignment horizontal="left" vertical="center"/>
      <protection/>
    </xf>
    <xf numFmtId="0" fontId="64" fillId="0" borderId="0" xfId="178" applyFont="1" applyAlignment="1">
      <alignment horizontal="left" vertical="center" wrapText="1"/>
      <protection/>
    </xf>
    <xf numFmtId="0" fontId="64" fillId="0" borderId="16" xfId="178" applyFont="1" applyFill="1" applyBorder="1" applyAlignment="1">
      <alignment horizontal="center" vertical="center" wrapText="1"/>
      <protection/>
    </xf>
    <xf numFmtId="0" fontId="64" fillId="0" borderId="17" xfId="178" applyFont="1" applyFill="1" applyBorder="1" applyAlignment="1">
      <alignment horizontal="center" vertical="center" wrapText="1"/>
      <protection/>
    </xf>
    <xf numFmtId="0" fontId="64" fillId="0" borderId="14" xfId="178" applyFont="1" applyFill="1" applyBorder="1" applyAlignment="1">
      <alignment horizontal="center" vertical="center" wrapText="1"/>
      <protection/>
    </xf>
    <xf numFmtId="49" fontId="6" fillId="16" borderId="17" xfId="156" applyNumberFormat="1" applyFont="1" applyFill="1" applyBorder="1" applyAlignment="1">
      <alignment horizontal="center" vertical="center" wrapText="1"/>
      <protection/>
    </xf>
    <xf numFmtId="0" fontId="64" fillId="35" borderId="17" xfId="178" applyFont="1" applyFill="1" applyBorder="1" applyAlignment="1">
      <alignment horizontal="center" vertical="center" wrapText="1"/>
      <protection/>
    </xf>
    <xf numFmtId="9" fontId="38" fillId="0" borderId="14" xfId="200" applyNumberFormat="1" applyFont="1" applyFill="1" applyBorder="1" applyAlignment="1">
      <alignment horizontal="center" vertical="center"/>
    </xf>
    <xf numFmtId="0" fontId="72" fillId="36" borderId="14" xfId="178" applyFont="1" applyFill="1" applyBorder="1" applyAlignment="1">
      <alignment horizontal="center" vertical="center" wrapText="1"/>
      <protection/>
    </xf>
    <xf numFmtId="9" fontId="66" fillId="0" borderId="14" xfId="202" applyNumberFormat="1" applyFont="1" applyFill="1" applyBorder="1" applyAlignment="1">
      <alignment horizontal="center" vertical="center"/>
    </xf>
    <xf numFmtId="10" fontId="38" fillId="0" borderId="14" xfId="202" applyNumberFormat="1" applyFont="1" applyFill="1" applyBorder="1" applyAlignment="1">
      <alignment horizontal="center" vertical="center"/>
    </xf>
    <xf numFmtId="9" fontId="66" fillId="0" borderId="14" xfId="202" applyFont="1" applyFill="1" applyBorder="1" applyAlignment="1">
      <alignment horizontal="center" vertical="center"/>
    </xf>
    <xf numFmtId="177" fontId="66" fillId="0" borderId="14" xfId="202" applyNumberFormat="1" applyFont="1" applyFill="1" applyBorder="1" applyAlignment="1">
      <alignment horizontal="center" vertical="center"/>
    </xf>
    <xf numFmtId="10" fontId="66" fillId="0" borderId="14" xfId="202" applyNumberFormat="1" applyFont="1" applyFill="1" applyBorder="1" applyAlignment="1">
      <alignment horizontal="center" vertical="center"/>
    </xf>
    <xf numFmtId="0" fontId="72" fillId="36" borderId="14" xfId="178" applyFont="1" applyFill="1" applyBorder="1" applyAlignment="1">
      <alignment horizontal="center" vertical="center" wrapText="1"/>
      <protection/>
    </xf>
    <xf numFmtId="0" fontId="65" fillId="36" borderId="19" xfId="178" applyFont="1" applyFill="1" applyBorder="1" applyAlignment="1">
      <alignment horizontal="center" vertical="center" wrapText="1"/>
      <protection/>
    </xf>
    <xf numFmtId="0" fontId="65" fillId="36" borderId="20" xfId="178" applyFont="1" applyFill="1" applyBorder="1" applyAlignment="1">
      <alignment horizontal="center" vertical="center" wrapText="1"/>
      <protection/>
    </xf>
    <xf numFmtId="0" fontId="65" fillId="36" borderId="21" xfId="178" applyFont="1" applyFill="1" applyBorder="1" applyAlignment="1">
      <alignment horizontal="center" vertical="center" wrapText="1"/>
      <protection/>
    </xf>
    <xf numFmtId="0" fontId="72" fillId="36" borderId="16" xfId="178" applyFont="1" applyFill="1" applyBorder="1" applyAlignment="1">
      <alignment horizontal="center" vertical="center" wrapText="1"/>
      <protection/>
    </xf>
    <xf numFmtId="0" fontId="72" fillId="36" borderId="15" xfId="178" applyFont="1" applyFill="1" applyBorder="1" applyAlignment="1">
      <alignment horizontal="center" vertical="center" wrapText="1"/>
      <protection/>
    </xf>
    <xf numFmtId="0" fontId="65" fillId="36" borderId="14" xfId="178" applyFont="1" applyFill="1" applyBorder="1" applyAlignment="1">
      <alignment horizontal="center" vertical="center" wrapText="1"/>
      <protection/>
    </xf>
    <xf numFmtId="0" fontId="65" fillId="36" borderId="22" xfId="178" applyFont="1" applyFill="1" applyBorder="1" applyAlignment="1">
      <alignment horizontal="center" vertical="center" wrapText="1"/>
      <protection/>
    </xf>
    <xf numFmtId="0" fontId="65" fillId="36" borderId="23" xfId="178" applyFont="1" applyFill="1" applyBorder="1" applyAlignment="1">
      <alignment horizontal="center" vertical="center" wrapText="1"/>
      <protection/>
    </xf>
    <xf numFmtId="0" fontId="65" fillId="36" borderId="24" xfId="178" applyFont="1" applyFill="1" applyBorder="1" applyAlignment="1">
      <alignment horizontal="center" vertical="center" wrapText="1"/>
      <protection/>
    </xf>
    <xf numFmtId="0" fontId="64" fillId="0" borderId="16" xfId="178" applyFont="1" applyFill="1" applyBorder="1" applyAlignment="1">
      <alignment horizontal="center" vertical="center" wrapText="1"/>
      <protection/>
    </xf>
    <xf numFmtId="0" fontId="64" fillId="0" borderId="15" xfId="178" applyFont="1" applyFill="1" applyBorder="1" applyAlignment="1">
      <alignment horizontal="center" vertical="center" wrapText="1"/>
      <protection/>
    </xf>
    <xf numFmtId="49" fontId="6" fillId="9" borderId="16" xfId="156" applyNumberFormat="1" applyFont="1" applyFill="1" applyBorder="1" applyAlignment="1">
      <alignment horizontal="center" vertical="center" wrapText="1"/>
      <protection/>
    </xf>
    <xf numFmtId="49" fontId="6" fillId="9" borderId="15" xfId="156" applyNumberFormat="1" applyFont="1" applyFill="1" applyBorder="1" applyAlignment="1">
      <alignment horizontal="center" vertical="center" wrapText="1"/>
      <protection/>
    </xf>
    <xf numFmtId="49" fontId="6" fillId="34" borderId="16" xfId="156" applyNumberFormat="1" applyFont="1" applyFill="1" applyBorder="1" applyAlignment="1">
      <alignment horizontal="center" vertical="center" wrapText="1"/>
      <protection/>
    </xf>
    <xf numFmtId="49" fontId="6" fillId="34" borderId="17" xfId="156" applyNumberFormat="1" applyFont="1" applyFill="1" applyBorder="1" applyAlignment="1">
      <alignment horizontal="center" vertical="center" wrapText="1"/>
      <protection/>
    </xf>
    <xf numFmtId="49" fontId="6" fillId="34" borderId="15" xfId="156" applyNumberFormat="1" applyFont="1" applyFill="1" applyBorder="1" applyAlignment="1">
      <alignment horizontal="center" vertical="center" wrapText="1"/>
      <protection/>
    </xf>
    <xf numFmtId="0" fontId="64" fillId="0" borderId="17" xfId="178" applyFont="1" applyFill="1" applyBorder="1" applyAlignment="1">
      <alignment horizontal="center" vertical="center" wrapText="1"/>
      <protection/>
    </xf>
    <xf numFmtId="49" fontId="6" fillId="16" borderId="16" xfId="156" applyNumberFormat="1" applyFont="1" applyFill="1" applyBorder="1" applyAlignment="1">
      <alignment horizontal="center" vertical="center" wrapText="1"/>
      <protection/>
    </xf>
    <xf numFmtId="49" fontId="6" fillId="16" borderId="17" xfId="156" applyNumberFormat="1" applyFont="1" applyFill="1" applyBorder="1" applyAlignment="1">
      <alignment horizontal="center" vertical="center" wrapText="1"/>
      <protection/>
    </xf>
    <xf numFmtId="49" fontId="6" fillId="16" borderId="15" xfId="156" applyNumberFormat="1" applyFont="1" applyFill="1" applyBorder="1" applyAlignment="1">
      <alignment horizontal="center" vertical="center" wrapText="1"/>
      <protection/>
    </xf>
    <xf numFmtId="0" fontId="64" fillId="35" borderId="16" xfId="178" applyFont="1" applyFill="1" applyBorder="1" applyAlignment="1">
      <alignment horizontal="center" vertical="center" wrapText="1"/>
      <protection/>
    </xf>
    <xf numFmtId="0" fontId="64" fillId="35" borderId="17" xfId="178" applyFont="1" applyFill="1" applyBorder="1" applyAlignment="1">
      <alignment horizontal="center" vertical="center" wrapText="1"/>
      <protection/>
    </xf>
    <xf numFmtId="0" fontId="64" fillId="35" borderId="15" xfId="178" applyFont="1" applyFill="1" applyBorder="1" applyAlignment="1">
      <alignment horizontal="center" vertical="center" wrapText="1"/>
      <protection/>
    </xf>
    <xf numFmtId="49" fontId="6" fillId="6" borderId="14" xfId="156" applyNumberFormat="1" applyFont="1" applyFill="1" applyBorder="1" applyAlignment="1">
      <alignment horizontal="center" vertical="center" wrapText="1"/>
      <protection/>
    </xf>
    <xf numFmtId="0" fontId="64" fillId="0" borderId="14" xfId="178" applyFont="1" applyFill="1" applyBorder="1" applyAlignment="1">
      <alignment horizontal="center" vertical="center" wrapText="1"/>
      <protection/>
    </xf>
    <xf numFmtId="0" fontId="65" fillId="36" borderId="25" xfId="178" applyFont="1" applyFill="1" applyBorder="1" applyAlignment="1">
      <alignment horizontal="center" vertical="center" wrapText="1"/>
      <protection/>
    </xf>
    <xf numFmtId="0" fontId="65" fillId="36" borderId="26" xfId="178" applyFont="1" applyFill="1" applyBorder="1" applyAlignment="1">
      <alignment horizontal="center" vertical="center" wrapText="1"/>
      <protection/>
    </xf>
    <xf numFmtId="0" fontId="65" fillId="36" borderId="27" xfId="178" applyFont="1" applyFill="1" applyBorder="1" applyAlignment="1">
      <alignment horizontal="center" vertical="center" wrapText="1"/>
      <protection/>
    </xf>
    <xf numFmtId="0" fontId="3" fillId="0" borderId="28" xfId="156" applyFont="1" applyBorder="1" applyAlignment="1">
      <alignment horizontal="left"/>
      <protection/>
    </xf>
    <xf numFmtId="0" fontId="3" fillId="0" borderId="29" xfId="156" applyFont="1" applyBorder="1" applyAlignment="1">
      <alignment horizontal="left"/>
      <protection/>
    </xf>
    <xf numFmtId="0" fontId="3" fillId="0" borderId="30" xfId="156" applyFont="1" applyBorder="1" applyAlignment="1">
      <alignment horizontal="left"/>
      <protection/>
    </xf>
    <xf numFmtId="0" fontId="5" fillId="39" borderId="11" xfId="156" applyFont="1" applyFill="1" applyBorder="1" applyAlignment="1">
      <alignment horizontal="left" vertical="center"/>
      <protection/>
    </xf>
    <xf numFmtId="0" fontId="5" fillId="39" borderId="0" xfId="156" applyFont="1" applyFill="1" applyBorder="1" applyAlignment="1">
      <alignment horizontal="left" vertical="center"/>
      <protection/>
    </xf>
    <xf numFmtId="0" fontId="64" fillId="0" borderId="0" xfId="178" applyFont="1" applyAlignment="1">
      <alignment horizontal="left" vertical="center" wrapText="1"/>
      <protection/>
    </xf>
    <xf numFmtId="49" fontId="6" fillId="9" borderId="31" xfId="156" applyNumberFormat="1" applyFont="1" applyFill="1" applyBorder="1" applyAlignment="1">
      <alignment horizontal="center" vertical="center" wrapText="1"/>
      <protection/>
    </xf>
    <xf numFmtId="49" fontId="6" fillId="9" borderId="18" xfId="156" applyNumberFormat="1" applyFont="1" applyFill="1" applyBorder="1" applyAlignment="1">
      <alignment horizontal="center" vertical="center" wrapText="1"/>
      <protection/>
    </xf>
    <xf numFmtId="0" fontId="65" fillId="36" borderId="32" xfId="178" applyFont="1" applyFill="1" applyBorder="1" applyAlignment="1">
      <alignment horizontal="center" vertical="center" wrapText="1"/>
      <protection/>
    </xf>
    <xf numFmtId="0" fontId="65" fillId="36" borderId="17" xfId="178" applyFont="1" applyFill="1" applyBorder="1" applyAlignment="1">
      <alignment horizontal="center" vertical="center" wrapText="1"/>
      <protection/>
    </xf>
    <xf numFmtId="0" fontId="65" fillId="36" borderId="33" xfId="178" applyFont="1" applyFill="1" applyBorder="1" applyAlignment="1">
      <alignment horizontal="center" vertical="center" wrapText="1"/>
      <protection/>
    </xf>
    <xf numFmtId="0" fontId="49" fillId="36" borderId="14" xfId="178" applyFont="1" applyFill="1" applyBorder="1" applyAlignment="1">
      <alignment horizontal="center" vertical="center" wrapText="1"/>
      <protection/>
    </xf>
    <xf numFmtId="0" fontId="3" fillId="0" borderId="14" xfId="156" applyFont="1" applyBorder="1" applyAlignment="1">
      <alignment horizontal="left"/>
      <protection/>
    </xf>
    <xf numFmtId="0" fontId="65" fillId="36" borderId="16" xfId="178" applyFont="1" applyFill="1" applyBorder="1" applyAlignment="1">
      <alignment horizontal="center" vertical="center" wrapText="1"/>
      <protection/>
    </xf>
    <xf numFmtId="0" fontId="65" fillId="36" borderId="15" xfId="178" applyFont="1" applyFill="1" applyBorder="1" applyAlignment="1">
      <alignment horizontal="center" vertical="center" wrapText="1"/>
      <protection/>
    </xf>
    <xf numFmtId="0" fontId="65" fillId="36" borderId="11" xfId="178" applyFont="1" applyFill="1" applyBorder="1" applyAlignment="1">
      <alignment horizontal="center" vertical="center" wrapText="1"/>
      <protection/>
    </xf>
    <xf numFmtId="0" fontId="1" fillId="0" borderId="14" xfId="178" applyFont="1" applyFill="1" applyBorder="1" applyAlignment="1" applyProtection="1">
      <alignment horizontal="center" vertical="center" wrapText="1"/>
      <protection/>
    </xf>
    <xf numFmtId="0" fontId="64" fillId="0" borderId="16" xfId="178" applyFont="1" applyFill="1" applyBorder="1" applyAlignment="1">
      <alignment horizontal="left" vertical="center" wrapText="1"/>
      <protection/>
    </xf>
    <xf numFmtId="0" fontId="64" fillId="0" borderId="17" xfId="178" applyFont="1" applyFill="1" applyBorder="1" applyAlignment="1">
      <alignment horizontal="left" vertical="center" wrapText="1"/>
      <protection/>
    </xf>
    <xf numFmtId="0" fontId="64" fillId="0" borderId="15" xfId="178" applyFont="1" applyFill="1" applyBorder="1" applyAlignment="1">
      <alignment horizontal="left" vertical="center" wrapText="1"/>
      <protection/>
    </xf>
    <xf numFmtId="49" fontId="6" fillId="9" borderId="14" xfId="156" applyNumberFormat="1" applyFont="1" applyFill="1" applyBorder="1" applyAlignment="1">
      <alignment horizontal="center" vertical="center" wrapText="1"/>
      <protection/>
    </xf>
    <xf numFmtId="0" fontId="1" fillId="35" borderId="14" xfId="178" applyFont="1" applyFill="1" applyBorder="1" applyAlignment="1" applyProtection="1">
      <alignment horizontal="center" vertical="center" wrapText="1"/>
      <protection/>
    </xf>
    <xf numFmtId="0" fontId="64" fillId="35" borderId="16" xfId="178" applyFont="1" applyFill="1" applyBorder="1" applyAlignment="1">
      <alignment horizontal="left" vertical="center" wrapText="1"/>
      <protection/>
    </xf>
    <xf numFmtId="0" fontId="64" fillId="35" borderId="17" xfId="178" applyFont="1" applyFill="1" applyBorder="1" applyAlignment="1">
      <alignment horizontal="left" vertical="center" wrapText="1"/>
      <protection/>
    </xf>
    <xf numFmtId="0" fontId="64" fillId="35" borderId="15" xfId="178" applyFont="1" applyFill="1" applyBorder="1" applyAlignment="1">
      <alignment horizontal="left" vertical="center" wrapText="1"/>
      <protection/>
    </xf>
    <xf numFmtId="0" fontId="77" fillId="36" borderId="16" xfId="178" applyFont="1" applyFill="1" applyBorder="1" applyAlignment="1">
      <alignment horizontal="center" vertical="center" wrapText="1"/>
      <protection/>
    </xf>
    <xf numFmtId="0" fontId="77" fillId="36" borderId="15" xfId="178" applyFont="1" applyFill="1" applyBorder="1" applyAlignment="1">
      <alignment horizontal="center" vertical="center" wrapText="1"/>
      <protection/>
    </xf>
    <xf numFmtId="0" fontId="49" fillId="36" borderId="19" xfId="178" applyFont="1" applyFill="1" applyBorder="1" applyAlignment="1">
      <alignment horizontal="center" vertical="center" wrapText="1"/>
      <protection/>
    </xf>
    <xf numFmtId="0" fontId="49" fillId="36" borderId="20" xfId="178" applyFont="1" applyFill="1" applyBorder="1" applyAlignment="1">
      <alignment horizontal="center" vertical="center" wrapText="1"/>
      <protection/>
    </xf>
    <xf numFmtId="178" fontId="39" fillId="0" borderId="0" xfId="129" applyNumberFormat="1" applyFont="1" applyFill="1" applyBorder="1" applyAlignment="1">
      <alignment horizontal="center" vertical="center"/>
    </xf>
  </cellXfs>
  <cellStyles count="21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ccent1" xfId="33"/>
    <cellStyle name="Bueno" xfId="34"/>
    <cellStyle name="Cálculo" xfId="35"/>
    <cellStyle name="Celda de comprobación" xfId="36"/>
    <cellStyle name="Celda vinculada" xfId="37"/>
    <cellStyle name="Comma 2" xfId="38"/>
    <cellStyle name="Comma 2 2" xfId="39"/>
    <cellStyle name="Comma 2 2 2" xfId="40"/>
    <cellStyle name="Comma 2 3" xfId="41"/>
    <cellStyle name="Comma 3" xfId="42"/>
    <cellStyle name="Comma 3 2" xfId="43"/>
    <cellStyle name="Currency 2" xfId="44"/>
    <cellStyle name="Currency 2 2" xfId="45"/>
    <cellStyle name="Currency 3" xfId="46"/>
    <cellStyle name="Currency 3 2" xfId="47"/>
    <cellStyle name="Encabezado 1" xfId="48"/>
    <cellStyle name="Encabezado 4" xfId="49"/>
    <cellStyle name="Énfasis1" xfId="50"/>
    <cellStyle name="Énfasis1 2" xfId="51"/>
    <cellStyle name="Énfasis1 3" xfId="52"/>
    <cellStyle name="Énfasis2" xfId="53"/>
    <cellStyle name="Énfasis3" xfId="54"/>
    <cellStyle name="Énfasis4" xfId="55"/>
    <cellStyle name="Énfasis5" xfId="56"/>
    <cellStyle name="Énfasis6" xfId="57"/>
    <cellStyle name="Entrada" xfId="58"/>
    <cellStyle name="Euro" xfId="59"/>
    <cellStyle name="Euro 2" xfId="60"/>
    <cellStyle name="Euro 2 2" xfId="61"/>
    <cellStyle name="Euro 3" xfId="62"/>
    <cellStyle name="Euro 4" xfId="63"/>
    <cellStyle name="Euro 5" xfId="64"/>
    <cellStyle name="Excel Built-in Normal" xfId="65"/>
    <cellStyle name="Hyperlink" xfId="66"/>
    <cellStyle name="Hipervínculo 2" xfId="67"/>
    <cellStyle name="Hipervínculo 2 2" xfId="68"/>
    <cellStyle name="Hipervínculo 3" xfId="69"/>
    <cellStyle name="Followed Hyperlink" xfId="70"/>
    <cellStyle name="Incorrecto" xfId="71"/>
    <cellStyle name="Comma" xfId="72"/>
    <cellStyle name="Comma [0]" xfId="73"/>
    <cellStyle name="Millares 10" xfId="74"/>
    <cellStyle name="Millares 10 2" xfId="75"/>
    <cellStyle name="Millares 10 2 2" xfId="76"/>
    <cellStyle name="Millares 10 3" xfId="77"/>
    <cellStyle name="Millares 11" xfId="78"/>
    <cellStyle name="Millares 11 2" xfId="79"/>
    <cellStyle name="Millares 11 2 2" xfId="80"/>
    <cellStyle name="Millares 11 2 3" xfId="81"/>
    <cellStyle name="Millares 12" xfId="82"/>
    <cellStyle name="Millares 12 2" xfId="83"/>
    <cellStyle name="Millares 12 3" xfId="84"/>
    <cellStyle name="Millares 13" xfId="85"/>
    <cellStyle name="Millares 14" xfId="86"/>
    <cellStyle name="Millares 15" xfId="87"/>
    <cellStyle name="Millares 16" xfId="88"/>
    <cellStyle name="Millares 17" xfId="89"/>
    <cellStyle name="Millares 2" xfId="90"/>
    <cellStyle name="Millares 2 2" xfId="91"/>
    <cellStyle name="Millares 2 2 2" xfId="92"/>
    <cellStyle name="Millares 2 3" xfId="93"/>
    <cellStyle name="Millares 2 4" xfId="94"/>
    <cellStyle name="Millares 3" xfId="95"/>
    <cellStyle name="Millares 3 2" xfId="96"/>
    <cellStyle name="Millares 3 2 2" xfId="97"/>
    <cellStyle name="Millares 3 3" xfId="98"/>
    <cellStyle name="Millares 3 3 2" xfId="99"/>
    <cellStyle name="Millares 3 4" xfId="100"/>
    <cellStyle name="Millares 3 4 2" xfId="101"/>
    <cellStyle name="Millares 3 4 2 2" xfId="102"/>
    <cellStyle name="Millares 3 4 2 2 2" xfId="103"/>
    <cellStyle name="Millares 3 4 2 2 3" xfId="104"/>
    <cellStyle name="Millares 3 5" xfId="105"/>
    <cellStyle name="Millares 3_Formato Ejecucion presupuestal 30042009" xfId="106"/>
    <cellStyle name="Millares 4" xfId="107"/>
    <cellStyle name="Millares 4 2" xfId="108"/>
    <cellStyle name="Millares 4 3" xfId="109"/>
    <cellStyle name="Millares 5" xfId="110"/>
    <cellStyle name="Millares 5 2" xfId="111"/>
    <cellStyle name="Millares 5 3" xfId="112"/>
    <cellStyle name="Millares 6" xfId="113"/>
    <cellStyle name="Millares 6 2" xfId="114"/>
    <cellStyle name="Millares 6 2 2" xfId="115"/>
    <cellStyle name="Millares 6 3" xfId="116"/>
    <cellStyle name="Millares 6 4" xfId="117"/>
    <cellStyle name="Millares 7" xfId="118"/>
    <cellStyle name="Millares 7 2" xfId="119"/>
    <cellStyle name="Millares 8" xfId="120"/>
    <cellStyle name="Millares 8 2" xfId="121"/>
    <cellStyle name="Millares 9" xfId="122"/>
    <cellStyle name="Millares 9 2" xfId="123"/>
    <cellStyle name="Currency" xfId="124"/>
    <cellStyle name="Currency [0]" xfId="125"/>
    <cellStyle name="Moneda 10" xfId="126"/>
    <cellStyle name="Moneda 11" xfId="127"/>
    <cellStyle name="Moneda 13 2" xfId="128"/>
    <cellStyle name="Moneda 2" xfId="129"/>
    <cellStyle name="Moneda 2 2" xfId="130"/>
    <cellStyle name="Moneda 2 2 2" xfId="131"/>
    <cellStyle name="Moneda 2 2 3" xfId="132"/>
    <cellStyle name="Moneda 2 3" xfId="133"/>
    <cellStyle name="Moneda 2 3 2 2" xfId="134"/>
    <cellStyle name="Moneda 2 3 2 2 2" xfId="135"/>
    <cellStyle name="Moneda 2 3 3" xfId="136"/>
    <cellStyle name="Moneda 3" xfId="137"/>
    <cellStyle name="Moneda 3 2" xfId="138"/>
    <cellStyle name="Moneda 3 3" xfId="139"/>
    <cellStyle name="Moneda 3 4" xfId="140"/>
    <cellStyle name="Moneda 4" xfId="141"/>
    <cellStyle name="Moneda 5" xfId="142"/>
    <cellStyle name="Moneda 5 2" xfId="143"/>
    <cellStyle name="Moneda 6" xfId="144"/>
    <cellStyle name="Moneda 7" xfId="145"/>
    <cellStyle name="Moneda 8" xfId="146"/>
    <cellStyle name="Moneda 8 2" xfId="147"/>
    <cellStyle name="Moneda 9" xfId="148"/>
    <cellStyle name="Neutral" xfId="149"/>
    <cellStyle name="Neutral 2" xfId="150"/>
    <cellStyle name="Normal 10" xfId="151"/>
    <cellStyle name="Normal 10 2" xfId="152"/>
    <cellStyle name="Normal 11" xfId="153"/>
    <cellStyle name="Normal 12" xfId="154"/>
    <cellStyle name="Normal 13" xfId="155"/>
    <cellStyle name="Normal 14" xfId="156"/>
    <cellStyle name="Normal 15" xfId="157"/>
    <cellStyle name="Normal 2" xfId="158"/>
    <cellStyle name="Normal 2 2" xfId="159"/>
    <cellStyle name="Normal 2 2 2" xfId="160"/>
    <cellStyle name="Normal 2 3" xfId="161"/>
    <cellStyle name="Normal 2 3 2" xfId="162"/>
    <cellStyle name="Normal 2 3 2 2" xfId="163"/>
    <cellStyle name="Normal 2 4" xfId="164"/>
    <cellStyle name="Normal 2 4 2" xfId="165"/>
    <cellStyle name="Normal 2 5" xfId="166"/>
    <cellStyle name="Normal 2 6" xfId="167"/>
    <cellStyle name="Normal 2 8" xfId="168"/>
    <cellStyle name="Normal 2_Formato Ejecucion presupuestal 30042009" xfId="169"/>
    <cellStyle name="Normal 3" xfId="170"/>
    <cellStyle name="Normal 3 10" xfId="171"/>
    <cellStyle name="Normal 3 2" xfId="172"/>
    <cellStyle name="Normal 3 2 2" xfId="173"/>
    <cellStyle name="Normal 3 2 3" xfId="174"/>
    <cellStyle name="Normal 3 3" xfId="175"/>
    <cellStyle name="Normal 3 3 2" xfId="176"/>
    <cellStyle name="Normal 3 3 6 2" xfId="177"/>
    <cellStyle name="Normal 3 4" xfId="178"/>
    <cellStyle name="Normal 3 5" xfId="179"/>
    <cellStyle name="Normal 3 6" xfId="180"/>
    <cellStyle name="Normal 3 7" xfId="181"/>
    <cellStyle name="Normal 3 8" xfId="182"/>
    <cellStyle name="Normal 3 9" xfId="183"/>
    <cellStyle name="Normal 3_Formato de Seguimiento Sectorial (31-5-09) dmv" xfId="184"/>
    <cellStyle name="Normal 4" xfId="185"/>
    <cellStyle name="Normal 5" xfId="186"/>
    <cellStyle name="Normal 5 2" xfId="187"/>
    <cellStyle name="Normal 5 3" xfId="188"/>
    <cellStyle name="Normal 6" xfId="189"/>
    <cellStyle name="Normal 6 2" xfId="190"/>
    <cellStyle name="Normal 6 3" xfId="191"/>
    <cellStyle name="Normal 7" xfId="192"/>
    <cellStyle name="Normal 7 2" xfId="193"/>
    <cellStyle name="Normal 8" xfId="194"/>
    <cellStyle name="Normal 8 2" xfId="195"/>
    <cellStyle name="Normal 9" xfId="196"/>
    <cellStyle name="Normal 9 2" xfId="197"/>
    <cellStyle name="Notas" xfId="198"/>
    <cellStyle name="Notas 2" xfId="199"/>
    <cellStyle name="Percent" xfId="200"/>
    <cellStyle name="Porcentaje 2" xfId="201"/>
    <cellStyle name="Porcentaje 2 2" xfId="202"/>
    <cellStyle name="Porcentaje 3" xfId="203"/>
    <cellStyle name="Porcentual 2" xfId="204"/>
    <cellStyle name="Porcentual 2 2" xfId="205"/>
    <cellStyle name="Porcentual 3" xfId="206"/>
    <cellStyle name="Porcentual 3 2" xfId="207"/>
    <cellStyle name="Porcentual 3 2 2" xfId="208"/>
    <cellStyle name="Porcentual 3 3" xfId="209"/>
    <cellStyle name="Porcentual 4" xfId="210"/>
    <cellStyle name="Porcentual 4 2" xfId="211"/>
    <cellStyle name="Porcentual 4 2 2" xfId="212"/>
    <cellStyle name="Porcentual 4 3" xfId="213"/>
    <cellStyle name="Porcentual 5" xfId="214"/>
    <cellStyle name="Porcentual 6" xfId="215"/>
    <cellStyle name="Porcentual 7" xfId="216"/>
    <cellStyle name="Porcentual 8" xfId="217"/>
    <cellStyle name="Salida" xfId="218"/>
    <cellStyle name="Texto de advertencia" xfId="219"/>
    <cellStyle name="Texto explicativo" xfId="220"/>
    <cellStyle name="Título" xfId="221"/>
    <cellStyle name="Título 2" xfId="222"/>
    <cellStyle name="Título 3" xfId="223"/>
    <cellStyle name="Total" xfId="224"/>
    <cellStyle name="Total 2" xfId="2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 de V"/>
      <sheetName val="Resultados"/>
      <sheetName val="Hoja2"/>
    </sheetNames>
    <sheetDataSet>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9"/>
  <sheetViews>
    <sheetView zoomScalePageLayoutView="0" workbookViewId="0" topLeftCell="A1">
      <selection activeCell="B8" sqref="B8"/>
    </sheetView>
  </sheetViews>
  <sheetFormatPr defaultColWidth="11.421875" defaultRowHeight="15"/>
  <sheetData>
    <row r="1" spans="1:3" ht="15">
      <c r="A1" s="85" t="s">
        <v>78</v>
      </c>
      <c r="B1" s="85" t="s">
        <v>76</v>
      </c>
      <c r="C1" s="85" t="s">
        <v>77</v>
      </c>
    </row>
    <row r="2" spans="1:3" ht="15">
      <c r="A2" s="86">
        <v>3075</v>
      </c>
      <c r="B2" s="47">
        <v>188629.99454699998</v>
      </c>
      <c r="C2" s="87" t="e">
        <f>+B2-#REF!</f>
        <v>#REF!</v>
      </c>
    </row>
    <row r="3" spans="1:3" ht="15">
      <c r="A3" s="86">
        <v>208</v>
      </c>
      <c r="B3" s="52">
        <v>46860.264536</v>
      </c>
      <c r="C3" s="87" t="e">
        <f>+B3-#REF!</f>
        <v>#REF!</v>
      </c>
    </row>
    <row r="4" spans="1:3" ht="15">
      <c r="A4" s="86">
        <v>3075</v>
      </c>
      <c r="B4" s="55">
        <v>16911.999999</v>
      </c>
      <c r="C4" s="87" t="e">
        <f>+B4-#REF!</f>
        <v>#REF!</v>
      </c>
    </row>
    <row r="5" spans="1:3" ht="15">
      <c r="A5" s="86">
        <v>471</v>
      </c>
      <c r="B5" s="75">
        <v>29280</v>
      </c>
      <c r="C5" s="87" t="e">
        <f>+B5-#REF!</f>
        <v>#REF!</v>
      </c>
    </row>
    <row r="6" spans="1:3" ht="15">
      <c r="A6" s="86">
        <v>943</v>
      </c>
      <c r="B6" s="47">
        <v>1910.88</v>
      </c>
      <c r="C6" s="87" t="e">
        <f>+B6-#REF!</f>
        <v>#REF!</v>
      </c>
    </row>
    <row r="7" spans="1:3" ht="15">
      <c r="A7" s="86">
        <v>404</v>
      </c>
      <c r="B7" s="47">
        <v>13556.24</v>
      </c>
      <c r="C7" s="87" t="e">
        <f>+B7-#REF!</f>
        <v>#REF!</v>
      </c>
    </row>
    <row r="8" spans="1:3" ht="15">
      <c r="A8" s="86">
        <v>1174</v>
      </c>
      <c r="B8" s="47">
        <v>7858.61677</v>
      </c>
      <c r="C8" s="87" t="e">
        <f>+B8-#REF!</f>
        <v>#REF!</v>
      </c>
    </row>
    <row r="9" spans="1:3" ht="15">
      <c r="A9" s="85" t="s">
        <v>76</v>
      </c>
      <c r="B9" s="88">
        <f>SUM(B2:B8)</f>
        <v>305007.995852</v>
      </c>
      <c r="C9" s="87" t="e">
        <f>+B9-#REF!</f>
        <v>#REF!</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T72"/>
  <sheetViews>
    <sheetView zoomScalePageLayoutView="0" workbookViewId="0" topLeftCell="I55">
      <selection activeCell="R59" sqref="R59"/>
    </sheetView>
  </sheetViews>
  <sheetFormatPr defaultColWidth="11.421875" defaultRowHeight="15"/>
  <cols>
    <col min="1" max="1" width="7.140625" style="8" customWidth="1"/>
    <col min="2" max="3" width="17.57421875" style="8" customWidth="1"/>
    <col min="4" max="4" width="23.421875" style="8" customWidth="1"/>
    <col min="5" max="5" width="0.9921875" style="7" customWidth="1"/>
    <col min="6" max="6" width="15.00390625" style="8" customWidth="1"/>
    <col min="7" max="7" width="0.9921875" style="7" customWidth="1"/>
    <col min="8" max="8" width="15.00390625" style="8" customWidth="1"/>
    <col min="9" max="10" width="18.140625" style="7" customWidth="1"/>
    <col min="11" max="11" width="15.00390625" style="8" customWidth="1"/>
    <col min="12" max="12" width="18.140625" style="8" customWidth="1"/>
    <col min="13" max="13" width="15.00390625" style="8" customWidth="1"/>
    <col min="14" max="14" width="18.140625" style="8" customWidth="1"/>
    <col min="15" max="15" width="15.00390625" style="8" customWidth="1"/>
    <col min="16" max="16" width="18.140625" style="8" customWidth="1"/>
    <col min="17" max="17" width="15.00390625" style="8" customWidth="1"/>
    <col min="18" max="18" width="15.7109375" style="8" customWidth="1"/>
    <col min="19" max="16384" width="11.421875" style="8" customWidth="1"/>
  </cols>
  <sheetData>
    <row r="1" ht="15">
      <c r="A1" s="6" t="s">
        <v>66</v>
      </c>
    </row>
    <row r="3" spans="1:17" s="3" customFormat="1" ht="12.75">
      <c r="A3" s="188" t="s">
        <v>0</v>
      </c>
      <c r="B3" s="189"/>
      <c r="C3" s="189"/>
      <c r="D3" s="190"/>
      <c r="E3" s="1"/>
      <c r="F3" s="2"/>
      <c r="G3" s="2"/>
      <c r="H3" s="2"/>
      <c r="I3" s="2"/>
      <c r="J3" s="2"/>
      <c r="K3" s="2"/>
      <c r="M3" s="2"/>
      <c r="O3" s="2"/>
      <c r="Q3" s="2"/>
    </row>
    <row r="4" spans="1:17" s="3" customFormat="1" ht="12.75">
      <c r="A4" s="188" t="s">
        <v>14</v>
      </c>
      <c r="B4" s="189"/>
      <c r="C4" s="189"/>
      <c r="D4" s="190"/>
      <c r="E4" s="1"/>
      <c r="F4" s="2"/>
      <c r="G4" s="2"/>
      <c r="H4" s="2"/>
      <c r="I4" s="2"/>
      <c r="J4" s="2"/>
      <c r="K4" s="2"/>
      <c r="M4" s="2"/>
      <c r="O4" s="2"/>
      <c r="Q4" s="2"/>
    </row>
    <row r="5" spans="1:17" s="3" customFormat="1" ht="12.75">
      <c r="A5" s="188" t="s">
        <v>0</v>
      </c>
      <c r="B5" s="189"/>
      <c r="C5" s="189"/>
      <c r="D5" s="190"/>
      <c r="E5" s="1"/>
      <c r="F5" s="2"/>
      <c r="G5" s="2"/>
      <c r="H5" s="2"/>
      <c r="I5" s="2"/>
      <c r="J5" s="2"/>
      <c r="K5" s="2"/>
      <c r="M5" s="2"/>
      <c r="O5" s="2"/>
      <c r="Q5" s="2"/>
    </row>
    <row r="6" spans="1:17" s="3" customFormat="1" ht="12.75">
      <c r="A6" s="188" t="s">
        <v>15</v>
      </c>
      <c r="B6" s="189"/>
      <c r="C6" s="189"/>
      <c r="D6" s="190"/>
      <c r="E6" s="1"/>
      <c r="F6" s="2"/>
      <c r="G6" s="2"/>
      <c r="H6" s="2"/>
      <c r="I6" s="2"/>
      <c r="J6" s="2"/>
      <c r="K6" s="2"/>
      <c r="M6" s="2"/>
      <c r="O6" s="2"/>
      <c r="Q6" s="2"/>
    </row>
    <row r="7" spans="1:17" s="3" customFormat="1" ht="12.75">
      <c r="A7" s="4"/>
      <c r="B7" s="4"/>
      <c r="C7" s="4"/>
      <c r="D7" s="4"/>
      <c r="E7" s="2"/>
      <c r="F7" s="2"/>
      <c r="G7" s="2"/>
      <c r="H7" s="2"/>
      <c r="I7" s="2"/>
      <c r="J7" s="2"/>
      <c r="K7" s="2"/>
      <c r="M7" s="2"/>
      <c r="O7" s="2"/>
      <c r="Q7" s="2"/>
    </row>
    <row r="8" spans="1:4" s="5" customFormat="1" ht="45" customHeight="1">
      <c r="A8" s="191" t="s">
        <v>87</v>
      </c>
      <c r="B8" s="192"/>
      <c r="C8" s="192"/>
      <c r="D8" s="192"/>
    </row>
    <row r="9" spans="1:17" s="3" customFormat="1" ht="12.75">
      <c r="A9" s="4"/>
      <c r="B9" s="4"/>
      <c r="C9" s="4"/>
      <c r="D9" s="4"/>
      <c r="E9" s="2"/>
      <c r="F9" s="2"/>
      <c r="G9" s="2"/>
      <c r="H9" s="2"/>
      <c r="I9" s="2"/>
      <c r="J9" s="2"/>
      <c r="K9" s="2"/>
      <c r="M9" s="2"/>
      <c r="O9" s="2"/>
      <c r="Q9" s="2"/>
    </row>
    <row r="10" spans="1:17" ht="34.5" customHeight="1">
      <c r="A10" s="38" t="s">
        <v>1</v>
      </c>
      <c r="B10" s="193" t="s">
        <v>16</v>
      </c>
      <c r="C10" s="193"/>
      <c r="D10" s="193"/>
      <c r="E10" s="8"/>
      <c r="F10" s="7"/>
      <c r="G10" s="8"/>
      <c r="H10" s="7"/>
      <c r="I10" s="8"/>
      <c r="J10" s="8"/>
      <c r="K10" s="7"/>
      <c r="M10" s="7"/>
      <c r="O10" s="7"/>
      <c r="Q10" s="7"/>
    </row>
    <row r="11" spans="1:17" ht="12.75" customHeight="1">
      <c r="A11" s="9" t="s">
        <v>17</v>
      </c>
      <c r="B11" s="6" t="s">
        <v>18</v>
      </c>
      <c r="C11" s="6"/>
      <c r="D11" s="7"/>
      <c r="E11" s="8"/>
      <c r="F11" s="7"/>
      <c r="G11" s="8"/>
      <c r="H11" s="7"/>
      <c r="I11" s="8"/>
      <c r="J11" s="8"/>
      <c r="K11" s="7"/>
      <c r="M11" s="7"/>
      <c r="O11" s="7"/>
      <c r="Q11" s="7"/>
    </row>
    <row r="12" spans="4:17" ht="10.5" customHeight="1">
      <c r="D12" s="7"/>
      <c r="E12" s="8"/>
      <c r="F12" s="7"/>
      <c r="G12" s="8"/>
      <c r="H12" s="7"/>
      <c r="I12" s="8"/>
      <c r="J12" s="8"/>
      <c r="K12" s="7"/>
      <c r="M12" s="7"/>
      <c r="O12" s="7"/>
      <c r="Q12" s="7"/>
    </row>
    <row r="13" spans="1:18" s="12" customFormat="1" ht="29.25" customHeight="1">
      <c r="A13" s="185" t="s">
        <v>2</v>
      </c>
      <c r="B13" s="166" t="s">
        <v>3</v>
      </c>
      <c r="C13" s="166" t="s">
        <v>68</v>
      </c>
      <c r="D13" s="196" t="s">
        <v>19</v>
      </c>
      <c r="E13" s="10"/>
      <c r="F13" s="78">
        <v>2016</v>
      </c>
      <c r="G13" s="10"/>
      <c r="H13" s="160">
        <v>2017</v>
      </c>
      <c r="I13" s="161"/>
      <c r="J13" s="162"/>
      <c r="K13" s="160">
        <v>2018</v>
      </c>
      <c r="L13" s="162"/>
      <c r="M13" s="160">
        <v>2019</v>
      </c>
      <c r="N13" s="162"/>
      <c r="O13" s="160">
        <v>2020</v>
      </c>
      <c r="P13" s="161"/>
      <c r="Q13" s="161" t="s">
        <v>79</v>
      </c>
      <c r="R13" s="161"/>
    </row>
    <row r="14" spans="1:18" s="12" customFormat="1" ht="15" customHeight="1">
      <c r="A14" s="186"/>
      <c r="B14" s="167"/>
      <c r="C14" s="167"/>
      <c r="D14" s="197"/>
      <c r="E14" s="10"/>
      <c r="F14" s="159" t="s">
        <v>8</v>
      </c>
      <c r="G14" s="10"/>
      <c r="H14" s="159" t="s">
        <v>8</v>
      </c>
      <c r="I14" s="159" t="s">
        <v>86</v>
      </c>
      <c r="J14" s="159" t="s">
        <v>81</v>
      </c>
      <c r="K14" s="159" t="s">
        <v>8</v>
      </c>
      <c r="L14" s="159" t="s">
        <v>80</v>
      </c>
      <c r="M14" s="159" t="s">
        <v>8</v>
      </c>
      <c r="N14" s="159" t="s">
        <v>80</v>
      </c>
      <c r="O14" s="163" t="s">
        <v>8</v>
      </c>
      <c r="P14" s="159" t="s">
        <v>80</v>
      </c>
      <c r="Q14" s="163" t="s">
        <v>8</v>
      </c>
      <c r="R14" s="159" t="s">
        <v>80</v>
      </c>
    </row>
    <row r="15" spans="1:18" s="12" customFormat="1" ht="47.25" customHeight="1">
      <c r="A15" s="187"/>
      <c r="B15" s="168"/>
      <c r="C15" s="168"/>
      <c r="D15" s="198"/>
      <c r="E15" s="13"/>
      <c r="F15" s="159"/>
      <c r="G15" s="13"/>
      <c r="H15" s="159"/>
      <c r="I15" s="159"/>
      <c r="J15" s="159"/>
      <c r="K15" s="159"/>
      <c r="L15" s="159"/>
      <c r="M15" s="159"/>
      <c r="N15" s="159"/>
      <c r="O15" s="164"/>
      <c r="P15" s="159"/>
      <c r="Q15" s="164"/>
      <c r="R15" s="159"/>
    </row>
    <row r="16" spans="1:18" ht="60" customHeight="1">
      <c r="A16" s="194" t="s">
        <v>11</v>
      </c>
      <c r="B16" s="169" t="s">
        <v>12</v>
      </c>
      <c r="C16" s="169" t="s">
        <v>69</v>
      </c>
      <c r="D16" s="14" t="s">
        <v>21</v>
      </c>
      <c r="E16" s="15"/>
      <c r="F16" s="71">
        <v>7683.488582</v>
      </c>
      <c r="G16" s="17"/>
      <c r="H16" s="34">
        <v>18626.6248</v>
      </c>
      <c r="I16" s="34">
        <v>6806.229254</v>
      </c>
      <c r="J16" s="34">
        <f>+H16-I16</f>
        <v>11820.395546000002</v>
      </c>
      <c r="K16" s="34">
        <v>13809.148606</v>
      </c>
      <c r="L16" s="34">
        <f>+($J$16/3)+K16</f>
        <v>17749.280454666667</v>
      </c>
      <c r="M16" s="34">
        <v>14361.51455</v>
      </c>
      <c r="N16" s="34">
        <f>+($J$16/3)+M16</f>
        <v>18301.646398666668</v>
      </c>
      <c r="O16" s="34">
        <v>10478.567816</v>
      </c>
      <c r="P16" s="34">
        <f>+($J$16/3)+O16</f>
        <v>14418.699664666668</v>
      </c>
      <c r="Q16" s="34">
        <f>+F16+H16+K16+M16+O16</f>
        <v>64959.34435400001</v>
      </c>
      <c r="R16" s="34">
        <f>+F16+I16+L16+N16+P16</f>
        <v>64959.344354</v>
      </c>
    </row>
    <row r="17" spans="1:18" ht="60" customHeight="1">
      <c r="A17" s="195"/>
      <c r="B17" s="176"/>
      <c r="C17" s="176"/>
      <c r="D17" s="14" t="s">
        <v>82</v>
      </c>
      <c r="E17" s="15"/>
      <c r="F17" s="34">
        <v>20566.505744</v>
      </c>
      <c r="G17" s="17"/>
      <c r="H17" s="34">
        <v>25383.216</v>
      </c>
      <c r="I17" s="34">
        <v>14746.165</v>
      </c>
      <c r="J17" s="34">
        <f>+H17-I17</f>
        <v>10637.051</v>
      </c>
      <c r="K17" s="34">
        <v>13199.27232</v>
      </c>
      <c r="L17" s="34">
        <f>+($J$17/3)+K17</f>
        <v>16744.955986666668</v>
      </c>
      <c r="M17" s="34">
        <v>11766.208468</v>
      </c>
      <c r="N17" s="34">
        <f>+($J$17/3)+M17</f>
        <v>15311.892134666667</v>
      </c>
      <c r="O17" s="34">
        <v>1509.21234</v>
      </c>
      <c r="P17" s="34">
        <f>+($J$17/3)+O17</f>
        <v>5054.896006666666</v>
      </c>
      <c r="Q17" s="34">
        <f>+F17+H17+K17+M17+O17</f>
        <v>72424.414872</v>
      </c>
      <c r="R17" s="34">
        <f>+F17+I17+L17+N17+P17</f>
        <v>72424.414872</v>
      </c>
    </row>
    <row r="18" spans="1:18" ht="60" customHeight="1">
      <c r="A18" s="195"/>
      <c r="B18" s="176"/>
      <c r="C18" s="176"/>
      <c r="D18" s="14" t="s">
        <v>83</v>
      </c>
      <c r="E18" s="15"/>
      <c r="F18" s="34">
        <v>56.1</v>
      </c>
      <c r="G18" s="17"/>
      <c r="H18" s="34">
        <v>224.9072</v>
      </c>
      <c r="I18" s="34">
        <v>82.181822</v>
      </c>
      <c r="J18" s="34">
        <f>+H18-I18</f>
        <v>142.72537799999998</v>
      </c>
      <c r="K18" s="34">
        <v>233.903488</v>
      </c>
      <c r="L18" s="34">
        <f>+($J$18/3)+K18</f>
        <v>281.478614</v>
      </c>
      <c r="M18" s="34">
        <v>243.259628</v>
      </c>
      <c r="N18" s="34">
        <f>+($J$18/3)+M18</f>
        <v>290.834754</v>
      </c>
      <c r="O18" s="34">
        <v>252.990012</v>
      </c>
      <c r="P18" s="34">
        <f>+($J$18/3)+O18</f>
        <v>300.565138</v>
      </c>
      <c r="Q18" s="34">
        <f>+F18+H18+K18+M18+O18</f>
        <v>1011.160328</v>
      </c>
      <c r="R18" s="34">
        <f>+F18+I18+L18+N18+P18</f>
        <v>1011.1603279999999</v>
      </c>
    </row>
    <row r="19" spans="1:18" ht="60" customHeight="1">
      <c r="A19" s="195"/>
      <c r="B19" s="176"/>
      <c r="C19" s="176"/>
      <c r="D19" s="14" t="s">
        <v>88</v>
      </c>
      <c r="E19" s="15"/>
      <c r="F19" s="34">
        <v>4832.233114</v>
      </c>
      <c r="G19" s="17"/>
      <c r="H19" s="34">
        <v>15542.712</v>
      </c>
      <c r="I19" s="34">
        <v>8510.651</v>
      </c>
      <c r="J19" s="34">
        <f>+H19-I19</f>
        <v>7032.061</v>
      </c>
      <c r="K19" s="34">
        <v>10548.496425</v>
      </c>
      <c r="L19" s="34">
        <f>+($J$19/3)+K19</f>
        <v>12892.516758333333</v>
      </c>
      <c r="M19" s="34">
        <v>4354.099908</v>
      </c>
      <c r="N19" s="34">
        <f>+($J$19/3)+M19</f>
        <v>6698.120241333334</v>
      </c>
      <c r="O19" s="34">
        <v>1866.042818</v>
      </c>
      <c r="P19" s="34">
        <f>+($J$19/3)+O19</f>
        <v>4210.063151333334</v>
      </c>
      <c r="Q19" s="34">
        <f>+F19+H19+K19+M19+O19</f>
        <v>37143.584265</v>
      </c>
      <c r="R19" s="34">
        <f>+F19+I19+L19+N19+P19</f>
        <v>37143.584265</v>
      </c>
    </row>
    <row r="20" spans="1:18" ht="60" customHeight="1">
      <c r="A20" s="195"/>
      <c r="B20" s="170"/>
      <c r="C20" s="170"/>
      <c r="D20" s="14" t="s">
        <v>85</v>
      </c>
      <c r="E20" s="15"/>
      <c r="F20" s="34">
        <v>1892.971085</v>
      </c>
      <c r="G20" s="17"/>
      <c r="H20" s="34">
        <v>4978.152</v>
      </c>
      <c r="I20" s="34">
        <v>1819.032924</v>
      </c>
      <c r="J20" s="34">
        <f>+H20-I20</f>
        <v>3159.119076</v>
      </c>
      <c r="K20" s="34">
        <v>2537.881412</v>
      </c>
      <c r="L20" s="34">
        <f>+($J$20/3)+K20</f>
        <v>3590.921104</v>
      </c>
      <c r="M20" s="34">
        <v>2639.396668</v>
      </c>
      <c r="N20" s="34">
        <f>+($J$20/3)+M20</f>
        <v>3692.4363599999997</v>
      </c>
      <c r="O20" s="34">
        <v>1043.089563</v>
      </c>
      <c r="P20" s="34">
        <f>+($J$20/3)+O20</f>
        <v>2096.129255</v>
      </c>
      <c r="Q20" s="34">
        <f>+F20+H20+K20+M20+O20</f>
        <v>13091.490727999999</v>
      </c>
      <c r="R20" s="34">
        <f>+F20+I20+L20+N20+P20</f>
        <v>13091.490728</v>
      </c>
    </row>
    <row r="21" spans="1:20" s="6" customFormat="1" ht="14.25" customHeight="1">
      <c r="A21" s="18"/>
      <c r="B21" s="79" t="s">
        <v>53</v>
      </c>
      <c r="C21" s="79"/>
      <c r="D21" s="44"/>
      <c r="E21" s="45"/>
      <c r="F21" s="47">
        <f>SUM(F16:F20)</f>
        <v>35031.298525</v>
      </c>
      <c r="G21" s="48"/>
      <c r="H21" s="47">
        <f aca="true" t="shared" si="0" ref="H21:R21">SUM(H16:H20)</f>
        <v>64755.61200000001</v>
      </c>
      <c r="I21" s="47">
        <f t="shared" si="0"/>
        <v>31964.259999999995</v>
      </c>
      <c r="J21" s="47">
        <f t="shared" si="0"/>
        <v>32791.352</v>
      </c>
      <c r="K21" s="47">
        <f t="shared" si="0"/>
        <v>40328.702251</v>
      </c>
      <c r="L21" s="47">
        <f t="shared" si="0"/>
        <v>51259.152917666666</v>
      </c>
      <c r="M21" s="47">
        <f t="shared" si="0"/>
        <v>33364.479222</v>
      </c>
      <c r="N21" s="47">
        <f t="shared" si="0"/>
        <v>44294.92988866667</v>
      </c>
      <c r="O21" s="47">
        <f t="shared" si="0"/>
        <v>15149.902549</v>
      </c>
      <c r="P21" s="47">
        <f t="shared" si="0"/>
        <v>26080.35321566667</v>
      </c>
      <c r="Q21" s="89">
        <f t="shared" si="0"/>
        <v>188629.99454699998</v>
      </c>
      <c r="R21" s="89">
        <f t="shared" si="0"/>
        <v>188629.99454699998</v>
      </c>
      <c r="S21" s="47">
        <v>188629.99454699998</v>
      </c>
      <c r="T21" s="98">
        <f>+S21-R21</f>
        <v>0</v>
      </c>
    </row>
    <row r="22" spans="1:17" ht="21.75" customHeight="1">
      <c r="A22" s="58"/>
      <c r="D22" s="7"/>
      <c r="E22" s="8"/>
      <c r="F22" s="7"/>
      <c r="G22" s="8"/>
      <c r="H22" s="7"/>
      <c r="I22" s="8"/>
      <c r="J22" s="8"/>
      <c r="K22" s="7"/>
      <c r="M22" s="7"/>
      <c r="O22" s="7"/>
      <c r="Q22" s="83"/>
    </row>
    <row r="23" spans="1:17" ht="12.75" customHeight="1">
      <c r="A23" s="6" t="s">
        <v>22</v>
      </c>
      <c r="B23" s="6" t="s">
        <v>23</v>
      </c>
      <c r="C23" s="6"/>
      <c r="D23" s="7"/>
      <c r="E23" s="8"/>
      <c r="F23" s="7"/>
      <c r="G23" s="8"/>
      <c r="H23" s="7"/>
      <c r="I23" s="8"/>
      <c r="J23" s="8"/>
      <c r="K23" s="7"/>
      <c r="M23" s="7"/>
      <c r="O23" s="7"/>
      <c r="Q23" s="84"/>
    </row>
    <row r="24" spans="1:17" ht="12.75" customHeight="1">
      <c r="A24" s="9">
        <v>14</v>
      </c>
      <c r="B24" s="6" t="s">
        <v>24</v>
      </c>
      <c r="C24" s="6"/>
      <c r="D24" s="7"/>
      <c r="E24" s="8"/>
      <c r="F24" s="7"/>
      <c r="G24" s="8"/>
      <c r="H24" s="7"/>
      <c r="I24" s="8"/>
      <c r="J24" s="8"/>
      <c r="K24" s="7"/>
      <c r="M24" s="7"/>
      <c r="O24" s="7"/>
      <c r="Q24" s="7"/>
    </row>
    <row r="25" spans="4:17" ht="14.25" customHeight="1">
      <c r="D25" s="7"/>
      <c r="E25" s="8"/>
      <c r="F25" s="7"/>
      <c r="G25" s="8"/>
      <c r="H25" s="7"/>
      <c r="I25" s="8"/>
      <c r="J25" s="8"/>
      <c r="K25" s="7"/>
      <c r="M25" s="7"/>
      <c r="O25" s="7"/>
      <c r="Q25" s="7"/>
    </row>
    <row r="26" spans="1:18" s="12" customFormat="1" ht="29.25" customHeight="1">
      <c r="A26" s="165" t="s">
        <v>2</v>
      </c>
      <c r="B26" s="165" t="s">
        <v>3</v>
      </c>
      <c r="C26" s="166" t="s">
        <v>68</v>
      </c>
      <c r="D26" s="165" t="s">
        <v>19</v>
      </c>
      <c r="E26" s="10"/>
      <c r="F26" s="82">
        <v>2016</v>
      </c>
      <c r="G26" s="90"/>
      <c r="H26" s="165">
        <v>2017</v>
      </c>
      <c r="I26" s="165"/>
      <c r="J26" s="165"/>
      <c r="K26" s="165">
        <v>2018</v>
      </c>
      <c r="L26" s="165"/>
      <c r="M26" s="165">
        <v>2019</v>
      </c>
      <c r="N26" s="165"/>
      <c r="O26" s="165">
        <v>2020</v>
      </c>
      <c r="P26" s="165"/>
      <c r="Q26" s="165" t="s">
        <v>79</v>
      </c>
      <c r="R26" s="165"/>
    </row>
    <row r="27" spans="1:18" s="12" customFormat="1" ht="15" customHeight="1">
      <c r="A27" s="165"/>
      <c r="B27" s="165"/>
      <c r="C27" s="167"/>
      <c r="D27" s="165"/>
      <c r="E27" s="10"/>
      <c r="F27" s="159" t="s">
        <v>8</v>
      </c>
      <c r="G27" s="90"/>
      <c r="H27" s="159" t="s">
        <v>8</v>
      </c>
      <c r="I27" s="159" t="s">
        <v>86</v>
      </c>
      <c r="J27" s="159" t="s">
        <v>81</v>
      </c>
      <c r="K27" s="159" t="s">
        <v>8</v>
      </c>
      <c r="L27" s="159" t="s">
        <v>80</v>
      </c>
      <c r="M27" s="159" t="s">
        <v>8</v>
      </c>
      <c r="N27" s="159" t="s">
        <v>80</v>
      </c>
      <c r="O27" s="159" t="s">
        <v>8</v>
      </c>
      <c r="P27" s="159" t="s">
        <v>80</v>
      </c>
      <c r="Q27" s="159" t="s">
        <v>8</v>
      </c>
      <c r="R27" s="159" t="s">
        <v>80</v>
      </c>
    </row>
    <row r="28" spans="1:18" s="12" customFormat="1" ht="47.25" customHeight="1">
      <c r="A28" s="165"/>
      <c r="B28" s="165"/>
      <c r="C28" s="168"/>
      <c r="D28" s="165"/>
      <c r="E28" s="13"/>
      <c r="F28" s="159"/>
      <c r="G28" s="91"/>
      <c r="H28" s="159"/>
      <c r="I28" s="159"/>
      <c r="J28" s="159"/>
      <c r="K28" s="159"/>
      <c r="L28" s="159"/>
      <c r="M28" s="159"/>
      <c r="N28" s="159"/>
      <c r="O28" s="159"/>
      <c r="P28" s="159"/>
      <c r="Q28" s="159"/>
      <c r="R28" s="159"/>
    </row>
    <row r="29" spans="1:18" ht="51" customHeight="1" hidden="1">
      <c r="A29" s="183" t="s">
        <v>25</v>
      </c>
      <c r="B29" s="184" t="s">
        <v>26</v>
      </c>
      <c r="C29" s="79"/>
      <c r="D29" s="19" t="s">
        <v>9</v>
      </c>
      <c r="E29" s="15"/>
      <c r="F29" s="33"/>
      <c r="G29" s="92"/>
      <c r="H29" s="33"/>
      <c r="I29" s="92"/>
      <c r="J29" s="92"/>
      <c r="K29" s="34"/>
      <c r="L29" s="93"/>
      <c r="M29" s="21"/>
      <c r="N29" s="93"/>
      <c r="O29" s="21"/>
      <c r="P29" s="93"/>
      <c r="Q29" s="16"/>
      <c r="R29" s="93"/>
    </row>
    <row r="30" spans="1:18" ht="95.25" customHeight="1">
      <c r="A30" s="183"/>
      <c r="B30" s="184"/>
      <c r="C30" s="184" t="s">
        <v>70</v>
      </c>
      <c r="D30" s="14" t="s">
        <v>48</v>
      </c>
      <c r="E30" s="15"/>
      <c r="F30" s="16">
        <v>2310.566134</v>
      </c>
      <c r="G30" s="92"/>
      <c r="H30" s="39">
        <v>2534.25</v>
      </c>
      <c r="I30" s="39">
        <v>2292.763</v>
      </c>
      <c r="J30" s="39">
        <f>+H30-I30</f>
        <v>241.48700000000008</v>
      </c>
      <c r="K30" s="16">
        <v>2195.5</v>
      </c>
      <c r="L30" s="34">
        <f>+($J$30/3)+K30</f>
        <v>2275.9956666666667</v>
      </c>
      <c r="M30" s="34">
        <v>2159</v>
      </c>
      <c r="N30" s="34">
        <f>+($J$30/3)+M30</f>
        <v>2239.4956666666667</v>
      </c>
      <c r="O30" s="20">
        <v>0</v>
      </c>
      <c r="P30" s="34">
        <f>+($J$30/3)+O30</f>
        <v>80.4956666666667</v>
      </c>
      <c r="Q30" s="31">
        <f>+F30+H30+K30+M30+O30</f>
        <v>9199.316134</v>
      </c>
      <c r="R30" s="34">
        <f>+F30+I30+L30+N30+P30</f>
        <v>9199.316134</v>
      </c>
    </row>
    <row r="31" spans="1:18" ht="100.5" customHeight="1">
      <c r="A31" s="183"/>
      <c r="B31" s="184"/>
      <c r="C31" s="184"/>
      <c r="D31" s="19" t="s">
        <v>49</v>
      </c>
      <c r="E31" s="15"/>
      <c r="F31" s="31">
        <v>6931.698402</v>
      </c>
      <c r="G31" s="92"/>
      <c r="H31" s="39">
        <v>7602.75</v>
      </c>
      <c r="I31" s="39">
        <v>6878.289</v>
      </c>
      <c r="J31" s="39">
        <f>+H31-I31</f>
        <v>724.4610000000002</v>
      </c>
      <c r="K31" s="39">
        <v>6586.5</v>
      </c>
      <c r="L31" s="34">
        <f>+($J$31/3)+K31</f>
        <v>6827.987</v>
      </c>
      <c r="M31" s="31">
        <v>6477</v>
      </c>
      <c r="N31" s="34">
        <f>+($J$31/3)+M31</f>
        <v>6718.487</v>
      </c>
      <c r="O31" s="31">
        <v>10063</v>
      </c>
      <c r="P31" s="34">
        <f>+($J$31/3)+O31</f>
        <v>10304.487000000001</v>
      </c>
      <c r="Q31" s="31">
        <f>+F31+H31+K31+M31+O31</f>
        <v>37660.948402</v>
      </c>
      <c r="R31" s="34">
        <f>+F31+I31+L31+N31+P31</f>
        <v>37660.948402</v>
      </c>
    </row>
    <row r="32" spans="1:20" s="6" customFormat="1" ht="15.75" customHeight="1">
      <c r="A32" s="49"/>
      <c r="B32" s="77" t="s">
        <v>54</v>
      </c>
      <c r="C32" s="76"/>
      <c r="D32" s="50"/>
      <c r="E32" s="45"/>
      <c r="F32" s="52">
        <f>SUM(F30:F31)</f>
        <v>9242.264536</v>
      </c>
      <c r="G32" s="94"/>
      <c r="H32" s="52">
        <f aca="true" t="shared" si="1" ref="H32:R32">SUM(H30:H31)</f>
        <v>10137</v>
      </c>
      <c r="I32" s="52">
        <f t="shared" si="1"/>
        <v>9171.052</v>
      </c>
      <c r="J32" s="52">
        <f t="shared" si="1"/>
        <v>965.9480000000003</v>
      </c>
      <c r="K32" s="52">
        <f t="shared" si="1"/>
        <v>8782</v>
      </c>
      <c r="L32" s="52">
        <f t="shared" si="1"/>
        <v>9103.982666666667</v>
      </c>
      <c r="M32" s="52">
        <f t="shared" si="1"/>
        <v>8636</v>
      </c>
      <c r="N32" s="52">
        <f t="shared" si="1"/>
        <v>8957.982666666667</v>
      </c>
      <c r="O32" s="52">
        <f t="shared" si="1"/>
        <v>10063</v>
      </c>
      <c r="P32" s="52">
        <f t="shared" si="1"/>
        <v>10384.982666666667</v>
      </c>
      <c r="Q32" s="52">
        <f t="shared" si="1"/>
        <v>46860.264536</v>
      </c>
      <c r="R32" s="52">
        <f t="shared" si="1"/>
        <v>46860.264536</v>
      </c>
      <c r="S32" s="52">
        <v>46860.264536</v>
      </c>
      <c r="T32" s="99">
        <f>+S32-R32</f>
        <v>0</v>
      </c>
    </row>
    <row r="33" spans="1:18" s="25" customFormat="1" ht="144.75" customHeight="1">
      <c r="A33" s="177" t="s">
        <v>10</v>
      </c>
      <c r="B33" s="180" t="s">
        <v>27</v>
      </c>
      <c r="C33" s="180" t="s">
        <v>71</v>
      </c>
      <c r="D33" s="19" t="s">
        <v>50</v>
      </c>
      <c r="E33" s="22"/>
      <c r="F33" s="40">
        <v>843.230475</v>
      </c>
      <c r="G33" s="95"/>
      <c r="H33" s="41">
        <v>1469.444732</v>
      </c>
      <c r="I33" s="41">
        <v>1115.224</v>
      </c>
      <c r="J33" s="41">
        <f>+H33-I33</f>
        <v>354.220732</v>
      </c>
      <c r="K33" s="41">
        <v>1272.873458</v>
      </c>
      <c r="L33" s="41">
        <f>+($J$33/3)+K33</f>
        <v>1390.9470353333334</v>
      </c>
      <c r="M33" s="31">
        <v>1252.02499</v>
      </c>
      <c r="N33" s="41">
        <f>+($J$33/3)+M33</f>
        <v>1370.0985673333332</v>
      </c>
      <c r="O33" s="31">
        <v>1458.648204</v>
      </c>
      <c r="P33" s="41">
        <f>+($J$33/3)+O33</f>
        <v>1576.7217813333334</v>
      </c>
      <c r="Q33" s="31">
        <f>+F33+H33+K33+M33+O33</f>
        <v>6296.221859</v>
      </c>
      <c r="R33" s="34">
        <f aca="true" t="shared" si="2" ref="R33:R39">+F33+I33+L33+N33+P33</f>
        <v>6296.221859</v>
      </c>
    </row>
    <row r="34" spans="1:18" s="25" customFormat="1" ht="79.5" customHeight="1">
      <c r="A34" s="178"/>
      <c r="B34" s="181"/>
      <c r="C34" s="181"/>
      <c r="D34" s="19" t="s">
        <v>51</v>
      </c>
      <c r="E34" s="22"/>
      <c r="F34" s="40">
        <v>607.230475</v>
      </c>
      <c r="G34" s="95"/>
      <c r="H34" s="41">
        <v>1058.06277</v>
      </c>
      <c r="I34" s="41">
        <v>803.009</v>
      </c>
      <c r="J34" s="41">
        <f>+H34-I34</f>
        <v>255.05377</v>
      </c>
      <c r="K34" s="41">
        <v>916.523084</v>
      </c>
      <c r="L34" s="41">
        <f>+($J$34/3)+K34</f>
        <v>1001.5410073333334</v>
      </c>
      <c r="M34" s="31">
        <v>901.511299</v>
      </c>
      <c r="N34" s="41">
        <f>+($J$34/3)+M34</f>
        <v>986.5292223333333</v>
      </c>
      <c r="O34" s="31">
        <v>1050.28881</v>
      </c>
      <c r="P34" s="41">
        <f>+($J$34/3)+O34</f>
        <v>1135.3067333333333</v>
      </c>
      <c r="Q34" s="31">
        <f>+F34+H34+K34+M34+O34</f>
        <v>4533.616438</v>
      </c>
      <c r="R34" s="34">
        <f t="shared" si="2"/>
        <v>4533.616437999999</v>
      </c>
    </row>
    <row r="35" spans="1:18" s="25" customFormat="1" ht="201" customHeight="1">
      <c r="A35" s="179"/>
      <c r="B35" s="182"/>
      <c r="C35" s="182"/>
      <c r="D35" s="19" t="s">
        <v>52</v>
      </c>
      <c r="E35" s="22"/>
      <c r="F35" s="35">
        <v>814.53905</v>
      </c>
      <c r="G35" s="95"/>
      <c r="H35" s="36">
        <v>1419.492497</v>
      </c>
      <c r="I35" s="41">
        <v>1077.313</v>
      </c>
      <c r="J35" s="41">
        <f>+H35-I35</f>
        <v>342.17949699999986</v>
      </c>
      <c r="K35" s="36">
        <v>1229.603458</v>
      </c>
      <c r="L35" s="41">
        <f>+($J$35/3)+K35</f>
        <v>1343.6632903333334</v>
      </c>
      <c r="M35" s="31">
        <v>1209.463711</v>
      </c>
      <c r="N35" s="41">
        <f>+($J$35/3)+M35</f>
        <v>1323.5235433333335</v>
      </c>
      <c r="O35" s="31">
        <v>1409.062986</v>
      </c>
      <c r="P35" s="41">
        <f>+($J$35/3)+O35</f>
        <v>1523.1228183333333</v>
      </c>
      <c r="Q35" s="31">
        <f>+F35+H35+K35+M35+O35</f>
        <v>6082.161702</v>
      </c>
      <c r="R35" s="34">
        <f t="shared" si="2"/>
        <v>6082.161702</v>
      </c>
    </row>
    <row r="36" spans="1:20" s="57" customFormat="1" ht="15" customHeight="1">
      <c r="A36" s="80"/>
      <c r="B36" s="81" t="s">
        <v>55</v>
      </c>
      <c r="C36" s="81"/>
      <c r="D36" s="50"/>
      <c r="E36" s="53"/>
      <c r="F36" s="55">
        <f>SUM(F33:F35)</f>
        <v>2265</v>
      </c>
      <c r="G36" s="96"/>
      <c r="H36" s="55">
        <f aca="true" t="shared" si="3" ref="H36:R36">SUM(H33:H35)</f>
        <v>3946.9999989999997</v>
      </c>
      <c r="I36" s="55">
        <f t="shared" si="3"/>
        <v>2995.5460000000003</v>
      </c>
      <c r="J36" s="55">
        <f t="shared" si="3"/>
        <v>951.4539989999998</v>
      </c>
      <c r="K36" s="55">
        <f t="shared" si="3"/>
        <v>3419</v>
      </c>
      <c r="L36" s="55">
        <f t="shared" si="3"/>
        <v>3736.1513330000002</v>
      </c>
      <c r="M36" s="55">
        <f t="shared" si="3"/>
        <v>3363</v>
      </c>
      <c r="N36" s="55">
        <f t="shared" si="3"/>
        <v>3680.151333</v>
      </c>
      <c r="O36" s="55">
        <f t="shared" si="3"/>
        <v>3918</v>
      </c>
      <c r="P36" s="55">
        <f t="shared" si="3"/>
        <v>4235.151333</v>
      </c>
      <c r="Q36" s="55">
        <f t="shared" si="3"/>
        <v>16911.999999</v>
      </c>
      <c r="R36" s="55">
        <f t="shared" si="3"/>
        <v>16911.999999</v>
      </c>
      <c r="S36" s="55">
        <v>16911.999999</v>
      </c>
      <c r="T36" s="99">
        <f>+S36-R36</f>
        <v>0</v>
      </c>
    </row>
    <row r="37" spans="1:19" s="25" customFormat="1" ht="30" customHeight="1">
      <c r="A37" s="173" t="s">
        <v>28</v>
      </c>
      <c r="B37" s="169" t="s">
        <v>29</v>
      </c>
      <c r="C37" s="169" t="s">
        <v>72</v>
      </c>
      <c r="D37" s="19" t="s">
        <v>30</v>
      </c>
      <c r="E37" s="22"/>
      <c r="F37" s="35">
        <v>1039</v>
      </c>
      <c r="G37" s="95"/>
      <c r="H37" s="36">
        <v>5710</v>
      </c>
      <c r="I37" s="36">
        <v>4252.861</v>
      </c>
      <c r="J37" s="36">
        <f>+H37-I37</f>
        <v>1457.1390000000001</v>
      </c>
      <c r="K37" s="36">
        <v>9082</v>
      </c>
      <c r="L37" s="36">
        <f>+($J$37/3)+K37</f>
        <v>9567.713</v>
      </c>
      <c r="M37" s="31">
        <v>4634</v>
      </c>
      <c r="N37" s="36">
        <f>+($J$37/3)+M37</f>
        <v>5119.713</v>
      </c>
      <c r="O37" s="31">
        <v>1739</v>
      </c>
      <c r="P37" s="36">
        <f>+($J$37/3)+O37</f>
        <v>2224.713</v>
      </c>
      <c r="Q37" s="31">
        <f>+F37+H37+K37+M37+O37</f>
        <v>22204</v>
      </c>
      <c r="R37" s="34">
        <f t="shared" si="2"/>
        <v>22204</v>
      </c>
      <c r="S37" s="12"/>
    </row>
    <row r="38" spans="1:19" s="25" customFormat="1" ht="30">
      <c r="A38" s="174"/>
      <c r="B38" s="176"/>
      <c r="C38" s="176"/>
      <c r="D38" s="19" t="s">
        <v>31</v>
      </c>
      <c r="E38" s="22"/>
      <c r="F38" s="35">
        <v>257</v>
      </c>
      <c r="G38" s="95"/>
      <c r="H38" s="36">
        <v>527</v>
      </c>
      <c r="I38" s="36">
        <v>392.514</v>
      </c>
      <c r="J38" s="36">
        <f>+H38-I38</f>
        <v>134.486</v>
      </c>
      <c r="K38" s="36">
        <v>580</v>
      </c>
      <c r="L38" s="36">
        <f>+($J$38/3)+K38</f>
        <v>624.8286666666667</v>
      </c>
      <c r="M38" s="31">
        <v>296</v>
      </c>
      <c r="N38" s="36">
        <f>+($J$38/3)+M38</f>
        <v>340.82866666666666</v>
      </c>
      <c r="O38" s="31">
        <v>111</v>
      </c>
      <c r="P38" s="36">
        <f>+($J$38/3)+O38</f>
        <v>155.82866666666666</v>
      </c>
      <c r="Q38" s="73">
        <f>+F38+H38+K38+M38+O38</f>
        <v>1771</v>
      </c>
      <c r="R38" s="34">
        <f t="shared" si="2"/>
        <v>1771</v>
      </c>
      <c r="S38" s="12"/>
    </row>
    <row r="39" spans="1:19" ht="60">
      <c r="A39" s="175"/>
      <c r="B39" s="170"/>
      <c r="C39" s="170"/>
      <c r="D39" s="19" t="s">
        <v>32</v>
      </c>
      <c r="E39" s="15"/>
      <c r="F39" s="34">
        <v>2758</v>
      </c>
      <c r="G39" s="92"/>
      <c r="H39" s="34">
        <v>2547</v>
      </c>
      <c r="I39" s="36">
        <v>1897.029</v>
      </c>
      <c r="J39" s="36">
        <f>+H39-I39</f>
        <v>649.971</v>
      </c>
      <c r="K39" s="34">
        <v>0</v>
      </c>
      <c r="L39" s="36">
        <f>+($J$39/3)+K39</f>
        <v>216.657</v>
      </c>
      <c r="M39" s="31">
        <v>0</v>
      </c>
      <c r="N39" s="36">
        <f>+($J$39/3)+M39</f>
        <v>216.657</v>
      </c>
      <c r="O39" s="34">
        <v>0</v>
      </c>
      <c r="P39" s="36">
        <f>+($J$39/3)+O39</f>
        <v>216.657</v>
      </c>
      <c r="Q39" s="74">
        <f>+F39+H39+K39+M39+O39</f>
        <v>5305</v>
      </c>
      <c r="R39" s="34">
        <f t="shared" si="2"/>
        <v>5305.000000000001</v>
      </c>
      <c r="S39" s="12"/>
    </row>
    <row r="40" spans="1:20" s="6" customFormat="1" ht="18.75" customHeight="1">
      <c r="A40" s="61"/>
      <c r="B40" s="62" t="s">
        <v>56</v>
      </c>
      <c r="C40" s="62"/>
      <c r="D40" s="50"/>
      <c r="E40" s="45"/>
      <c r="F40" s="47">
        <f>SUM(F37:F39)</f>
        <v>4054</v>
      </c>
      <c r="G40" s="94"/>
      <c r="H40" s="47">
        <f aca="true" t="shared" si="4" ref="H40:R40">SUM(H37:H39)</f>
        <v>8784</v>
      </c>
      <c r="I40" s="47">
        <f t="shared" si="4"/>
        <v>6542.404</v>
      </c>
      <c r="J40" s="47">
        <f t="shared" si="4"/>
        <v>2241.596</v>
      </c>
      <c r="K40" s="47">
        <f t="shared" si="4"/>
        <v>9662</v>
      </c>
      <c r="L40" s="47">
        <f t="shared" si="4"/>
        <v>10409.198666666665</v>
      </c>
      <c r="M40" s="97">
        <f t="shared" si="4"/>
        <v>4930</v>
      </c>
      <c r="N40" s="97">
        <f t="shared" si="4"/>
        <v>5677.198666666666</v>
      </c>
      <c r="O40" s="47">
        <f t="shared" si="4"/>
        <v>1850</v>
      </c>
      <c r="P40" s="47">
        <f t="shared" si="4"/>
        <v>2597.198666666667</v>
      </c>
      <c r="Q40" s="75">
        <f t="shared" si="4"/>
        <v>29280</v>
      </c>
      <c r="R40" s="75">
        <f t="shared" si="4"/>
        <v>29280</v>
      </c>
      <c r="S40" s="75">
        <v>29280</v>
      </c>
      <c r="T40" s="99">
        <f>+S40-R40</f>
        <v>0</v>
      </c>
    </row>
    <row r="41" spans="2:3" ht="15">
      <c r="B41" s="58"/>
      <c r="C41" s="58"/>
    </row>
    <row r="42" spans="1:17" ht="12.75" customHeight="1">
      <c r="A42" s="6" t="s">
        <v>33</v>
      </c>
      <c r="B42" s="6" t="s">
        <v>34</v>
      </c>
      <c r="C42" s="6"/>
      <c r="D42" s="7"/>
      <c r="E42" s="8"/>
      <c r="F42" s="7"/>
      <c r="G42" s="8"/>
      <c r="H42" s="7"/>
      <c r="I42" s="8"/>
      <c r="J42" s="8"/>
      <c r="K42" s="7"/>
      <c r="M42" s="7"/>
      <c r="O42" s="7"/>
      <c r="Q42" s="7"/>
    </row>
    <row r="43" spans="1:17" ht="12.75" customHeight="1">
      <c r="A43" s="9">
        <v>42</v>
      </c>
      <c r="B43" s="6" t="s">
        <v>35</v>
      </c>
      <c r="C43" s="6"/>
      <c r="D43" s="7"/>
      <c r="E43" s="8"/>
      <c r="F43" s="7"/>
      <c r="G43" s="8"/>
      <c r="H43" s="7"/>
      <c r="I43" s="8"/>
      <c r="J43" s="8"/>
      <c r="K43" s="7"/>
      <c r="M43" s="7"/>
      <c r="O43" s="7"/>
      <c r="Q43" s="7"/>
    </row>
    <row r="44" spans="1:17" ht="12.75" customHeight="1">
      <c r="A44" s="9"/>
      <c r="B44" s="6"/>
      <c r="C44" s="6"/>
      <c r="D44" s="7"/>
      <c r="E44" s="8"/>
      <c r="F44" s="7"/>
      <c r="G44" s="8"/>
      <c r="H44" s="7"/>
      <c r="I44" s="8"/>
      <c r="J44" s="8"/>
      <c r="K44" s="7"/>
      <c r="M44" s="7"/>
      <c r="O44" s="7"/>
      <c r="Q44" s="7"/>
    </row>
    <row r="45" spans="1:18" s="12" customFormat="1" ht="29.25" customHeight="1">
      <c r="A45" s="165" t="s">
        <v>2</v>
      </c>
      <c r="B45" s="165" t="s">
        <v>3</v>
      </c>
      <c r="C45" s="166" t="s">
        <v>68</v>
      </c>
      <c r="D45" s="165" t="s">
        <v>19</v>
      </c>
      <c r="E45" s="10"/>
      <c r="F45" s="82">
        <v>2016</v>
      </c>
      <c r="G45" s="90"/>
      <c r="H45" s="165">
        <v>2017</v>
      </c>
      <c r="I45" s="165"/>
      <c r="J45" s="165"/>
      <c r="K45" s="165">
        <v>2018</v>
      </c>
      <c r="L45" s="165"/>
      <c r="M45" s="165">
        <v>2019</v>
      </c>
      <c r="N45" s="165"/>
      <c r="O45" s="165">
        <v>2020</v>
      </c>
      <c r="P45" s="165"/>
      <c r="Q45" s="165" t="s">
        <v>79</v>
      </c>
      <c r="R45" s="165"/>
    </row>
    <row r="46" spans="1:18" s="12" customFormat="1" ht="15" customHeight="1">
      <c r="A46" s="165"/>
      <c r="B46" s="165"/>
      <c r="C46" s="167"/>
      <c r="D46" s="165"/>
      <c r="E46" s="10"/>
      <c r="F46" s="163" t="s">
        <v>8</v>
      </c>
      <c r="G46" s="90"/>
      <c r="H46" s="163" t="s">
        <v>8</v>
      </c>
      <c r="I46" s="159" t="s">
        <v>86</v>
      </c>
      <c r="J46" s="159" t="s">
        <v>81</v>
      </c>
      <c r="K46" s="163" t="s">
        <v>8</v>
      </c>
      <c r="L46" s="159" t="s">
        <v>80</v>
      </c>
      <c r="M46" s="163" t="s">
        <v>8</v>
      </c>
      <c r="N46" s="159" t="s">
        <v>80</v>
      </c>
      <c r="O46" s="159" t="s">
        <v>8</v>
      </c>
      <c r="P46" s="159" t="s">
        <v>80</v>
      </c>
      <c r="Q46" s="163" t="s">
        <v>8</v>
      </c>
      <c r="R46" s="159" t="s">
        <v>80</v>
      </c>
    </row>
    <row r="47" spans="1:18" s="12" customFormat="1" ht="47.25" customHeight="1">
      <c r="A47" s="165"/>
      <c r="B47" s="165"/>
      <c r="C47" s="168"/>
      <c r="D47" s="165"/>
      <c r="E47" s="13"/>
      <c r="F47" s="164"/>
      <c r="G47" s="91"/>
      <c r="H47" s="164"/>
      <c r="I47" s="159"/>
      <c r="J47" s="159"/>
      <c r="K47" s="164"/>
      <c r="L47" s="159"/>
      <c r="M47" s="164"/>
      <c r="N47" s="159"/>
      <c r="O47" s="159"/>
      <c r="P47" s="159"/>
      <c r="Q47" s="164"/>
      <c r="R47" s="159"/>
    </row>
    <row r="48" spans="1:18" ht="60" customHeight="1">
      <c r="A48" s="171" t="s">
        <v>36</v>
      </c>
      <c r="B48" s="169" t="s">
        <v>37</v>
      </c>
      <c r="C48" s="169" t="s">
        <v>73</v>
      </c>
      <c r="D48" s="42" t="s">
        <v>38</v>
      </c>
      <c r="E48" s="15"/>
      <c r="F48" s="34">
        <v>341.4</v>
      </c>
      <c r="G48" s="17"/>
      <c r="H48" s="16">
        <v>250.08</v>
      </c>
      <c r="I48" s="33">
        <v>305.814</v>
      </c>
      <c r="J48" s="33">
        <f>+I48-H48</f>
        <v>55.73400000000001</v>
      </c>
      <c r="K48" s="16">
        <v>216.672</v>
      </c>
      <c r="L48" s="33">
        <f>+K48-($J$48/3)</f>
        <v>198.094</v>
      </c>
      <c r="M48" s="34">
        <v>213.072</v>
      </c>
      <c r="N48" s="33">
        <f>+M48-($J$48/3)</f>
        <v>194.494</v>
      </c>
      <c r="O48" s="34">
        <v>248.304</v>
      </c>
      <c r="P48" s="33">
        <f>+O48-($J$48/3)</f>
        <v>229.726</v>
      </c>
      <c r="Q48" s="34">
        <f>+F48+H48+K48+M48+O48</f>
        <v>1269.528</v>
      </c>
      <c r="R48" s="34">
        <f>+F48+I48+L48+N48+P48</f>
        <v>1269.5279999999998</v>
      </c>
    </row>
    <row r="49" spans="1:18" ht="60" customHeight="1">
      <c r="A49" s="172"/>
      <c r="B49" s="170"/>
      <c r="C49" s="170"/>
      <c r="D49" s="42" t="s">
        <v>39</v>
      </c>
      <c r="E49" s="15"/>
      <c r="F49" s="34">
        <v>22.6</v>
      </c>
      <c r="G49" s="17"/>
      <c r="H49" s="33">
        <v>166.72</v>
      </c>
      <c r="I49" s="33">
        <v>203.876</v>
      </c>
      <c r="J49" s="33">
        <f>+I49-H49</f>
        <v>37.156000000000006</v>
      </c>
      <c r="K49" s="33">
        <v>144.448</v>
      </c>
      <c r="L49" s="33">
        <f>+K49-($J$49/3)</f>
        <v>132.06266666666667</v>
      </c>
      <c r="M49" s="34">
        <v>142.048</v>
      </c>
      <c r="N49" s="33">
        <f>+M49-($J$49/3)</f>
        <v>129.66266666666667</v>
      </c>
      <c r="O49" s="34">
        <v>165.536</v>
      </c>
      <c r="P49" s="33">
        <f>+O49-($J$49/3)</f>
        <v>153.15066666666667</v>
      </c>
      <c r="Q49" s="34">
        <f>+F49+H49+K49+M49+O49</f>
        <v>641.3520000000001</v>
      </c>
      <c r="R49" s="34">
        <f>+F49+I49+L49+N49+P49</f>
        <v>641.3520000000001</v>
      </c>
    </row>
    <row r="50" spans="1:20" s="6" customFormat="1" ht="18.75" customHeight="1">
      <c r="A50" s="61"/>
      <c r="B50" s="62" t="s">
        <v>57</v>
      </c>
      <c r="C50" s="62"/>
      <c r="D50" s="50"/>
      <c r="E50" s="45"/>
      <c r="F50" s="47">
        <f>SUM(F48:F49)</f>
        <v>364</v>
      </c>
      <c r="G50" s="48"/>
      <c r="H50" s="47">
        <f aca="true" t="shared" si="5" ref="H50:R50">SUM(H48:H49)</f>
        <v>416.8</v>
      </c>
      <c r="I50" s="47">
        <f t="shared" si="5"/>
        <v>509.69000000000005</v>
      </c>
      <c r="J50" s="47">
        <f t="shared" si="5"/>
        <v>92.89000000000001</v>
      </c>
      <c r="K50" s="47">
        <f t="shared" si="5"/>
        <v>361.12</v>
      </c>
      <c r="L50" s="47">
        <f t="shared" si="5"/>
        <v>330.15666666666664</v>
      </c>
      <c r="M50" s="47">
        <f t="shared" si="5"/>
        <v>355.12</v>
      </c>
      <c r="N50" s="47">
        <f t="shared" si="5"/>
        <v>324.15666666666664</v>
      </c>
      <c r="O50" s="47">
        <f t="shared" si="5"/>
        <v>413.84000000000003</v>
      </c>
      <c r="P50" s="47">
        <f t="shared" si="5"/>
        <v>382.87666666666667</v>
      </c>
      <c r="Q50" s="47">
        <f t="shared" si="5"/>
        <v>1910.88</v>
      </c>
      <c r="R50" s="47">
        <f t="shared" si="5"/>
        <v>1910.8799999999999</v>
      </c>
      <c r="S50" s="47">
        <v>1910.88</v>
      </c>
      <c r="T50" s="99">
        <f>+S50-R50</f>
        <v>0</v>
      </c>
    </row>
    <row r="51" spans="1:17" s="6" customFormat="1" ht="18.75" customHeight="1">
      <c r="A51" s="63"/>
      <c r="B51" s="64"/>
      <c r="C51" s="64"/>
      <c r="D51" s="65"/>
      <c r="E51" s="45"/>
      <c r="F51" s="67"/>
      <c r="G51" s="48"/>
      <c r="H51" s="67"/>
      <c r="I51" s="59"/>
      <c r="J51" s="59"/>
      <c r="K51" s="67"/>
      <c r="M51" s="68"/>
      <c r="O51" s="67"/>
      <c r="Q51" s="69"/>
    </row>
    <row r="52" spans="1:17" ht="12.75" customHeight="1">
      <c r="A52" s="6" t="s">
        <v>33</v>
      </c>
      <c r="B52" s="6" t="s">
        <v>34</v>
      </c>
      <c r="C52" s="6"/>
      <c r="D52" s="7"/>
      <c r="E52" s="8"/>
      <c r="F52" s="7"/>
      <c r="G52" s="8"/>
      <c r="H52" s="7"/>
      <c r="I52" s="8"/>
      <c r="J52" s="8"/>
      <c r="K52" s="7"/>
      <c r="O52" s="7"/>
      <c r="Q52" s="7"/>
    </row>
    <row r="53" spans="1:17" ht="12.75" customHeight="1">
      <c r="A53" s="9">
        <v>43</v>
      </c>
      <c r="B53" s="6" t="s">
        <v>41</v>
      </c>
      <c r="C53" s="6"/>
      <c r="D53" s="7"/>
      <c r="E53" s="8"/>
      <c r="F53" s="7"/>
      <c r="G53" s="8"/>
      <c r="H53" s="7"/>
      <c r="I53" s="8"/>
      <c r="J53" s="8"/>
      <c r="K53" s="7"/>
      <c r="M53" s="7"/>
      <c r="O53" s="7"/>
      <c r="Q53" s="7"/>
    </row>
    <row r="54" spans="1:18" s="12" customFormat="1" ht="29.25" customHeight="1">
      <c r="A54" s="165" t="s">
        <v>2</v>
      </c>
      <c r="B54" s="165" t="s">
        <v>3</v>
      </c>
      <c r="C54" s="166" t="s">
        <v>68</v>
      </c>
      <c r="D54" s="165" t="s">
        <v>19</v>
      </c>
      <c r="E54" s="10"/>
      <c r="F54" s="82">
        <v>2016</v>
      </c>
      <c r="G54" s="90"/>
      <c r="H54" s="165">
        <v>2017</v>
      </c>
      <c r="I54" s="165"/>
      <c r="J54" s="165"/>
      <c r="K54" s="165">
        <v>2018</v>
      </c>
      <c r="L54" s="165"/>
      <c r="M54" s="165">
        <v>2019</v>
      </c>
      <c r="N54" s="165"/>
      <c r="O54" s="165">
        <v>2020</v>
      </c>
      <c r="P54" s="165"/>
      <c r="Q54" s="165" t="s">
        <v>79</v>
      </c>
      <c r="R54" s="165"/>
    </row>
    <row r="55" spans="1:18" s="12" customFormat="1" ht="15" customHeight="1">
      <c r="A55" s="165"/>
      <c r="B55" s="165"/>
      <c r="C55" s="167"/>
      <c r="D55" s="165"/>
      <c r="E55" s="10"/>
      <c r="F55" s="159" t="s">
        <v>8</v>
      </c>
      <c r="G55" s="90"/>
      <c r="H55" s="159" t="s">
        <v>8</v>
      </c>
      <c r="I55" s="159" t="s">
        <v>86</v>
      </c>
      <c r="J55" s="159" t="s">
        <v>81</v>
      </c>
      <c r="K55" s="159" t="s">
        <v>8</v>
      </c>
      <c r="L55" s="159" t="s">
        <v>80</v>
      </c>
      <c r="M55" s="159" t="s">
        <v>8</v>
      </c>
      <c r="N55" s="159" t="s">
        <v>80</v>
      </c>
      <c r="O55" s="159" t="s">
        <v>8</v>
      </c>
      <c r="P55" s="159" t="s">
        <v>80</v>
      </c>
      <c r="Q55" s="159" t="s">
        <v>8</v>
      </c>
      <c r="R55" s="159" t="s">
        <v>80</v>
      </c>
    </row>
    <row r="56" spans="1:18" s="12" customFormat="1" ht="47.25" customHeight="1">
      <c r="A56" s="165"/>
      <c r="B56" s="165"/>
      <c r="C56" s="168"/>
      <c r="D56" s="165"/>
      <c r="E56" s="13"/>
      <c r="F56" s="159"/>
      <c r="G56" s="91"/>
      <c r="H56" s="159"/>
      <c r="I56" s="159"/>
      <c r="J56" s="159"/>
      <c r="K56" s="159"/>
      <c r="L56" s="159"/>
      <c r="M56" s="159"/>
      <c r="N56" s="159"/>
      <c r="O56" s="159"/>
      <c r="P56" s="159"/>
      <c r="Q56" s="159"/>
      <c r="R56" s="159"/>
    </row>
    <row r="57" spans="1:18" ht="88.5" customHeight="1">
      <c r="A57" s="171" t="s">
        <v>40</v>
      </c>
      <c r="B57" s="169" t="s">
        <v>13</v>
      </c>
      <c r="C57" s="169" t="s">
        <v>74</v>
      </c>
      <c r="D57" s="42" t="s">
        <v>42</v>
      </c>
      <c r="E57" s="15"/>
      <c r="F57" s="37">
        <v>81.079557</v>
      </c>
      <c r="G57" s="17"/>
      <c r="H57" s="33">
        <v>104.2</v>
      </c>
      <c r="I57" s="33">
        <v>236.870983</v>
      </c>
      <c r="J57" s="33">
        <f>+I57-H57</f>
        <v>132.67098299999998</v>
      </c>
      <c r="K57" s="34">
        <v>90.28</v>
      </c>
      <c r="L57" s="34">
        <f>+K57-($J$57/3)</f>
        <v>46.05633900000001</v>
      </c>
      <c r="M57" s="34">
        <v>88.78</v>
      </c>
      <c r="N57" s="34">
        <f>+M57-($J$57/3)</f>
        <v>44.55633900000001</v>
      </c>
      <c r="O57" s="34">
        <v>103.46</v>
      </c>
      <c r="P57" s="34">
        <f>+O57-($J$57/3)</f>
        <v>59.236339</v>
      </c>
      <c r="Q57" s="34">
        <f>+F57+H57+K57+M57+O57</f>
        <v>467.799557</v>
      </c>
      <c r="R57" s="34">
        <f>+F57+I57+L57+N57+P57</f>
        <v>467.799557</v>
      </c>
    </row>
    <row r="58" spans="1:18" ht="169.5" customHeight="1">
      <c r="A58" s="172"/>
      <c r="B58" s="170"/>
      <c r="C58" s="170"/>
      <c r="D58" s="42" t="s">
        <v>43</v>
      </c>
      <c r="E58" s="15"/>
      <c r="F58" s="33">
        <v>2066.920443</v>
      </c>
      <c r="G58" s="17"/>
      <c r="H58" s="33">
        <v>2969.7</v>
      </c>
      <c r="I58" s="33">
        <v>6750.823017</v>
      </c>
      <c r="J58" s="33">
        <f>+I58-H58</f>
        <v>3781.123017</v>
      </c>
      <c r="K58" s="33">
        <v>2572.98</v>
      </c>
      <c r="L58" s="34">
        <f>+K58-($J$58/3)</f>
        <v>1312.605661</v>
      </c>
      <c r="M58" s="34">
        <v>2530.23</v>
      </c>
      <c r="N58" s="34">
        <f>+M58-($J$58/3)</f>
        <v>1269.855661</v>
      </c>
      <c r="O58" s="34">
        <v>2948.61</v>
      </c>
      <c r="P58" s="34">
        <f>+O58-($J$58/3)</f>
        <v>1688.2356610000002</v>
      </c>
      <c r="Q58" s="34">
        <f>+F58+H58+K58+M58+O58</f>
        <v>13088.440443</v>
      </c>
      <c r="R58" s="34">
        <f>+F58+I58+L58+N58+P58</f>
        <v>13088.440443</v>
      </c>
    </row>
    <row r="59" spans="1:20" s="6" customFormat="1" ht="18.75" customHeight="1">
      <c r="A59" s="61"/>
      <c r="B59" s="62" t="s">
        <v>58</v>
      </c>
      <c r="C59" s="62"/>
      <c r="D59" s="50"/>
      <c r="E59" s="45"/>
      <c r="F59" s="47">
        <f>SUM(F57:F58)</f>
        <v>2148</v>
      </c>
      <c r="G59" s="48"/>
      <c r="H59" s="47">
        <f aca="true" t="shared" si="6" ref="H59:R59">SUM(H57:H58)</f>
        <v>3073.8999999999996</v>
      </c>
      <c r="I59" s="47">
        <f t="shared" si="6"/>
        <v>6987.6939999999995</v>
      </c>
      <c r="J59" s="47">
        <f t="shared" si="6"/>
        <v>3913.794</v>
      </c>
      <c r="K59" s="47">
        <f t="shared" si="6"/>
        <v>2663.26</v>
      </c>
      <c r="L59" s="47">
        <f t="shared" si="6"/>
        <v>1358.662</v>
      </c>
      <c r="M59" s="47">
        <f t="shared" si="6"/>
        <v>2619.01</v>
      </c>
      <c r="N59" s="47">
        <f t="shared" si="6"/>
        <v>1314.412</v>
      </c>
      <c r="O59" s="47">
        <f t="shared" si="6"/>
        <v>3052.07</v>
      </c>
      <c r="P59" s="47">
        <f t="shared" si="6"/>
        <v>1747.4720000000002</v>
      </c>
      <c r="Q59" s="47">
        <f t="shared" si="6"/>
        <v>13556.24</v>
      </c>
      <c r="R59" s="47">
        <f t="shared" si="6"/>
        <v>13556.24</v>
      </c>
      <c r="S59" s="47">
        <v>13556.24</v>
      </c>
      <c r="T59" s="99">
        <f>+S59-R59</f>
        <v>0</v>
      </c>
    </row>
    <row r="60" spans="1:17" s="6" customFormat="1" ht="18.75" customHeight="1">
      <c r="A60" s="63"/>
      <c r="B60" s="64"/>
      <c r="C60" s="64"/>
      <c r="D60" s="65"/>
      <c r="E60" s="45"/>
      <c r="F60" s="67"/>
      <c r="G60" s="48"/>
      <c r="H60" s="67"/>
      <c r="I60" s="59"/>
      <c r="J60" s="59"/>
      <c r="K60" s="67"/>
      <c r="M60" s="67"/>
      <c r="O60" s="67"/>
      <c r="Q60" s="67"/>
    </row>
    <row r="61" spans="1:17" ht="12.75" customHeight="1">
      <c r="A61" s="6" t="s">
        <v>33</v>
      </c>
      <c r="B61" s="6" t="s">
        <v>34</v>
      </c>
      <c r="C61" s="6"/>
      <c r="D61" s="7"/>
      <c r="E61" s="8"/>
      <c r="F61" s="7"/>
      <c r="G61" s="8"/>
      <c r="H61" s="7"/>
      <c r="I61" s="8"/>
      <c r="J61" s="8"/>
      <c r="K61" s="7"/>
      <c r="M61" s="7"/>
      <c r="O61" s="7"/>
      <c r="Q61" s="7"/>
    </row>
    <row r="62" spans="1:17" ht="12.75" customHeight="1">
      <c r="A62" s="9">
        <v>44</v>
      </c>
      <c r="B62" s="6" t="s">
        <v>44</v>
      </c>
      <c r="C62" s="6"/>
      <c r="D62" s="7"/>
      <c r="E62" s="8"/>
      <c r="F62" s="7"/>
      <c r="G62" s="8"/>
      <c r="H62" s="7"/>
      <c r="I62" s="8"/>
      <c r="J62" s="8"/>
      <c r="K62" s="7"/>
      <c r="M62" s="7"/>
      <c r="O62" s="7"/>
      <c r="Q62" s="7"/>
    </row>
    <row r="63" spans="1:18" s="12" customFormat="1" ht="29.25" customHeight="1">
      <c r="A63" s="165" t="s">
        <v>2</v>
      </c>
      <c r="B63" s="165" t="s">
        <v>3</v>
      </c>
      <c r="C63" s="166" t="s">
        <v>68</v>
      </c>
      <c r="D63" s="165" t="s">
        <v>19</v>
      </c>
      <c r="E63" s="10"/>
      <c r="F63" s="82">
        <v>2016</v>
      </c>
      <c r="G63" s="90"/>
      <c r="H63" s="165">
        <v>2017</v>
      </c>
      <c r="I63" s="165"/>
      <c r="J63" s="165"/>
      <c r="K63" s="165">
        <v>2018</v>
      </c>
      <c r="L63" s="165"/>
      <c r="M63" s="165">
        <v>2019</v>
      </c>
      <c r="N63" s="165"/>
      <c r="O63" s="165">
        <v>2020</v>
      </c>
      <c r="P63" s="165"/>
      <c r="Q63" s="165" t="s">
        <v>79</v>
      </c>
      <c r="R63" s="165"/>
    </row>
    <row r="64" spans="1:18" s="12" customFormat="1" ht="15" customHeight="1">
      <c r="A64" s="165"/>
      <c r="B64" s="165"/>
      <c r="C64" s="167"/>
      <c r="D64" s="165"/>
      <c r="E64" s="10"/>
      <c r="F64" s="159" t="s">
        <v>8</v>
      </c>
      <c r="G64" s="90"/>
      <c r="H64" s="159" t="s">
        <v>8</v>
      </c>
      <c r="I64" s="159" t="s">
        <v>86</v>
      </c>
      <c r="J64" s="159" t="s">
        <v>81</v>
      </c>
      <c r="K64" s="159" t="s">
        <v>8</v>
      </c>
      <c r="L64" s="159" t="s">
        <v>80</v>
      </c>
      <c r="M64" s="159" t="s">
        <v>8</v>
      </c>
      <c r="N64" s="159" t="s">
        <v>80</v>
      </c>
      <c r="O64" s="159" t="s">
        <v>8</v>
      </c>
      <c r="P64" s="159" t="s">
        <v>80</v>
      </c>
      <c r="Q64" s="159" t="s">
        <v>8</v>
      </c>
      <c r="R64" s="159" t="s">
        <v>80</v>
      </c>
    </row>
    <row r="65" spans="1:18" s="12" customFormat="1" ht="47.25" customHeight="1">
      <c r="A65" s="165"/>
      <c r="B65" s="165"/>
      <c r="C65" s="168"/>
      <c r="D65" s="165"/>
      <c r="E65" s="13"/>
      <c r="F65" s="159"/>
      <c r="G65" s="91"/>
      <c r="H65" s="159"/>
      <c r="I65" s="159"/>
      <c r="J65" s="159"/>
      <c r="K65" s="159"/>
      <c r="L65" s="159"/>
      <c r="M65" s="159"/>
      <c r="N65" s="159"/>
      <c r="O65" s="159"/>
      <c r="P65" s="159"/>
      <c r="Q65" s="159"/>
      <c r="R65" s="159"/>
    </row>
    <row r="66" spans="1:18" ht="150.75" customHeight="1">
      <c r="A66" s="43" t="s">
        <v>45</v>
      </c>
      <c r="B66" s="27" t="s">
        <v>46</v>
      </c>
      <c r="C66" s="27" t="s">
        <v>75</v>
      </c>
      <c r="D66" s="42" t="s">
        <v>47</v>
      </c>
      <c r="E66" s="15"/>
      <c r="F66" s="33">
        <v>1477.73677</v>
      </c>
      <c r="G66" s="17"/>
      <c r="H66" s="33">
        <v>1719.3</v>
      </c>
      <c r="I66" s="33">
        <v>2892.932</v>
      </c>
      <c r="J66" s="33">
        <f>+I66-H66</f>
        <v>1173.6319999999998</v>
      </c>
      <c r="K66" s="34">
        <v>1489.62</v>
      </c>
      <c r="L66" s="34">
        <f>+K66-($J$66/3)</f>
        <v>1098.4093333333333</v>
      </c>
      <c r="M66" s="34">
        <v>1464.87</v>
      </c>
      <c r="N66" s="34">
        <f>+M66-($J$66/3)</f>
        <v>1073.6593333333333</v>
      </c>
      <c r="O66" s="34">
        <v>1707.09</v>
      </c>
      <c r="P66" s="34">
        <f>+O66-($J$66/3)</f>
        <v>1315.8793333333333</v>
      </c>
      <c r="Q66" s="34">
        <f>+F66+H66+K66+M66+O66</f>
        <v>7858.61677</v>
      </c>
      <c r="R66" s="34">
        <f>+F66+I66+L66+N66+P66</f>
        <v>7858.61677</v>
      </c>
    </row>
    <row r="67" spans="1:20" s="6" customFormat="1" ht="19.5" customHeight="1">
      <c r="A67" s="61"/>
      <c r="B67" s="62" t="s">
        <v>59</v>
      </c>
      <c r="C67" s="62"/>
      <c r="D67" s="50"/>
      <c r="E67" s="45"/>
      <c r="F67" s="47">
        <f>SUM(F66)</f>
        <v>1477.73677</v>
      </c>
      <c r="G67" s="48"/>
      <c r="H67" s="47">
        <f aca="true" t="shared" si="7" ref="H67:R67">SUM(H66)</f>
        <v>1719.3</v>
      </c>
      <c r="I67" s="47">
        <f t="shared" si="7"/>
        <v>2892.932</v>
      </c>
      <c r="J67" s="47">
        <f t="shared" si="7"/>
        <v>1173.6319999999998</v>
      </c>
      <c r="K67" s="47">
        <f t="shared" si="7"/>
        <v>1489.62</v>
      </c>
      <c r="L67" s="47">
        <f t="shared" si="7"/>
        <v>1098.4093333333333</v>
      </c>
      <c r="M67" s="47">
        <f t="shared" si="7"/>
        <v>1464.87</v>
      </c>
      <c r="N67" s="47">
        <f t="shared" si="7"/>
        <v>1073.6593333333333</v>
      </c>
      <c r="O67" s="47">
        <f t="shared" si="7"/>
        <v>1707.09</v>
      </c>
      <c r="P67" s="47">
        <f t="shared" si="7"/>
        <v>1315.8793333333333</v>
      </c>
      <c r="Q67" s="47">
        <f t="shared" si="7"/>
        <v>7858.61677</v>
      </c>
      <c r="R67" s="47">
        <f t="shared" si="7"/>
        <v>7858.61677</v>
      </c>
      <c r="S67" s="47">
        <v>7858.61677</v>
      </c>
      <c r="T67" s="99">
        <f>+S67-R67</f>
        <v>0</v>
      </c>
    </row>
    <row r="69" spans="6:19" ht="15">
      <c r="F69" s="29">
        <f>+F21+F32+F36+F40+F50+F59+F67</f>
        <v>54582.299831000004</v>
      </c>
      <c r="M69" s="6"/>
      <c r="N69" s="6"/>
      <c r="O69" s="6"/>
      <c r="P69" s="6"/>
      <c r="Q69" s="29">
        <f>+Q21+Q32+Q36+Q40+Q50+Q59+Q67</f>
        <v>305007.995852</v>
      </c>
      <c r="R69" s="29">
        <f>+R21+R32+R36+R40+R50+R59+R67</f>
        <v>305007.995852</v>
      </c>
      <c r="S69" s="98">
        <f>+Q69-R69</f>
        <v>0</v>
      </c>
    </row>
    <row r="70" spans="11:17" ht="15">
      <c r="K70" s="29"/>
      <c r="M70" s="29"/>
      <c r="N70" s="6"/>
      <c r="O70" s="29"/>
      <c r="P70" s="6"/>
      <c r="Q70" s="29"/>
    </row>
    <row r="72" ht="15">
      <c r="F72" s="100">
        <f>+F66-403.513049</f>
        <v>1074.2237209999998</v>
      </c>
    </row>
  </sheetData>
  <sheetProtection/>
  <mergeCells count="129">
    <mergeCell ref="F27:F28"/>
    <mergeCell ref="F46:F47"/>
    <mergeCell ref="F55:F56"/>
    <mergeCell ref="F64:F65"/>
    <mergeCell ref="I64:I65"/>
    <mergeCell ref="J64:J65"/>
    <mergeCell ref="H63:J63"/>
    <mergeCell ref="H45:J45"/>
    <mergeCell ref="L64:L65"/>
    <mergeCell ref="N64:N65"/>
    <mergeCell ref="P64:P65"/>
    <mergeCell ref="R64:R65"/>
    <mergeCell ref="L55:L56"/>
    <mergeCell ref="N55:N56"/>
    <mergeCell ref="P55:P56"/>
    <mergeCell ref="R55:R56"/>
    <mergeCell ref="K63:L63"/>
    <mergeCell ref="M63:N63"/>
    <mergeCell ref="O54:P54"/>
    <mergeCell ref="Q54:R54"/>
    <mergeCell ref="I46:I47"/>
    <mergeCell ref="J46:J47"/>
    <mergeCell ref="L46:L47"/>
    <mergeCell ref="N46:N47"/>
    <mergeCell ref="P46:P47"/>
    <mergeCell ref="O63:P63"/>
    <mergeCell ref="P27:P28"/>
    <mergeCell ref="R27:R28"/>
    <mergeCell ref="K45:L45"/>
    <mergeCell ref="M45:N45"/>
    <mergeCell ref="O45:P45"/>
    <mergeCell ref="Q45:R45"/>
    <mergeCell ref="Q63:R63"/>
    <mergeCell ref="R46:R47"/>
    <mergeCell ref="M54:N54"/>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L14:L15"/>
    <mergeCell ref="M14:M15"/>
    <mergeCell ref="N14:N15"/>
    <mergeCell ref="C30:C31"/>
    <mergeCell ref="Q27:Q28"/>
    <mergeCell ref="H14:H15"/>
    <mergeCell ref="O26:P26"/>
    <mergeCell ref="Q26:R26"/>
    <mergeCell ref="I27:I28"/>
    <mergeCell ref="J27:J28"/>
    <mergeCell ref="A29:A31"/>
    <mergeCell ref="B29:B31"/>
    <mergeCell ref="M27:M28"/>
    <mergeCell ref="O27:O28"/>
    <mergeCell ref="H27:H28"/>
    <mergeCell ref="K27:K28"/>
    <mergeCell ref="A26:A28"/>
    <mergeCell ref="B26:B28"/>
    <mergeCell ref="L27:L28"/>
    <mergeCell ref="N27:N28"/>
    <mergeCell ref="B45:B47"/>
    <mergeCell ref="C45:C47"/>
    <mergeCell ref="A37:A39"/>
    <mergeCell ref="B37:B39"/>
    <mergeCell ref="C37:C39"/>
    <mergeCell ref="A33:A35"/>
    <mergeCell ref="B33:B35"/>
    <mergeCell ref="C33:C35"/>
    <mergeCell ref="A48:A49"/>
    <mergeCell ref="B48:B49"/>
    <mergeCell ref="C48:C49"/>
    <mergeCell ref="M46:M47"/>
    <mergeCell ref="O46:O47"/>
    <mergeCell ref="Q46:Q47"/>
    <mergeCell ref="D45:D47"/>
    <mergeCell ref="H46:H47"/>
    <mergeCell ref="K46:K47"/>
    <mergeCell ref="A45:A47"/>
    <mergeCell ref="C54:C56"/>
    <mergeCell ref="D54:D56"/>
    <mergeCell ref="H55:H56"/>
    <mergeCell ref="K55:K56"/>
    <mergeCell ref="A54:A56"/>
    <mergeCell ref="B54:B56"/>
    <mergeCell ref="I55:I56"/>
    <mergeCell ref="J55:J56"/>
    <mergeCell ref="H54:J54"/>
    <mergeCell ref="K54:L54"/>
    <mergeCell ref="A63:A65"/>
    <mergeCell ref="B63:B65"/>
    <mergeCell ref="C63:C65"/>
    <mergeCell ref="D63:D65"/>
    <mergeCell ref="C57:C58"/>
    <mergeCell ref="A57:A58"/>
    <mergeCell ref="B57:B58"/>
    <mergeCell ref="H13:J13"/>
    <mergeCell ref="K13:L13"/>
    <mergeCell ref="M13:N13"/>
    <mergeCell ref="P14:P15"/>
    <mergeCell ref="O13:P13"/>
    <mergeCell ref="R14:R15"/>
    <mergeCell ref="Q13:R13"/>
    <mergeCell ref="O14:O15"/>
    <mergeCell ref="Q14:Q15"/>
    <mergeCell ref="K14:K15"/>
    <mergeCell ref="O64:O65"/>
    <mergeCell ref="Q64:Q65"/>
    <mergeCell ref="H64:H65"/>
    <mergeCell ref="K64:K65"/>
    <mergeCell ref="M64:M65"/>
    <mergeCell ref="I14:I15"/>
    <mergeCell ref="J14:J15"/>
    <mergeCell ref="Q55:Q56"/>
    <mergeCell ref="M55:M56"/>
    <mergeCell ref="O55:O5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H92"/>
  <sheetViews>
    <sheetView tabSelected="1" zoomScalePageLayoutView="0" workbookViewId="0" topLeftCell="A73">
      <selection activeCell="C80" sqref="C80"/>
    </sheetView>
  </sheetViews>
  <sheetFormatPr defaultColWidth="11.421875" defaultRowHeight="15"/>
  <cols>
    <col min="1" max="1" width="7.421875" style="8" customWidth="1"/>
    <col min="2" max="2" width="23.00390625" style="8" customWidth="1"/>
    <col min="3" max="3" width="20.421875" style="8" customWidth="1"/>
    <col min="4" max="4" width="29.8515625" style="8" customWidth="1"/>
    <col min="5" max="5" width="38.57421875" style="8" customWidth="1"/>
    <col min="6" max="6" width="26.28125" style="8" customWidth="1"/>
    <col min="7" max="7" width="19.57421875" style="8" customWidth="1"/>
    <col min="8" max="8" width="26.57421875" style="8" customWidth="1"/>
    <col min="9" max="9" width="0.9921875" style="7" customWidth="1"/>
    <col min="10" max="10" width="11.421875" style="8" customWidth="1"/>
    <col min="11" max="11" width="15.00390625" style="8" customWidth="1"/>
    <col min="12" max="12" width="10.8515625" style="8" customWidth="1"/>
    <col min="13" max="13" width="11.28125" style="8" customWidth="1"/>
    <col min="14" max="14" width="0.9921875" style="7" customWidth="1"/>
    <col min="15" max="15" width="12.57421875" style="8" customWidth="1"/>
    <col min="16" max="16" width="10.8515625" style="8" customWidth="1"/>
    <col min="17" max="17" width="10.421875" style="8" customWidth="1"/>
    <col min="18" max="18" width="13.00390625" style="8" customWidth="1"/>
    <col min="19" max="19" width="0.9921875" style="7" customWidth="1"/>
    <col min="20" max="20" width="11.421875" style="8" customWidth="1"/>
    <col min="21" max="21" width="9.421875" style="8" customWidth="1"/>
    <col min="22" max="22" width="12.140625" style="8" customWidth="1"/>
    <col min="23" max="23" width="10.8515625" style="8" customWidth="1"/>
    <col min="24" max="24" width="0.85546875" style="8" customWidth="1"/>
    <col min="25" max="25" width="11.8515625" style="8" customWidth="1"/>
    <col min="26" max="26" width="15.00390625" style="8" customWidth="1"/>
    <col min="27" max="27" width="0.85546875" style="8" customWidth="1"/>
    <col min="28" max="28" width="16.00390625" style="8" customWidth="1"/>
    <col min="29" max="29" width="14.8515625" style="8" customWidth="1"/>
    <col min="30" max="30" width="0.9921875" style="8" customWidth="1"/>
    <col min="31" max="31" width="15.00390625" style="123" customWidth="1"/>
    <col min="32" max="32" width="15.28125" style="123" customWidth="1"/>
    <col min="33" max="33" width="18.140625" style="123" customWidth="1"/>
    <col min="34" max="34" width="16.28125" style="123" customWidth="1"/>
    <col min="35" max="16384" width="11.421875" style="8" customWidth="1"/>
  </cols>
  <sheetData>
    <row r="1" ht="15">
      <c r="A1" s="6" t="s">
        <v>66</v>
      </c>
    </row>
    <row r="3" spans="1:34" s="3" customFormat="1" ht="12.75">
      <c r="A3" s="200" t="s">
        <v>0</v>
      </c>
      <c r="B3" s="200"/>
      <c r="C3" s="200"/>
      <c r="D3" s="200"/>
      <c r="E3" s="200"/>
      <c r="F3" s="200"/>
      <c r="G3" s="4"/>
      <c r="H3" s="4"/>
      <c r="I3" s="2"/>
      <c r="J3" s="2"/>
      <c r="K3" s="2"/>
      <c r="L3" s="2"/>
      <c r="M3" s="2"/>
      <c r="N3" s="2"/>
      <c r="O3" s="2"/>
      <c r="P3" s="2"/>
      <c r="Q3" s="2"/>
      <c r="R3" s="2"/>
      <c r="S3" s="2"/>
      <c r="T3" s="2"/>
      <c r="U3" s="2"/>
      <c r="V3" s="2"/>
      <c r="W3" s="2"/>
      <c r="Y3" s="2"/>
      <c r="Z3" s="2"/>
      <c r="AB3" s="2"/>
      <c r="AC3" s="2"/>
      <c r="AE3" s="124"/>
      <c r="AF3" s="124"/>
      <c r="AG3" s="124"/>
      <c r="AH3" s="125"/>
    </row>
    <row r="4" spans="1:34" s="3" customFormat="1" ht="12.75">
      <c r="A4" s="200" t="s">
        <v>14</v>
      </c>
      <c r="B4" s="200"/>
      <c r="C4" s="200"/>
      <c r="D4" s="200"/>
      <c r="E4" s="200"/>
      <c r="F4" s="200"/>
      <c r="G4" s="4"/>
      <c r="H4" s="4"/>
      <c r="I4" s="2"/>
      <c r="J4" s="2"/>
      <c r="K4" s="2"/>
      <c r="L4" s="2"/>
      <c r="M4" s="2"/>
      <c r="N4" s="2"/>
      <c r="O4" s="2"/>
      <c r="P4" s="2"/>
      <c r="Q4" s="2"/>
      <c r="R4" s="2"/>
      <c r="S4" s="2"/>
      <c r="T4" s="2"/>
      <c r="U4" s="2"/>
      <c r="V4" s="2"/>
      <c r="W4" s="2"/>
      <c r="Y4" s="2"/>
      <c r="Z4" s="2"/>
      <c r="AB4" s="2"/>
      <c r="AC4" s="2"/>
      <c r="AE4" s="124"/>
      <c r="AF4" s="124"/>
      <c r="AG4" s="124"/>
      <c r="AH4" s="125"/>
    </row>
    <row r="5" spans="1:34" s="3" customFormat="1" ht="12.75">
      <c r="A5" s="200" t="s">
        <v>0</v>
      </c>
      <c r="B5" s="200"/>
      <c r="C5" s="200"/>
      <c r="D5" s="200"/>
      <c r="E5" s="200"/>
      <c r="F5" s="200"/>
      <c r="G5" s="4"/>
      <c r="H5" s="4"/>
      <c r="I5" s="2"/>
      <c r="J5" s="2"/>
      <c r="K5" s="2"/>
      <c r="L5" s="2"/>
      <c r="M5" s="2"/>
      <c r="N5" s="2"/>
      <c r="O5" s="2"/>
      <c r="P5" s="2"/>
      <c r="Q5" s="2"/>
      <c r="R5" s="2"/>
      <c r="S5" s="2"/>
      <c r="T5" s="2"/>
      <c r="U5" s="2"/>
      <c r="V5" s="2"/>
      <c r="W5" s="2"/>
      <c r="Y5" s="2"/>
      <c r="Z5" s="2"/>
      <c r="AB5" s="2"/>
      <c r="AC5" s="2"/>
      <c r="AE5" s="124"/>
      <c r="AF5" s="124"/>
      <c r="AG5" s="124"/>
      <c r="AH5" s="125"/>
    </row>
    <row r="6" spans="1:34" s="3" customFormat="1" ht="12.75">
      <c r="A6" s="200" t="s">
        <v>15</v>
      </c>
      <c r="B6" s="200"/>
      <c r="C6" s="200"/>
      <c r="D6" s="200"/>
      <c r="E6" s="200"/>
      <c r="F6" s="200"/>
      <c r="G6" s="4"/>
      <c r="H6" s="4"/>
      <c r="I6" s="2"/>
      <c r="J6" s="2"/>
      <c r="K6" s="2"/>
      <c r="L6" s="2"/>
      <c r="M6" s="2"/>
      <c r="N6" s="2"/>
      <c r="O6" s="2"/>
      <c r="P6" s="2"/>
      <c r="Q6" s="2"/>
      <c r="R6" s="2"/>
      <c r="S6" s="2"/>
      <c r="T6" s="2"/>
      <c r="U6" s="2"/>
      <c r="V6" s="2"/>
      <c r="W6" s="2"/>
      <c r="Y6" s="2"/>
      <c r="Z6" s="2"/>
      <c r="AB6" s="2"/>
      <c r="AC6" s="2"/>
      <c r="AE6" s="124"/>
      <c r="AF6" s="124"/>
      <c r="AG6" s="124"/>
      <c r="AH6" s="125"/>
    </row>
    <row r="7" spans="1:34" s="3" customFormat="1" ht="12.75">
      <c r="A7" s="4"/>
      <c r="B7" s="4"/>
      <c r="C7" s="4"/>
      <c r="D7" s="4"/>
      <c r="E7" s="4"/>
      <c r="F7" s="4"/>
      <c r="G7" s="4"/>
      <c r="H7" s="4"/>
      <c r="I7" s="2"/>
      <c r="J7" s="2"/>
      <c r="K7" s="2"/>
      <c r="L7" s="2"/>
      <c r="M7" s="2"/>
      <c r="N7" s="2"/>
      <c r="O7" s="2"/>
      <c r="P7" s="2"/>
      <c r="Q7" s="2"/>
      <c r="R7" s="2"/>
      <c r="S7" s="2"/>
      <c r="T7" s="2"/>
      <c r="U7" s="2"/>
      <c r="V7" s="2"/>
      <c r="W7" s="2"/>
      <c r="Y7" s="2"/>
      <c r="Z7" s="2"/>
      <c r="AB7" s="2"/>
      <c r="AC7" s="2"/>
      <c r="AE7" s="124"/>
      <c r="AF7" s="124"/>
      <c r="AG7" s="124"/>
      <c r="AH7" s="125"/>
    </row>
    <row r="8" spans="1:34" s="5" customFormat="1" ht="16.5" customHeight="1">
      <c r="A8" s="191" t="s">
        <v>138</v>
      </c>
      <c r="B8" s="192"/>
      <c r="C8" s="192"/>
      <c r="D8" s="192"/>
      <c r="E8" s="192"/>
      <c r="F8" s="192"/>
      <c r="G8" s="145"/>
      <c r="H8" s="145"/>
      <c r="AE8" s="126"/>
      <c r="AF8" s="126"/>
      <c r="AG8" s="126"/>
      <c r="AH8" s="126"/>
    </row>
    <row r="9" spans="1:34" s="5" customFormat="1" ht="15.75" customHeight="1">
      <c r="A9" s="145"/>
      <c r="B9" s="145"/>
      <c r="C9" s="145"/>
      <c r="D9" s="145"/>
      <c r="E9" s="145"/>
      <c r="F9" s="145"/>
      <c r="G9" s="145"/>
      <c r="H9" s="145"/>
      <c r="AE9" s="126"/>
      <c r="AF9" s="126"/>
      <c r="AG9" s="126"/>
      <c r="AH9" s="126"/>
    </row>
    <row r="10" spans="1:34" s="3" customFormat="1" ht="12.75">
      <c r="A10" s="4"/>
      <c r="B10" s="4"/>
      <c r="C10" s="4"/>
      <c r="D10" s="4"/>
      <c r="E10" s="4"/>
      <c r="F10" s="4"/>
      <c r="G10" s="4"/>
      <c r="H10" s="4"/>
      <c r="I10" s="2"/>
      <c r="J10" s="2"/>
      <c r="K10" s="2"/>
      <c r="L10" s="2"/>
      <c r="M10" s="2"/>
      <c r="N10" s="2"/>
      <c r="O10" s="2"/>
      <c r="P10" s="2"/>
      <c r="Q10" s="2"/>
      <c r="R10" s="2"/>
      <c r="S10" s="2"/>
      <c r="T10" s="2"/>
      <c r="U10" s="2"/>
      <c r="V10" s="2"/>
      <c r="W10" s="2"/>
      <c r="Y10" s="2"/>
      <c r="Z10" s="2"/>
      <c r="AB10" s="2"/>
      <c r="AC10" s="2"/>
      <c r="AE10" s="124"/>
      <c r="AF10" s="124"/>
      <c r="AG10" s="124"/>
      <c r="AH10" s="125"/>
    </row>
    <row r="11" spans="1:33" ht="15">
      <c r="A11" s="38" t="s">
        <v>1</v>
      </c>
      <c r="B11" s="193" t="s">
        <v>16</v>
      </c>
      <c r="C11" s="193"/>
      <c r="D11" s="193"/>
      <c r="E11" s="193"/>
      <c r="F11" s="193"/>
      <c r="G11" s="146"/>
      <c r="H11" s="146"/>
      <c r="I11" s="8"/>
      <c r="J11" s="7"/>
      <c r="K11" s="7"/>
      <c r="L11" s="7"/>
      <c r="M11" s="7"/>
      <c r="N11" s="8"/>
      <c r="O11" s="7"/>
      <c r="P11" s="7"/>
      <c r="Q11" s="7"/>
      <c r="R11" s="7"/>
      <c r="S11" s="8"/>
      <c r="T11" s="7"/>
      <c r="U11" s="7"/>
      <c r="V11" s="7"/>
      <c r="W11" s="7"/>
      <c r="Y11" s="7"/>
      <c r="Z11" s="7"/>
      <c r="AB11" s="7"/>
      <c r="AC11" s="7"/>
      <c r="AE11" s="127"/>
      <c r="AF11" s="127"/>
      <c r="AG11" s="127"/>
    </row>
    <row r="12" spans="1:33" ht="15">
      <c r="A12" s="9" t="s">
        <v>17</v>
      </c>
      <c r="B12" s="6" t="s">
        <v>18</v>
      </c>
      <c r="C12" s="6"/>
      <c r="D12" s="6"/>
      <c r="E12" s="6"/>
      <c r="F12" s="7"/>
      <c r="G12" s="7"/>
      <c r="H12" s="7"/>
      <c r="I12" s="8"/>
      <c r="J12" s="7"/>
      <c r="K12" s="7"/>
      <c r="L12" s="7"/>
      <c r="M12" s="7"/>
      <c r="N12" s="8"/>
      <c r="O12" s="7"/>
      <c r="P12" s="7"/>
      <c r="Q12" s="7"/>
      <c r="R12" s="7"/>
      <c r="S12" s="8"/>
      <c r="T12" s="7"/>
      <c r="U12" s="7"/>
      <c r="V12" s="7"/>
      <c r="W12" s="7"/>
      <c r="Y12" s="7"/>
      <c r="Z12" s="7"/>
      <c r="AB12" s="7"/>
      <c r="AC12" s="7"/>
      <c r="AE12" s="127"/>
      <c r="AF12" s="127"/>
      <c r="AG12" s="127"/>
    </row>
    <row r="13" spans="6:33" ht="14.25" customHeight="1">
      <c r="F13" s="7"/>
      <c r="G13" s="7"/>
      <c r="H13" s="7"/>
      <c r="I13" s="8"/>
      <c r="J13" s="7"/>
      <c r="K13" s="7"/>
      <c r="L13" s="7"/>
      <c r="M13" s="7"/>
      <c r="N13" s="8"/>
      <c r="O13" s="7"/>
      <c r="P13" s="7"/>
      <c r="Q13" s="7"/>
      <c r="R13" s="121">
        <v>1000000</v>
      </c>
      <c r="S13" s="118"/>
      <c r="T13" s="121"/>
      <c r="U13" s="121"/>
      <c r="V13" s="121">
        <v>1000000</v>
      </c>
      <c r="W13" s="121">
        <v>1000000</v>
      </c>
      <c r="Y13" s="7"/>
      <c r="Z13" s="7"/>
      <c r="AB13" s="7"/>
      <c r="AC13" s="7"/>
      <c r="AE13" s="127"/>
      <c r="AF13" s="127"/>
      <c r="AG13" s="127"/>
    </row>
    <row r="14" spans="1:34" s="12" customFormat="1" ht="27" customHeight="1">
      <c r="A14" s="185" t="s">
        <v>2</v>
      </c>
      <c r="B14" s="166" t="s">
        <v>3</v>
      </c>
      <c r="C14" s="201" t="s">
        <v>101</v>
      </c>
      <c r="D14" s="166" t="s">
        <v>68</v>
      </c>
      <c r="E14" s="201" t="s">
        <v>92</v>
      </c>
      <c r="F14" s="196" t="s">
        <v>19</v>
      </c>
      <c r="G14" s="203" t="s">
        <v>106</v>
      </c>
      <c r="H14" s="165" t="s">
        <v>132</v>
      </c>
      <c r="I14" s="10"/>
      <c r="J14" s="165">
        <v>2016</v>
      </c>
      <c r="K14" s="165"/>
      <c r="L14" s="165"/>
      <c r="M14" s="165"/>
      <c r="N14" s="10"/>
      <c r="O14" s="165">
        <v>2017</v>
      </c>
      <c r="P14" s="165"/>
      <c r="Q14" s="165"/>
      <c r="R14" s="165"/>
      <c r="S14" s="11"/>
      <c r="T14" s="165">
        <v>2018</v>
      </c>
      <c r="U14" s="165"/>
      <c r="V14" s="165"/>
      <c r="W14" s="165"/>
      <c r="Y14" s="165">
        <v>2019</v>
      </c>
      <c r="Z14" s="165"/>
      <c r="AB14" s="165">
        <v>2020</v>
      </c>
      <c r="AC14" s="165"/>
      <c r="AE14" s="199" t="s">
        <v>20</v>
      </c>
      <c r="AF14" s="199"/>
      <c r="AG14" s="199"/>
      <c r="AH14" s="199"/>
    </row>
    <row r="15" spans="1:34" s="12" customFormat="1" ht="16.5" customHeight="1">
      <c r="A15" s="186"/>
      <c r="B15" s="167"/>
      <c r="C15" s="197"/>
      <c r="D15" s="167"/>
      <c r="E15" s="197"/>
      <c r="F15" s="197"/>
      <c r="G15" s="203"/>
      <c r="H15" s="165"/>
      <c r="I15" s="10"/>
      <c r="J15" s="159" t="s">
        <v>4</v>
      </c>
      <c r="K15" s="159"/>
      <c r="L15" s="159" t="s">
        <v>62</v>
      </c>
      <c r="M15" s="159"/>
      <c r="N15" s="10"/>
      <c r="O15" s="159" t="s">
        <v>6</v>
      </c>
      <c r="P15" s="159"/>
      <c r="Q15" s="159" t="s">
        <v>8</v>
      </c>
      <c r="R15" s="159"/>
      <c r="S15" s="10"/>
      <c r="T15" s="159" t="s">
        <v>7</v>
      </c>
      <c r="U15" s="159"/>
      <c r="V15" s="159" t="s">
        <v>8</v>
      </c>
      <c r="W15" s="159"/>
      <c r="X15" s="10"/>
      <c r="Y15" s="163" t="s">
        <v>7</v>
      </c>
      <c r="Z15" s="163" t="s">
        <v>8</v>
      </c>
      <c r="AB15" s="163" t="s">
        <v>7</v>
      </c>
      <c r="AC15" s="163" t="s">
        <v>8</v>
      </c>
      <c r="AE15" s="163" t="s">
        <v>4</v>
      </c>
      <c r="AF15" s="163" t="s">
        <v>67</v>
      </c>
      <c r="AG15" s="163" t="s">
        <v>8</v>
      </c>
      <c r="AH15" s="163" t="s">
        <v>5</v>
      </c>
    </row>
    <row r="16" spans="1:34" s="12" customFormat="1" ht="33">
      <c r="A16" s="187"/>
      <c r="B16" s="168"/>
      <c r="C16" s="202"/>
      <c r="D16" s="168"/>
      <c r="E16" s="202"/>
      <c r="F16" s="198"/>
      <c r="G16" s="203"/>
      <c r="H16" s="165"/>
      <c r="I16" s="13"/>
      <c r="J16" s="72" t="s">
        <v>60</v>
      </c>
      <c r="K16" s="144" t="s">
        <v>61</v>
      </c>
      <c r="L16" s="72" t="s">
        <v>63</v>
      </c>
      <c r="M16" s="144" t="s">
        <v>64</v>
      </c>
      <c r="N16" s="13"/>
      <c r="O16" s="72" t="s">
        <v>60</v>
      </c>
      <c r="P16" s="144" t="s">
        <v>61</v>
      </c>
      <c r="Q16" s="72" t="s">
        <v>63</v>
      </c>
      <c r="R16" s="144" t="s">
        <v>64</v>
      </c>
      <c r="S16" s="13"/>
      <c r="T16" s="72" t="s">
        <v>60</v>
      </c>
      <c r="U16" s="144" t="s">
        <v>61</v>
      </c>
      <c r="V16" s="153" t="s">
        <v>63</v>
      </c>
      <c r="W16" s="153" t="s">
        <v>64</v>
      </c>
      <c r="X16" s="10"/>
      <c r="Y16" s="164"/>
      <c r="Z16" s="164"/>
      <c r="AB16" s="164"/>
      <c r="AC16" s="164"/>
      <c r="AE16" s="164"/>
      <c r="AF16" s="164"/>
      <c r="AG16" s="164"/>
      <c r="AH16" s="164"/>
    </row>
    <row r="17" spans="1:34" ht="109.5" customHeight="1">
      <c r="A17" s="208" t="s">
        <v>11</v>
      </c>
      <c r="B17" s="169" t="s">
        <v>12</v>
      </c>
      <c r="C17" s="169" t="s">
        <v>100</v>
      </c>
      <c r="D17" s="205" t="s">
        <v>69</v>
      </c>
      <c r="E17" s="205" t="s">
        <v>99</v>
      </c>
      <c r="F17" s="14" t="s">
        <v>21</v>
      </c>
      <c r="G17" s="14" t="s">
        <v>108</v>
      </c>
      <c r="H17" s="204" t="s">
        <v>133</v>
      </c>
      <c r="I17" s="15"/>
      <c r="J17" s="70">
        <v>1436</v>
      </c>
      <c r="K17" s="70">
        <v>565</v>
      </c>
      <c r="L17" s="70">
        <v>5193.982746</v>
      </c>
      <c r="M17" s="34">
        <v>4172.376672</v>
      </c>
      <c r="N17" s="17"/>
      <c r="O17" s="16">
        <v>1771</v>
      </c>
      <c r="P17" s="16">
        <v>1045</v>
      </c>
      <c r="Q17" s="34">
        <v>9288.527898</v>
      </c>
      <c r="R17" s="34">
        <v>9269.49003</v>
      </c>
      <c r="S17" s="17"/>
      <c r="T17" s="16">
        <v>832</v>
      </c>
      <c r="U17" s="16">
        <f>6+20+15</f>
        <v>41</v>
      </c>
      <c r="V17" s="34">
        <v>9843.566</v>
      </c>
      <c r="W17" s="34">
        <v>5549.578111</v>
      </c>
      <c r="Y17" s="16">
        <v>945</v>
      </c>
      <c r="Z17" s="34">
        <v>15361.51455</v>
      </c>
      <c r="AB17" s="16">
        <v>613</v>
      </c>
      <c r="AC17" s="34">
        <v>10978.567816</v>
      </c>
      <c r="AE17" s="110">
        <f>+K17+P17+T17+Y17+AB17</f>
        <v>4000</v>
      </c>
      <c r="AF17" s="110">
        <f>+K17+P17+U17</f>
        <v>1651</v>
      </c>
      <c r="AG17" s="74">
        <f>+L17+Q17+V17+Z17+AC17</f>
        <v>50666.15901</v>
      </c>
      <c r="AH17" s="74">
        <f>+M17+R17+W17</f>
        <v>18991.444813000002</v>
      </c>
    </row>
    <row r="18" spans="1:34" ht="73.5" customHeight="1">
      <c r="A18" s="208"/>
      <c r="B18" s="176"/>
      <c r="C18" s="176"/>
      <c r="D18" s="206"/>
      <c r="E18" s="206"/>
      <c r="F18" s="14" t="s">
        <v>89</v>
      </c>
      <c r="G18" s="14" t="s">
        <v>109</v>
      </c>
      <c r="H18" s="204"/>
      <c r="I18" s="15"/>
      <c r="J18" s="16">
        <v>333</v>
      </c>
      <c r="K18" s="110">
        <v>439</v>
      </c>
      <c r="L18" s="16">
        <v>20057.56658</v>
      </c>
      <c r="M18" s="34">
        <v>18516.562233</v>
      </c>
      <c r="N18" s="17"/>
      <c r="O18" s="16">
        <v>220</v>
      </c>
      <c r="P18" s="16">
        <v>221</v>
      </c>
      <c r="Q18" s="34">
        <v>11882.555253</v>
      </c>
      <c r="R18" s="34">
        <v>11851.986835</v>
      </c>
      <c r="S18" s="17"/>
      <c r="T18" s="16">
        <v>330</v>
      </c>
      <c r="U18" s="16">
        <f>6+3</f>
        <v>9</v>
      </c>
      <c r="V18" s="34">
        <v>19430.001</v>
      </c>
      <c r="W18" s="34">
        <v>814.456572</v>
      </c>
      <c r="Y18" s="16">
        <v>300</v>
      </c>
      <c r="Z18" s="34">
        <v>15169.1829</v>
      </c>
      <c r="AB18" s="16">
        <v>138</v>
      </c>
      <c r="AC18" s="34">
        <v>6280.958575</v>
      </c>
      <c r="AE18" s="110">
        <f>+K18+P18+T18+Y18+AB18</f>
        <v>1428</v>
      </c>
      <c r="AF18" s="110">
        <f>+K18+P18+U18</f>
        <v>669</v>
      </c>
      <c r="AG18" s="74">
        <f>+L18+Q18+V18+Z18+AC18</f>
        <v>72820.264308</v>
      </c>
      <c r="AH18" s="74">
        <f>+M18+R18+W18</f>
        <v>31183.00564</v>
      </c>
    </row>
    <row r="19" spans="1:34" ht="63" customHeight="1">
      <c r="A19" s="208"/>
      <c r="B19" s="176"/>
      <c r="C19" s="176"/>
      <c r="D19" s="206"/>
      <c r="E19" s="206"/>
      <c r="F19" s="14" t="s">
        <v>91</v>
      </c>
      <c r="G19" s="14" t="s">
        <v>110</v>
      </c>
      <c r="H19" s="204"/>
      <c r="I19" s="15"/>
      <c r="J19" s="16">
        <v>201</v>
      </c>
      <c r="K19" s="16">
        <v>277</v>
      </c>
      <c r="L19" s="16">
        <v>54.545</v>
      </c>
      <c r="M19" s="34">
        <v>54.545</v>
      </c>
      <c r="N19" s="17"/>
      <c r="O19" s="16">
        <v>668</v>
      </c>
      <c r="P19" s="16">
        <v>683</v>
      </c>
      <c r="Q19" s="34">
        <v>102.76</v>
      </c>
      <c r="R19" s="34">
        <v>100.805</v>
      </c>
      <c r="S19" s="17"/>
      <c r="T19" s="110">
        <v>351</v>
      </c>
      <c r="U19" s="110">
        <f>21+34+21</f>
        <v>76</v>
      </c>
      <c r="V19" s="34">
        <v>148.423</v>
      </c>
      <c r="W19" s="34">
        <v>148.423</v>
      </c>
      <c r="Y19" s="16">
        <v>484</v>
      </c>
      <c r="Z19" s="34">
        <v>243.259628</v>
      </c>
      <c r="AB19" s="16">
        <v>307</v>
      </c>
      <c r="AC19" s="34">
        <v>252.990012</v>
      </c>
      <c r="AE19" s="110">
        <f>+K19+P19+T19+Y19+AB19</f>
        <v>2102</v>
      </c>
      <c r="AF19" s="110">
        <f>+K19+P19+U19</f>
        <v>1036</v>
      </c>
      <c r="AG19" s="74">
        <f>+L19+Q19+V19+Z19+AC19</f>
        <v>801.97764</v>
      </c>
      <c r="AH19" s="74">
        <f>+M19+R19+W19</f>
        <v>303.773</v>
      </c>
    </row>
    <row r="20" spans="1:34" ht="79.5" customHeight="1">
      <c r="A20" s="208"/>
      <c r="B20" s="176"/>
      <c r="C20" s="176"/>
      <c r="D20" s="206"/>
      <c r="E20" s="206"/>
      <c r="F20" s="14" t="s">
        <v>84</v>
      </c>
      <c r="G20" s="14" t="s">
        <v>107</v>
      </c>
      <c r="H20" s="204"/>
      <c r="I20" s="15"/>
      <c r="J20" s="30">
        <v>1</v>
      </c>
      <c r="K20" s="30">
        <v>0.72</v>
      </c>
      <c r="L20" s="16">
        <v>4832.233114</v>
      </c>
      <c r="M20" s="34">
        <v>4699.118883</v>
      </c>
      <c r="N20" s="17"/>
      <c r="O20" s="30">
        <v>1</v>
      </c>
      <c r="P20" s="105">
        <v>0.94</v>
      </c>
      <c r="Q20" s="34">
        <v>7110.651</v>
      </c>
      <c r="R20" s="34">
        <v>7012.282745</v>
      </c>
      <c r="S20" s="17"/>
      <c r="T20" s="30">
        <v>1</v>
      </c>
      <c r="U20" s="154">
        <v>0.25</v>
      </c>
      <c r="V20" s="34">
        <v>6876.768</v>
      </c>
      <c r="W20" s="34">
        <v>3888.321306</v>
      </c>
      <c r="Y20" s="30">
        <v>1</v>
      </c>
      <c r="Z20" s="34">
        <v>11530.026</v>
      </c>
      <c r="AB20" s="30">
        <v>1</v>
      </c>
      <c r="AC20" s="34">
        <v>11375.92678</v>
      </c>
      <c r="AE20" s="133">
        <v>1</v>
      </c>
      <c r="AF20" s="133">
        <f>+(K20+P20+U20)/5</f>
        <v>0.382</v>
      </c>
      <c r="AG20" s="74">
        <f>+L20+Q20+V20+Z20+AC20</f>
        <v>41725.604894000004</v>
      </c>
      <c r="AH20" s="74">
        <f>+M20+R20+W20</f>
        <v>15599.722934</v>
      </c>
    </row>
    <row r="21" spans="1:34" ht="58.5" customHeight="1">
      <c r="A21" s="208"/>
      <c r="B21" s="176"/>
      <c r="C21" s="176"/>
      <c r="D21" s="206"/>
      <c r="E21" s="206"/>
      <c r="F21" s="14" t="s">
        <v>90</v>
      </c>
      <c r="G21" s="14" t="s">
        <v>111</v>
      </c>
      <c r="H21" s="204"/>
      <c r="I21" s="15"/>
      <c r="J21" s="16">
        <v>60</v>
      </c>
      <c r="K21" s="16">
        <v>52</v>
      </c>
      <c r="L21" s="16">
        <v>4892.971085</v>
      </c>
      <c r="M21" s="34">
        <v>3555.560739</v>
      </c>
      <c r="N21" s="17"/>
      <c r="O21" s="16">
        <v>34</v>
      </c>
      <c r="P21" s="16">
        <v>38</v>
      </c>
      <c r="Q21" s="34">
        <v>2055.683677</v>
      </c>
      <c r="R21" s="34">
        <v>2055.683677</v>
      </c>
      <c r="S21" s="17"/>
      <c r="T21" s="110">
        <v>26</v>
      </c>
      <c r="U21" s="110">
        <v>1</v>
      </c>
      <c r="V21" s="34">
        <v>2537.59</v>
      </c>
      <c r="W21" s="34">
        <v>113.366</v>
      </c>
      <c r="Y21" s="16">
        <v>30</v>
      </c>
      <c r="Z21" s="34">
        <v>2639.396668</v>
      </c>
      <c r="AB21" s="16">
        <v>224</v>
      </c>
      <c r="AC21" s="34">
        <v>2213.728762</v>
      </c>
      <c r="AE21" s="110">
        <f>+K21+P21+T21+Y21+AB21</f>
        <v>370</v>
      </c>
      <c r="AF21" s="110">
        <f>+K21+P21+U21</f>
        <v>91</v>
      </c>
      <c r="AG21" s="74">
        <f>+L21+Q21+V21+Z21+AC21</f>
        <v>14339.370192</v>
      </c>
      <c r="AH21" s="74">
        <f>+M21+R21+W21</f>
        <v>5724.6104159999995</v>
      </c>
    </row>
    <row r="22" spans="1:34" ht="132" customHeight="1">
      <c r="A22" s="208"/>
      <c r="B22" s="170"/>
      <c r="C22" s="170"/>
      <c r="D22" s="207"/>
      <c r="E22" s="207"/>
      <c r="F22" s="14" t="s">
        <v>127</v>
      </c>
      <c r="G22" s="14" t="s">
        <v>128</v>
      </c>
      <c r="H22" s="204"/>
      <c r="I22" s="15"/>
      <c r="J22" s="16" t="s">
        <v>129</v>
      </c>
      <c r="K22" s="16" t="s">
        <v>129</v>
      </c>
      <c r="L22" s="16" t="s">
        <v>129</v>
      </c>
      <c r="M22" s="16" t="s">
        <v>129</v>
      </c>
      <c r="N22" s="17"/>
      <c r="O22" s="30">
        <v>1</v>
      </c>
      <c r="P22" s="112">
        <v>0.625</v>
      </c>
      <c r="Q22" s="34">
        <v>2566.55667</v>
      </c>
      <c r="R22" s="34">
        <v>1983.9288</v>
      </c>
      <c r="S22" s="17"/>
      <c r="T22" s="30">
        <v>1</v>
      </c>
      <c r="U22" s="112">
        <v>1</v>
      </c>
      <c r="V22" s="34">
        <v>9050</v>
      </c>
      <c r="W22" s="34">
        <v>6237.4752</v>
      </c>
      <c r="Y22" s="16" t="s">
        <v>129</v>
      </c>
      <c r="Z22" s="16" t="s">
        <v>129</v>
      </c>
      <c r="AB22" s="16" t="s">
        <v>129</v>
      </c>
      <c r="AC22" s="16" t="s">
        <v>129</v>
      </c>
      <c r="AE22" s="133">
        <v>1</v>
      </c>
      <c r="AF22" s="141">
        <f>+(P22+U22)/2</f>
        <v>0.8125</v>
      </c>
      <c r="AG22" s="74">
        <f>+Q22+V22</f>
        <v>11616.55667</v>
      </c>
      <c r="AH22" s="74">
        <f>+R22+W22</f>
        <v>8221.404</v>
      </c>
    </row>
    <row r="23" spans="1:34" s="6" customFormat="1" ht="15.75">
      <c r="A23" s="18"/>
      <c r="B23" s="149" t="s">
        <v>53</v>
      </c>
      <c r="C23" s="149"/>
      <c r="D23" s="149"/>
      <c r="E23" s="149"/>
      <c r="F23" s="44"/>
      <c r="G23" s="44"/>
      <c r="H23" s="142"/>
      <c r="I23" s="45"/>
      <c r="J23" s="46"/>
      <c r="K23" s="46"/>
      <c r="L23" s="47">
        <f>SUM(L17:L21)</f>
        <v>35031.298525</v>
      </c>
      <c r="M23" s="47">
        <f>SUM(M17:M21)</f>
        <v>30998.163527</v>
      </c>
      <c r="N23" s="48"/>
      <c r="O23" s="46"/>
      <c r="P23" s="46"/>
      <c r="Q23" s="47">
        <f>SUM(Q17:Q22)</f>
        <v>33006.734498</v>
      </c>
      <c r="R23" s="47">
        <f>SUM(R17:R22)</f>
        <v>32274.177087000004</v>
      </c>
      <c r="S23" s="48"/>
      <c r="T23" s="46"/>
      <c r="U23" s="46"/>
      <c r="V23" s="47">
        <f>SUM(V17:V22)</f>
        <v>47886.348</v>
      </c>
      <c r="W23" s="47">
        <f>SUM(W17:W22)</f>
        <v>16751.620188999997</v>
      </c>
      <c r="Y23" s="46"/>
      <c r="Z23" s="47">
        <f>SUM(Z17:Z21)</f>
        <v>44943.379746</v>
      </c>
      <c r="AB23" s="46"/>
      <c r="AC23" s="47">
        <f>SUM(AC17:AC21)</f>
        <v>31102.171944999995</v>
      </c>
      <c r="AE23" s="128"/>
      <c r="AF23" s="128"/>
      <c r="AG23" s="75">
        <f>SUM(AG17:AG22)</f>
        <v>191969.932714</v>
      </c>
      <c r="AH23" s="75">
        <f>SUM(AH17:AH22)</f>
        <v>80023.960803</v>
      </c>
    </row>
    <row r="24" spans="1:33" ht="15">
      <c r="A24" s="119"/>
      <c r="F24" s="7"/>
      <c r="G24" s="7"/>
      <c r="H24" s="7"/>
      <c r="I24" s="8"/>
      <c r="J24" s="7"/>
      <c r="K24" s="7"/>
      <c r="L24" s="7"/>
      <c r="M24" s="7"/>
      <c r="N24" s="8"/>
      <c r="O24" s="7"/>
      <c r="P24" s="7"/>
      <c r="Q24" s="7"/>
      <c r="R24" s="7"/>
      <c r="S24" s="8"/>
      <c r="T24" s="7"/>
      <c r="U24" s="7"/>
      <c r="V24" s="83"/>
      <c r="W24" s="83"/>
      <c r="Y24" s="7"/>
      <c r="Z24" s="7"/>
      <c r="AB24" s="7"/>
      <c r="AC24" s="7"/>
      <c r="AE24" s="127"/>
      <c r="AF24" s="127"/>
      <c r="AG24" s="129"/>
    </row>
    <row r="25" spans="1:34" ht="15">
      <c r="A25" s="6" t="s">
        <v>22</v>
      </c>
      <c r="B25" s="6" t="s">
        <v>23</v>
      </c>
      <c r="C25" s="6"/>
      <c r="D25" s="6"/>
      <c r="E25" s="6"/>
      <c r="F25" s="7"/>
      <c r="G25" s="7"/>
      <c r="H25" s="7"/>
      <c r="I25" s="8"/>
      <c r="J25" s="7"/>
      <c r="K25" s="7"/>
      <c r="L25" s="7"/>
      <c r="M25" s="7"/>
      <c r="N25" s="8"/>
      <c r="O25" s="7"/>
      <c r="P25" s="7"/>
      <c r="Q25" s="7"/>
      <c r="R25" s="7"/>
      <c r="S25" s="8"/>
      <c r="T25" s="7"/>
      <c r="U25" s="7"/>
      <c r="V25" s="7"/>
      <c r="W25" s="7"/>
      <c r="X25" s="7"/>
      <c r="Y25" s="7"/>
      <c r="Z25" s="7"/>
      <c r="AA25" s="7"/>
      <c r="AB25" s="7"/>
      <c r="AC25" s="7"/>
      <c r="AD25" s="7"/>
      <c r="AE25" s="127"/>
      <c r="AF25" s="127"/>
      <c r="AG25" s="127"/>
      <c r="AH25" s="130"/>
    </row>
    <row r="26" spans="1:33" ht="15">
      <c r="A26" s="9">
        <v>14</v>
      </c>
      <c r="B26" s="6" t="s">
        <v>24</v>
      </c>
      <c r="C26" s="6"/>
      <c r="D26" s="6"/>
      <c r="E26" s="6"/>
      <c r="F26" s="7"/>
      <c r="G26" s="7"/>
      <c r="H26" s="7"/>
      <c r="I26" s="8"/>
      <c r="J26" s="7"/>
      <c r="K26" s="7"/>
      <c r="L26" s="7"/>
      <c r="M26" s="7"/>
      <c r="N26" s="8"/>
      <c r="O26" s="7"/>
      <c r="P26" s="7"/>
      <c r="Q26" s="7"/>
      <c r="R26" s="7"/>
      <c r="S26" s="8"/>
      <c r="T26" s="7"/>
      <c r="U26" s="7"/>
      <c r="V26" s="84"/>
      <c r="W26" s="84"/>
      <c r="Y26" s="7"/>
      <c r="Z26" s="7"/>
      <c r="AB26" s="7"/>
      <c r="AC26" s="7"/>
      <c r="AE26" s="127"/>
      <c r="AF26" s="127"/>
      <c r="AG26" s="127"/>
    </row>
    <row r="27" spans="6:33" ht="15">
      <c r="F27" s="7"/>
      <c r="G27" s="7"/>
      <c r="H27" s="7"/>
      <c r="I27" s="8"/>
      <c r="J27" s="7"/>
      <c r="K27" s="7"/>
      <c r="L27" s="7"/>
      <c r="M27" s="7"/>
      <c r="N27" s="8"/>
      <c r="O27" s="7"/>
      <c r="P27" s="7"/>
      <c r="Q27" s="7"/>
      <c r="R27" s="7"/>
      <c r="S27" s="8"/>
      <c r="T27" s="7"/>
      <c r="U27" s="7"/>
      <c r="V27" s="7"/>
      <c r="W27" s="7"/>
      <c r="Y27" s="7"/>
      <c r="Z27" s="7"/>
      <c r="AB27" s="7"/>
      <c r="AC27" s="7"/>
      <c r="AE27" s="127"/>
      <c r="AF27" s="127"/>
      <c r="AG27" s="127"/>
    </row>
    <row r="28" spans="1:34" s="12" customFormat="1" ht="28.5" customHeight="1">
      <c r="A28" s="165" t="s">
        <v>2</v>
      </c>
      <c r="B28" s="165" t="s">
        <v>3</v>
      </c>
      <c r="C28" s="201" t="s">
        <v>101</v>
      </c>
      <c r="D28" s="166" t="s">
        <v>68</v>
      </c>
      <c r="E28" s="201" t="s">
        <v>92</v>
      </c>
      <c r="F28" s="165" t="s">
        <v>19</v>
      </c>
      <c r="G28" s="203" t="s">
        <v>106</v>
      </c>
      <c r="H28" s="203" t="s">
        <v>132</v>
      </c>
      <c r="I28" s="10"/>
      <c r="J28" s="165">
        <v>2016</v>
      </c>
      <c r="K28" s="165"/>
      <c r="L28" s="165"/>
      <c r="M28" s="165"/>
      <c r="N28" s="10"/>
      <c r="O28" s="165">
        <v>2017</v>
      </c>
      <c r="P28" s="165"/>
      <c r="Q28" s="165"/>
      <c r="R28" s="165"/>
      <c r="S28" s="10"/>
      <c r="T28" s="165">
        <v>2018</v>
      </c>
      <c r="U28" s="165"/>
      <c r="V28" s="165"/>
      <c r="W28" s="165"/>
      <c r="Y28" s="165">
        <v>2019</v>
      </c>
      <c r="Z28" s="165"/>
      <c r="AB28" s="165">
        <v>2020</v>
      </c>
      <c r="AC28" s="165"/>
      <c r="AE28" s="199" t="s">
        <v>20</v>
      </c>
      <c r="AF28" s="199"/>
      <c r="AG28" s="199"/>
      <c r="AH28" s="199"/>
    </row>
    <row r="29" spans="1:34" s="12" customFormat="1" ht="16.5" customHeight="1">
      <c r="A29" s="165"/>
      <c r="B29" s="165"/>
      <c r="C29" s="197"/>
      <c r="D29" s="167"/>
      <c r="E29" s="197"/>
      <c r="F29" s="165"/>
      <c r="G29" s="203"/>
      <c r="H29" s="203"/>
      <c r="I29" s="10"/>
      <c r="J29" s="159" t="s">
        <v>4</v>
      </c>
      <c r="K29" s="159"/>
      <c r="L29" s="159" t="s">
        <v>62</v>
      </c>
      <c r="M29" s="159"/>
      <c r="N29" s="10"/>
      <c r="O29" s="159" t="s">
        <v>6</v>
      </c>
      <c r="P29" s="159"/>
      <c r="Q29" s="159" t="s">
        <v>8</v>
      </c>
      <c r="R29" s="159"/>
      <c r="S29" s="10"/>
      <c r="T29" s="159" t="s">
        <v>7</v>
      </c>
      <c r="U29" s="159"/>
      <c r="V29" s="159" t="s">
        <v>8</v>
      </c>
      <c r="W29" s="159"/>
      <c r="Y29" s="163" t="s">
        <v>7</v>
      </c>
      <c r="Z29" s="163" t="s">
        <v>8</v>
      </c>
      <c r="AB29" s="163" t="s">
        <v>7</v>
      </c>
      <c r="AC29" s="163" t="s">
        <v>8</v>
      </c>
      <c r="AE29" s="163" t="s">
        <v>4</v>
      </c>
      <c r="AF29" s="163" t="s">
        <v>67</v>
      </c>
      <c r="AG29" s="163" t="s">
        <v>8</v>
      </c>
      <c r="AH29" s="163" t="s">
        <v>5</v>
      </c>
    </row>
    <row r="30" spans="1:34" s="12" customFormat="1" ht="33">
      <c r="A30" s="165"/>
      <c r="B30" s="165"/>
      <c r="C30" s="202"/>
      <c r="D30" s="168"/>
      <c r="E30" s="202"/>
      <c r="F30" s="165"/>
      <c r="G30" s="203"/>
      <c r="H30" s="203"/>
      <c r="I30" s="13"/>
      <c r="J30" s="72" t="s">
        <v>60</v>
      </c>
      <c r="K30" s="144" t="s">
        <v>61</v>
      </c>
      <c r="L30" s="72" t="s">
        <v>65</v>
      </c>
      <c r="M30" s="144" t="s">
        <v>64</v>
      </c>
      <c r="N30" s="13"/>
      <c r="O30" s="144" t="s">
        <v>60</v>
      </c>
      <c r="P30" s="144" t="s">
        <v>61</v>
      </c>
      <c r="Q30" s="144" t="s">
        <v>65</v>
      </c>
      <c r="R30" s="144" t="s">
        <v>64</v>
      </c>
      <c r="S30" s="13"/>
      <c r="T30" s="144" t="s">
        <v>60</v>
      </c>
      <c r="U30" s="144" t="s">
        <v>61</v>
      </c>
      <c r="V30" s="144" t="s">
        <v>65</v>
      </c>
      <c r="W30" s="144" t="s">
        <v>64</v>
      </c>
      <c r="Y30" s="164"/>
      <c r="Z30" s="164"/>
      <c r="AB30" s="164"/>
      <c r="AC30" s="164"/>
      <c r="AE30" s="164"/>
      <c r="AF30" s="164"/>
      <c r="AG30" s="164"/>
      <c r="AH30" s="164"/>
    </row>
    <row r="31" spans="1:34" ht="216.75" customHeight="1">
      <c r="A31" s="183" t="s">
        <v>25</v>
      </c>
      <c r="B31" s="184" t="s">
        <v>26</v>
      </c>
      <c r="C31" s="169" t="s">
        <v>102</v>
      </c>
      <c r="D31" s="205" t="s">
        <v>70</v>
      </c>
      <c r="E31" s="205" t="s">
        <v>93</v>
      </c>
      <c r="F31" s="14" t="s">
        <v>112</v>
      </c>
      <c r="G31" s="14" t="s">
        <v>113</v>
      </c>
      <c r="H31" s="204" t="s">
        <v>133</v>
      </c>
      <c r="I31" s="15"/>
      <c r="J31" s="30">
        <v>1</v>
      </c>
      <c r="K31" s="30">
        <v>0.4</v>
      </c>
      <c r="L31" s="39">
        <v>1223.1183265</v>
      </c>
      <c r="M31" s="39">
        <v>1161.68791625</v>
      </c>
      <c r="N31" s="17"/>
      <c r="O31" s="30">
        <v>1</v>
      </c>
      <c r="P31" s="113">
        <v>0.952</v>
      </c>
      <c r="Q31" s="34">
        <v>1564.992146</v>
      </c>
      <c r="R31" s="34">
        <v>1542.052012</v>
      </c>
      <c r="S31" s="17"/>
      <c r="T31" s="133">
        <v>1</v>
      </c>
      <c r="U31" s="155">
        <v>0.0656</v>
      </c>
      <c r="V31" s="34">
        <v>2641.619905</v>
      </c>
      <c r="W31" s="34">
        <f>(573710109.9+5550269.7)/1000000</f>
        <v>579.2603796000001</v>
      </c>
      <c r="Y31" s="30">
        <v>1</v>
      </c>
      <c r="Z31" s="34">
        <v>2239.4956666666667</v>
      </c>
      <c r="AB31" s="30">
        <v>1</v>
      </c>
      <c r="AC31" s="28">
        <v>80.495667</v>
      </c>
      <c r="AE31" s="133">
        <v>1</v>
      </c>
      <c r="AF31" s="141">
        <f>+(K31+P31+U31)/5</f>
        <v>0.28352</v>
      </c>
      <c r="AG31" s="73">
        <f>+L31+Q31+V31+Z31+AC31</f>
        <v>7749.721711166667</v>
      </c>
      <c r="AH31" s="73">
        <f>+M31+R31+W31</f>
        <v>3283.0003078500004</v>
      </c>
    </row>
    <row r="32" spans="1:34" ht="186" customHeight="1">
      <c r="A32" s="183"/>
      <c r="B32" s="184"/>
      <c r="C32" s="170"/>
      <c r="D32" s="207"/>
      <c r="E32" s="207"/>
      <c r="F32" s="19" t="s">
        <v>49</v>
      </c>
      <c r="G32" s="19" t="s">
        <v>114</v>
      </c>
      <c r="H32" s="204"/>
      <c r="I32" s="15"/>
      <c r="J32" s="30">
        <v>1</v>
      </c>
      <c r="K32" s="30">
        <v>0.4</v>
      </c>
      <c r="L32" s="39">
        <v>8319.1462095</v>
      </c>
      <c r="M32" s="39">
        <v>8174.68073575</v>
      </c>
      <c r="N32" s="17"/>
      <c r="O32" s="30">
        <v>1</v>
      </c>
      <c r="P32" s="113">
        <v>0.4</v>
      </c>
      <c r="Q32" s="34">
        <v>10968.717255</v>
      </c>
      <c r="R32" s="34">
        <v>10793.990706</v>
      </c>
      <c r="S32" s="17"/>
      <c r="T32" s="133">
        <v>1</v>
      </c>
      <c r="U32" s="155">
        <v>0.2488</v>
      </c>
      <c r="V32" s="34">
        <v>7147.415095</v>
      </c>
      <c r="W32" s="34">
        <f>(1338656923.1+19967239+435300080.3)/1000000</f>
        <v>1793.9242424</v>
      </c>
      <c r="Y32" s="30">
        <v>1</v>
      </c>
      <c r="Z32" s="28">
        <v>6718.487</v>
      </c>
      <c r="AB32" s="30">
        <v>1</v>
      </c>
      <c r="AC32" s="28">
        <v>10304.487</v>
      </c>
      <c r="AE32" s="133">
        <v>1</v>
      </c>
      <c r="AF32" s="103">
        <f>+(K32+P32+U32)/5</f>
        <v>0.20976</v>
      </c>
      <c r="AG32" s="73">
        <f>+L32+Q32+V32+Z32+AC32</f>
        <v>43458.2525595</v>
      </c>
      <c r="AH32" s="73">
        <f>+M32+R32+W32</f>
        <v>20762.59568415</v>
      </c>
    </row>
    <row r="33" spans="1:34" s="6" customFormat="1" ht="15.75">
      <c r="A33" s="49"/>
      <c r="B33" s="147" t="s">
        <v>54</v>
      </c>
      <c r="C33" s="148"/>
      <c r="D33" s="76"/>
      <c r="E33" s="76"/>
      <c r="F33" s="50"/>
      <c r="G33" s="50"/>
      <c r="H33" s="65"/>
      <c r="I33" s="45"/>
      <c r="J33" s="51"/>
      <c r="K33" s="101"/>
      <c r="L33" s="52">
        <f>SUM(L31:L32)</f>
        <v>9542.264536</v>
      </c>
      <c r="M33" s="52">
        <f>SUM(M31:M32)</f>
        <v>9336.368652000001</v>
      </c>
      <c r="N33" s="48"/>
      <c r="O33" s="114"/>
      <c r="P33" s="114"/>
      <c r="Q33" s="115">
        <f>SUM(Q31:Q32)</f>
        <v>12533.709401</v>
      </c>
      <c r="R33" s="115">
        <f>SUM(R31:R32)</f>
        <v>12336.042718</v>
      </c>
      <c r="S33" s="48"/>
      <c r="T33" s="51"/>
      <c r="U33" s="51"/>
      <c r="V33" s="52">
        <f>SUM(V31:V32)</f>
        <v>9789.035</v>
      </c>
      <c r="W33" s="52">
        <f>SUM(W31:W32)</f>
        <v>2373.1846219999998</v>
      </c>
      <c r="Y33" s="51"/>
      <c r="Z33" s="52">
        <f>SUM(Z31:Z32)</f>
        <v>8957.982666666667</v>
      </c>
      <c r="AB33" s="51"/>
      <c r="AC33" s="52">
        <f>SUM(AC31:AC32)</f>
        <v>10384.982666999998</v>
      </c>
      <c r="AE33" s="128"/>
      <c r="AF33" s="128"/>
      <c r="AG33" s="135">
        <f>SUM(AG31:AG32)</f>
        <v>51207.974270666666</v>
      </c>
      <c r="AH33" s="135">
        <f>SUM(AH31:AH32)</f>
        <v>24045.595992000002</v>
      </c>
    </row>
    <row r="34" spans="1:34" s="25" customFormat="1" ht="170.25" customHeight="1">
      <c r="A34" s="177" t="s">
        <v>10</v>
      </c>
      <c r="B34" s="180" t="s">
        <v>27</v>
      </c>
      <c r="C34" s="180" t="s">
        <v>103</v>
      </c>
      <c r="D34" s="210" t="s">
        <v>71</v>
      </c>
      <c r="E34" s="210" t="s">
        <v>94</v>
      </c>
      <c r="F34" s="19" t="s">
        <v>130</v>
      </c>
      <c r="G34" s="19" t="s">
        <v>115</v>
      </c>
      <c r="H34" s="209" t="s">
        <v>133</v>
      </c>
      <c r="I34" s="22"/>
      <c r="J34" s="16">
        <v>500</v>
      </c>
      <c r="K34" s="16">
        <v>509</v>
      </c>
      <c r="L34" s="16">
        <v>641.708477</v>
      </c>
      <c r="M34" s="34">
        <v>622.551813</v>
      </c>
      <c r="N34" s="24"/>
      <c r="O34" s="23">
        <v>11600</v>
      </c>
      <c r="P34" s="23">
        <v>11651</v>
      </c>
      <c r="Q34" s="34">
        <v>2165.688888</v>
      </c>
      <c r="R34" s="34">
        <v>2163.799887</v>
      </c>
      <c r="S34" s="24"/>
      <c r="T34" s="16">
        <v>8100</v>
      </c>
      <c r="U34" s="16">
        <f>3640+2445+62</f>
        <v>6147</v>
      </c>
      <c r="V34" s="34">
        <v>849.3909</v>
      </c>
      <c r="W34" s="34">
        <v>597.928228</v>
      </c>
      <c r="Y34" s="23">
        <v>100</v>
      </c>
      <c r="Z34" s="28">
        <v>1370.0985673333332</v>
      </c>
      <c r="AB34" s="23">
        <v>40</v>
      </c>
      <c r="AC34" s="31">
        <v>1576.7217823333335</v>
      </c>
      <c r="AE34" s="110">
        <f>+K34+P34+T34+Y34+AB34</f>
        <v>20400</v>
      </c>
      <c r="AF34" s="110">
        <f>+K34+P34+U34</f>
        <v>18307</v>
      </c>
      <c r="AG34" s="73">
        <f>+L34+Q34+V34+Z34+AC34</f>
        <v>6603.608614666668</v>
      </c>
      <c r="AH34" s="73">
        <f>+M34+R34+W34</f>
        <v>3384.279928</v>
      </c>
    </row>
    <row r="35" spans="1:34" s="25" customFormat="1" ht="138" customHeight="1">
      <c r="A35" s="178"/>
      <c r="B35" s="181"/>
      <c r="C35" s="181"/>
      <c r="D35" s="211"/>
      <c r="E35" s="211"/>
      <c r="F35" s="19" t="s">
        <v>126</v>
      </c>
      <c r="G35" s="19" t="s">
        <v>116</v>
      </c>
      <c r="H35" s="209"/>
      <c r="I35" s="22"/>
      <c r="J35" s="16">
        <v>3492</v>
      </c>
      <c r="K35" s="16">
        <v>3517</v>
      </c>
      <c r="L35" s="16">
        <v>641.708477</v>
      </c>
      <c r="M35" s="34">
        <v>622.551813</v>
      </c>
      <c r="N35" s="24"/>
      <c r="O35" s="23">
        <v>4610</v>
      </c>
      <c r="P35" s="23">
        <v>4613</v>
      </c>
      <c r="Q35" s="34">
        <v>1489.036088</v>
      </c>
      <c r="R35" s="34">
        <v>1489.036088</v>
      </c>
      <c r="S35" s="24"/>
      <c r="T35" s="16">
        <v>170</v>
      </c>
      <c r="U35" s="16">
        <f>27+31+33</f>
        <v>91</v>
      </c>
      <c r="V35" s="34">
        <v>478.5192</v>
      </c>
      <c r="W35" s="34">
        <v>332.576788</v>
      </c>
      <c r="Y35" s="23">
        <v>165</v>
      </c>
      <c r="Z35" s="28">
        <v>986.5292223333333</v>
      </c>
      <c r="AB35" s="23">
        <v>145</v>
      </c>
      <c r="AC35" s="31">
        <v>1135.3067333333333</v>
      </c>
      <c r="AE35" s="110">
        <f>+K35+P35+T35+Y35+AB35</f>
        <v>8610</v>
      </c>
      <c r="AF35" s="110">
        <f>+K35+P35+U35</f>
        <v>8221</v>
      </c>
      <c r="AG35" s="73">
        <f>+L35+Q35+V35+Z35+AC35</f>
        <v>4731.099720666667</v>
      </c>
      <c r="AH35" s="73">
        <f>+M35+R35+W35</f>
        <v>2444.1646889999997</v>
      </c>
    </row>
    <row r="36" spans="1:34" s="25" customFormat="1" ht="237" customHeight="1">
      <c r="A36" s="179"/>
      <c r="B36" s="182"/>
      <c r="C36" s="182"/>
      <c r="D36" s="212"/>
      <c r="E36" s="212"/>
      <c r="F36" s="19" t="s">
        <v>52</v>
      </c>
      <c r="G36" s="19" t="s">
        <v>117</v>
      </c>
      <c r="H36" s="209"/>
      <c r="I36" s="22"/>
      <c r="J36" s="16">
        <v>28</v>
      </c>
      <c r="K36" s="16">
        <v>44</v>
      </c>
      <c r="L36" s="16">
        <v>981.583046</v>
      </c>
      <c r="M36" s="34">
        <v>870.980479</v>
      </c>
      <c r="N36" s="24"/>
      <c r="O36" s="23">
        <v>68</v>
      </c>
      <c r="P36" s="23">
        <v>68</v>
      </c>
      <c r="Q36" s="34">
        <v>900.721024</v>
      </c>
      <c r="R36" s="34">
        <v>900.721024</v>
      </c>
      <c r="S36" s="24"/>
      <c r="T36" s="16">
        <v>68</v>
      </c>
      <c r="U36" s="16">
        <f>10+6</f>
        <v>16</v>
      </c>
      <c r="V36" s="34">
        <v>2122.4329</v>
      </c>
      <c r="W36" s="34">
        <v>1313.012381</v>
      </c>
      <c r="Y36" s="23">
        <v>68</v>
      </c>
      <c r="Z36" s="28">
        <v>1323.5235433333335</v>
      </c>
      <c r="AB36" s="23">
        <v>52</v>
      </c>
      <c r="AC36" s="31">
        <v>1523.1228183333333</v>
      </c>
      <c r="AE36" s="110">
        <f>+K36+P36+T36+Y36+AB36</f>
        <v>300</v>
      </c>
      <c r="AF36" s="110">
        <f>+K36+P36+U36</f>
        <v>128</v>
      </c>
      <c r="AG36" s="73">
        <f>+L36+Q36+V36+Z36+AC36</f>
        <v>6851.383331666667</v>
      </c>
      <c r="AH36" s="73">
        <f>+M36+R36+W36</f>
        <v>3084.713884</v>
      </c>
    </row>
    <row r="37" spans="1:34" s="57" customFormat="1" ht="15.75">
      <c r="A37" s="150"/>
      <c r="B37" s="151" t="s">
        <v>55</v>
      </c>
      <c r="C37" s="151"/>
      <c r="D37" s="151"/>
      <c r="E37" s="151"/>
      <c r="F37" s="50"/>
      <c r="G37" s="50"/>
      <c r="H37" s="65"/>
      <c r="I37" s="53"/>
      <c r="J37" s="54"/>
      <c r="K37" s="54"/>
      <c r="L37" s="55">
        <f>SUM(L34:L36)</f>
        <v>2265</v>
      </c>
      <c r="M37" s="55">
        <f>SUM(M34:M36)</f>
        <v>2116.084105</v>
      </c>
      <c r="N37" s="56"/>
      <c r="O37" s="54"/>
      <c r="P37" s="54"/>
      <c r="Q37" s="55">
        <f>SUM(Q34:Q36)</f>
        <v>4555.446000000001</v>
      </c>
      <c r="R37" s="55">
        <f>SUM(R34:R36)</f>
        <v>4553.556999</v>
      </c>
      <c r="S37" s="56"/>
      <c r="T37" s="54"/>
      <c r="U37" s="54"/>
      <c r="V37" s="55">
        <f>SUM(V34:V36)</f>
        <v>3450.343</v>
      </c>
      <c r="W37" s="55">
        <f>SUM(W34:W36)</f>
        <v>2243.517397</v>
      </c>
      <c r="Y37" s="54"/>
      <c r="Z37" s="55">
        <f>SUM(Z34:Z36)</f>
        <v>3680.151333</v>
      </c>
      <c r="AB37" s="54"/>
      <c r="AC37" s="55">
        <f>SUM(AC34:AC36)</f>
        <v>4235.151334</v>
      </c>
      <c r="AE37" s="128"/>
      <c r="AF37" s="128"/>
      <c r="AG37" s="134">
        <f>SUM(AG34:AG36)</f>
        <v>18186.091667</v>
      </c>
      <c r="AH37" s="134">
        <f>SUM(AH34:AH36)</f>
        <v>8913.158500999998</v>
      </c>
    </row>
    <row r="38" spans="1:34" s="25" customFormat="1" ht="136.5" customHeight="1">
      <c r="A38" s="173" t="s">
        <v>28</v>
      </c>
      <c r="B38" s="169" t="s">
        <v>29</v>
      </c>
      <c r="C38" s="169" t="s">
        <v>104</v>
      </c>
      <c r="D38" s="205" t="s">
        <v>72</v>
      </c>
      <c r="E38" s="205" t="s">
        <v>95</v>
      </c>
      <c r="F38" s="19" t="s">
        <v>30</v>
      </c>
      <c r="G38" s="19" t="s">
        <v>118</v>
      </c>
      <c r="H38" s="209" t="s">
        <v>133</v>
      </c>
      <c r="I38" s="22"/>
      <c r="J38" s="16">
        <v>1001</v>
      </c>
      <c r="K38" s="16">
        <v>1001</v>
      </c>
      <c r="L38" s="106">
        <v>1768.545458</v>
      </c>
      <c r="M38" s="107">
        <v>1356.48356</v>
      </c>
      <c r="N38" s="24"/>
      <c r="O38" s="23">
        <v>1000</v>
      </c>
      <c r="P38" s="23">
        <v>690</v>
      </c>
      <c r="Q38" s="74">
        <v>3740.220998</v>
      </c>
      <c r="R38" s="74">
        <v>3634.959935</v>
      </c>
      <c r="S38" s="24"/>
      <c r="T38" s="16">
        <v>2500</v>
      </c>
      <c r="U38" s="16">
        <f>231+91</f>
        <v>322</v>
      </c>
      <c r="V38" s="34">
        <v>4623.976224</v>
      </c>
      <c r="W38" s="34">
        <v>3588.800487</v>
      </c>
      <c r="Y38" s="23">
        <v>3000</v>
      </c>
      <c r="Z38" s="137">
        <v>8668</v>
      </c>
      <c r="AA38" s="138"/>
      <c r="AB38" s="139">
        <v>2809</v>
      </c>
      <c r="AC38" s="73">
        <v>2442</v>
      </c>
      <c r="AE38" s="110">
        <f>+K38+P38+T38+Y38+AB38</f>
        <v>10000</v>
      </c>
      <c r="AF38" s="110">
        <f>+K38+P38+U38</f>
        <v>2013</v>
      </c>
      <c r="AG38" s="73">
        <f>+L38+Q38+V38+Z38+AC38</f>
        <v>21242.74268</v>
      </c>
      <c r="AH38" s="73">
        <f>+M38+R38+W38</f>
        <v>8580.243982</v>
      </c>
    </row>
    <row r="39" spans="1:34" s="25" customFormat="1" ht="105" customHeight="1">
      <c r="A39" s="174"/>
      <c r="B39" s="176"/>
      <c r="C39" s="176"/>
      <c r="D39" s="206"/>
      <c r="E39" s="206"/>
      <c r="F39" s="19" t="s">
        <v>31</v>
      </c>
      <c r="G39" s="19" t="s">
        <v>119</v>
      </c>
      <c r="H39" s="209"/>
      <c r="I39" s="22"/>
      <c r="J39" s="16">
        <v>1</v>
      </c>
      <c r="K39" s="16">
        <v>1</v>
      </c>
      <c r="L39" s="106">
        <v>297.15549</v>
      </c>
      <c r="M39" s="107">
        <v>266.119155</v>
      </c>
      <c r="N39" s="24"/>
      <c r="O39" s="23">
        <v>3</v>
      </c>
      <c r="P39" s="23">
        <v>3</v>
      </c>
      <c r="Q39" s="74">
        <v>174.029868</v>
      </c>
      <c r="R39" s="74">
        <v>54.207878</v>
      </c>
      <c r="S39" s="34"/>
      <c r="T39" s="16">
        <v>1</v>
      </c>
      <c r="U39" s="16">
        <v>0</v>
      </c>
      <c r="V39" s="34">
        <v>225.9925</v>
      </c>
      <c r="W39" s="34">
        <v>77.2925</v>
      </c>
      <c r="Y39" s="23">
        <v>2</v>
      </c>
      <c r="Z39" s="137">
        <v>340.82866666666666</v>
      </c>
      <c r="AA39" s="138"/>
      <c r="AB39" s="139">
        <v>1</v>
      </c>
      <c r="AC39" s="73">
        <v>155.82866666666666</v>
      </c>
      <c r="AE39" s="110">
        <f>+K39+P39+T39+Y39+AB39</f>
        <v>8</v>
      </c>
      <c r="AF39" s="110">
        <f>+K39+P39+U39</f>
        <v>4</v>
      </c>
      <c r="AG39" s="73">
        <f>+L39+Q39+V39+Z39+AC39</f>
        <v>1193.8351913333336</v>
      </c>
      <c r="AH39" s="73">
        <f>+M39+R39+W39</f>
        <v>397.619533</v>
      </c>
    </row>
    <row r="40" spans="1:34" ht="99.75" customHeight="1">
      <c r="A40" s="175"/>
      <c r="B40" s="170"/>
      <c r="C40" s="170"/>
      <c r="D40" s="207"/>
      <c r="E40" s="207"/>
      <c r="F40" s="19" t="s">
        <v>32</v>
      </c>
      <c r="G40" s="19" t="s">
        <v>120</v>
      </c>
      <c r="H40" s="209"/>
      <c r="I40" s="15"/>
      <c r="J40" s="16">
        <v>3</v>
      </c>
      <c r="K40" s="16">
        <v>3</v>
      </c>
      <c r="L40" s="106">
        <v>1687.834049</v>
      </c>
      <c r="M40" s="107">
        <v>1517.085128</v>
      </c>
      <c r="N40" s="17"/>
      <c r="O40" s="16">
        <v>1</v>
      </c>
      <c r="P40" s="16">
        <v>0</v>
      </c>
      <c r="Q40" s="74">
        <v>2339.197948</v>
      </c>
      <c r="R40" s="74">
        <v>2288.737401</v>
      </c>
      <c r="S40" s="26"/>
      <c r="T40" s="16">
        <v>4</v>
      </c>
      <c r="U40" s="16">
        <v>0</v>
      </c>
      <c r="V40" s="34">
        <v>2227.167276</v>
      </c>
      <c r="W40" s="34">
        <v>1458.338998</v>
      </c>
      <c r="Y40" s="16"/>
      <c r="Z40" s="137">
        <v>0</v>
      </c>
      <c r="AA40" s="140"/>
      <c r="AB40" s="110">
        <v>0</v>
      </c>
      <c r="AC40" s="74">
        <v>0</v>
      </c>
      <c r="AE40" s="110">
        <f>+K40+P40+T40+Y40+AB40</f>
        <v>7</v>
      </c>
      <c r="AF40" s="110">
        <f>+K40+P40+U40</f>
        <v>3</v>
      </c>
      <c r="AG40" s="73">
        <f>+L40+Q40+V40+Z40+AC40</f>
        <v>6254.199273</v>
      </c>
      <c r="AH40" s="73">
        <f>+M40+R40+W40</f>
        <v>5264.161527</v>
      </c>
    </row>
    <row r="41" spans="1:34" s="6" customFormat="1" ht="15.75">
      <c r="A41" s="61"/>
      <c r="B41" s="62" t="s">
        <v>56</v>
      </c>
      <c r="C41" s="62"/>
      <c r="D41" s="62"/>
      <c r="E41" s="62"/>
      <c r="F41" s="50"/>
      <c r="G41" s="50"/>
      <c r="H41" s="65"/>
      <c r="I41" s="45"/>
      <c r="J41" s="46"/>
      <c r="K41" s="46"/>
      <c r="L41" s="47">
        <f>SUM(L38:L40)</f>
        <v>3753.534997</v>
      </c>
      <c r="M41" s="47">
        <f>SUM(M38:M40)</f>
        <v>3139.6878429999997</v>
      </c>
      <c r="N41" s="48"/>
      <c r="O41" s="46"/>
      <c r="P41" s="46"/>
      <c r="Q41" s="47">
        <f>SUM(Q38:Q40)</f>
        <v>6253.448813999999</v>
      </c>
      <c r="R41" s="47">
        <f>SUM(R38:R40)</f>
        <v>5977.905214</v>
      </c>
      <c r="S41" s="59"/>
      <c r="T41" s="46"/>
      <c r="U41" s="46"/>
      <c r="V41" s="75">
        <f>SUM(V38:V40)</f>
        <v>7077.136</v>
      </c>
      <c r="W41" s="47">
        <f>SUM(W38:W40)</f>
        <v>5124.431985</v>
      </c>
      <c r="Y41" s="46"/>
      <c r="Z41" s="60">
        <f>SUM(Z38:Z40)</f>
        <v>9008.828666666666</v>
      </c>
      <c r="AB41" s="46"/>
      <c r="AC41" s="47">
        <f>SUM(AC38:AC40)</f>
        <v>2597.828666666667</v>
      </c>
      <c r="AE41" s="128"/>
      <c r="AF41" s="128"/>
      <c r="AG41" s="75">
        <f>SUM(AG38:AG40)</f>
        <v>28690.777144333333</v>
      </c>
      <c r="AH41" s="75">
        <f>SUM(AH38:AH40)</f>
        <v>14242.025042</v>
      </c>
    </row>
    <row r="42" spans="1:34" s="6" customFormat="1" ht="15.75">
      <c r="A42" s="63"/>
      <c r="B42" s="64"/>
      <c r="C42" s="64"/>
      <c r="D42" s="64"/>
      <c r="E42" s="64"/>
      <c r="F42" s="65"/>
      <c r="G42" s="65"/>
      <c r="H42" s="65"/>
      <c r="I42" s="45"/>
      <c r="J42" s="66"/>
      <c r="K42" s="66"/>
      <c r="L42" s="67"/>
      <c r="M42" s="67"/>
      <c r="N42" s="48"/>
      <c r="O42" s="66"/>
      <c r="P42" s="66"/>
      <c r="Q42" s="67"/>
      <c r="R42" s="67"/>
      <c r="S42" s="59"/>
      <c r="T42" s="66"/>
      <c r="U42" s="66"/>
      <c r="V42" s="67"/>
      <c r="W42" s="67"/>
      <c r="Y42" s="120"/>
      <c r="Z42" s="68"/>
      <c r="AB42" s="66"/>
      <c r="AC42" s="67"/>
      <c r="AE42" s="131"/>
      <c r="AF42" s="131"/>
      <c r="AG42" s="69"/>
      <c r="AH42" s="69"/>
    </row>
    <row r="43" spans="1:34" s="6" customFormat="1" ht="15.75">
      <c r="A43" s="63"/>
      <c r="B43" s="64"/>
      <c r="C43" s="64"/>
      <c r="D43" s="64"/>
      <c r="E43" s="64"/>
      <c r="F43" s="65"/>
      <c r="G43" s="65"/>
      <c r="H43" s="65"/>
      <c r="I43" s="45"/>
      <c r="J43" s="66"/>
      <c r="K43" s="66"/>
      <c r="L43" s="67"/>
      <c r="M43" s="67"/>
      <c r="N43" s="48"/>
      <c r="O43" s="66"/>
      <c r="P43" s="66"/>
      <c r="Q43" s="67"/>
      <c r="R43" s="67"/>
      <c r="S43" s="59"/>
      <c r="T43" s="66"/>
      <c r="U43" s="66"/>
      <c r="V43" s="67"/>
      <c r="W43" s="67"/>
      <c r="Y43" s="120"/>
      <c r="Z43" s="68"/>
      <c r="AB43" s="66"/>
      <c r="AC43" s="67"/>
      <c r="AE43" s="131"/>
      <c r="AF43" s="131"/>
      <c r="AG43" s="69"/>
      <c r="AH43" s="69"/>
    </row>
    <row r="44" spans="1:34" s="6" customFormat="1" ht="15.75">
      <c r="A44" s="63"/>
      <c r="B44" s="64"/>
      <c r="C44" s="64"/>
      <c r="D44" s="64"/>
      <c r="E44" s="64"/>
      <c r="F44" s="65"/>
      <c r="G44" s="65"/>
      <c r="H44" s="65"/>
      <c r="I44" s="45"/>
      <c r="J44" s="66"/>
      <c r="K44" s="66"/>
      <c r="L44" s="67"/>
      <c r="M44" s="67"/>
      <c r="N44" s="48"/>
      <c r="O44" s="66"/>
      <c r="P44" s="66"/>
      <c r="Q44" s="67"/>
      <c r="R44" s="67"/>
      <c r="S44" s="59"/>
      <c r="T44" s="66"/>
      <c r="U44" s="66"/>
      <c r="V44" s="67"/>
      <c r="W44" s="67"/>
      <c r="Y44" s="66"/>
      <c r="Z44" s="68"/>
      <c r="AB44" s="66"/>
      <c r="AC44" s="67"/>
      <c r="AE44" s="131"/>
      <c r="AF44" s="131"/>
      <c r="AG44" s="69"/>
      <c r="AH44" s="69"/>
    </row>
    <row r="45" spans="1:34" s="6" customFormat="1" ht="15.75">
      <c r="A45" s="63"/>
      <c r="B45" s="64"/>
      <c r="C45" s="64"/>
      <c r="D45" s="64"/>
      <c r="E45" s="64"/>
      <c r="F45" s="65"/>
      <c r="G45" s="65"/>
      <c r="H45" s="65"/>
      <c r="I45" s="45"/>
      <c r="J45" s="66"/>
      <c r="K45" s="66"/>
      <c r="L45" s="67"/>
      <c r="M45" s="67"/>
      <c r="N45" s="48"/>
      <c r="O45" s="66"/>
      <c r="P45" s="66"/>
      <c r="Q45" s="67"/>
      <c r="R45" s="67"/>
      <c r="S45" s="59"/>
      <c r="T45" s="66"/>
      <c r="U45" s="66"/>
      <c r="V45" s="67"/>
      <c r="W45" s="67"/>
      <c r="Y45" s="66"/>
      <c r="Z45" s="68"/>
      <c r="AB45" s="66"/>
      <c r="AC45" s="67"/>
      <c r="AE45" s="131"/>
      <c r="AF45" s="131"/>
      <c r="AG45" s="69"/>
      <c r="AH45" s="69"/>
    </row>
    <row r="46" spans="1:34" s="6" customFormat="1" ht="15.75">
      <c r="A46" s="63"/>
      <c r="B46" s="64"/>
      <c r="C46" s="64"/>
      <c r="D46" s="64"/>
      <c r="E46" s="64"/>
      <c r="F46" s="65"/>
      <c r="G46" s="65"/>
      <c r="H46" s="65"/>
      <c r="I46" s="45"/>
      <c r="J46" s="66"/>
      <c r="K46" s="66"/>
      <c r="L46" s="67"/>
      <c r="M46" s="67"/>
      <c r="N46" s="48"/>
      <c r="O46" s="66"/>
      <c r="P46" s="66"/>
      <c r="Q46" s="67"/>
      <c r="R46" s="67"/>
      <c r="S46" s="59"/>
      <c r="T46" s="66"/>
      <c r="U46" s="66"/>
      <c r="V46" s="67"/>
      <c r="W46" s="67"/>
      <c r="Y46" s="66"/>
      <c r="Z46" s="68"/>
      <c r="AB46" s="66"/>
      <c r="AC46" s="67"/>
      <c r="AE46" s="131"/>
      <c r="AF46" s="131"/>
      <c r="AG46" s="69"/>
      <c r="AH46" s="69"/>
    </row>
    <row r="47" spans="1:34" s="6" customFormat="1" ht="15.75">
      <c r="A47" s="63"/>
      <c r="B47" s="64"/>
      <c r="C47" s="64"/>
      <c r="D47" s="64"/>
      <c r="E47" s="64"/>
      <c r="F47" s="65"/>
      <c r="G47" s="65"/>
      <c r="H47" s="65"/>
      <c r="I47" s="45"/>
      <c r="J47" s="66"/>
      <c r="K47" s="66"/>
      <c r="L47" s="67"/>
      <c r="M47" s="67"/>
      <c r="N47" s="48"/>
      <c r="O47" s="66"/>
      <c r="P47" s="66"/>
      <c r="Q47" s="67"/>
      <c r="R47" s="67"/>
      <c r="S47" s="59"/>
      <c r="T47" s="66"/>
      <c r="U47" s="66"/>
      <c r="V47" s="67"/>
      <c r="W47" s="67"/>
      <c r="Y47" s="66"/>
      <c r="Z47" s="68"/>
      <c r="AB47" s="66"/>
      <c r="AC47" s="67"/>
      <c r="AE47" s="131"/>
      <c r="AF47" s="131"/>
      <c r="AG47" s="69"/>
      <c r="AH47" s="69"/>
    </row>
    <row r="48" spans="2:28" ht="15">
      <c r="B48" s="119"/>
      <c r="C48" s="119"/>
      <c r="D48" s="119"/>
      <c r="E48" s="119"/>
      <c r="AB48" s="32"/>
    </row>
    <row r="49" spans="2:28" ht="15">
      <c r="B49" s="119"/>
      <c r="C49" s="119"/>
      <c r="D49" s="119"/>
      <c r="E49" s="119"/>
      <c r="AB49" s="32"/>
    </row>
    <row r="50" spans="1:33" ht="15">
      <c r="A50" s="6" t="s">
        <v>33</v>
      </c>
      <c r="B50" s="6" t="s">
        <v>34</v>
      </c>
      <c r="C50" s="6"/>
      <c r="D50" s="6"/>
      <c r="E50" s="6"/>
      <c r="F50" s="7"/>
      <c r="G50" s="7"/>
      <c r="H50" s="7"/>
      <c r="I50" s="8"/>
      <c r="J50" s="7"/>
      <c r="K50" s="7"/>
      <c r="L50" s="7"/>
      <c r="M50" s="7"/>
      <c r="N50" s="8"/>
      <c r="O50" s="7"/>
      <c r="P50" s="7"/>
      <c r="Q50" s="7"/>
      <c r="R50" s="7"/>
      <c r="S50" s="8"/>
      <c r="T50" s="7"/>
      <c r="U50" s="7"/>
      <c r="V50" s="7"/>
      <c r="W50" s="7"/>
      <c r="Y50" s="7"/>
      <c r="Z50" s="7"/>
      <c r="AB50" s="7"/>
      <c r="AC50" s="7"/>
      <c r="AE50" s="127"/>
      <c r="AF50" s="127"/>
      <c r="AG50" s="127"/>
    </row>
    <row r="51" spans="1:33" ht="15">
      <c r="A51" s="9">
        <v>42</v>
      </c>
      <c r="B51" s="6" t="s">
        <v>35</v>
      </c>
      <c r="C51" s="6"/>
      <c r="D51" s="6"/>
      <c r="E51" s="6"/>
      <c r="F51" s="7"/>
      <c r="G51" s="7"/>
      <c r="H51" s="7"/>
      <c r="I51" s="8"/>
      <c r="J51" s="7"/>
      <c r="K51" s="7"/>
      <c r="L51" s="7"/>
      <c r="M51" s="7"/>
      <c r="N51" s="8"/>
      <c r="O51" s="7"/>
      <c r="P51" s="7"/>
      <c r="Q51" s="7"/>
      <c r="R51" s="7"/>
      <c r="S51" s="8"/>
      <c r="T51" s="7"/>
      <c r="U51" s="7"/>
      <c r="V51" s="7"/>
      <c r="W51" s="7"/>
      <c r="Y51" s="7"/>
      <c r="Z51" s="7"/>
      <c r="AB51" s="7"/>
      <c r="AC51" s="7"/>
      <c r="AE51" s="127"/>
      <c r="AF51" s="127"/>
      <c r="AG51" s="127"/>
    </row>
    <row r="52" spans="1:33" ht="15">
      <c r="A52" s="9"/>
      <c r="B52" s="6"/>
      <c r="C52" s="6"/>
      <c r="D52" s="6"/>
      <c r="E52" s="6"/>
      <c r="F52" s="7"/>
      <c r="G52" s="7"/>
      <c r="H52" s="7"/>
      <c r="I52" s="8"/>
      <c r="J52" s="7"/>
      <c r="K52" s="7"/>
      <c r="L52" s="7"/>
      <c r="M52" s="7"/>
      <c r="N52" s="8"/>
      <c r="O52" s="7"/>
      <c r="P52" s="7"/>
      <c r="Q52" s="7"/>
      <c r="R52" s="7"/>
      <c r="S52" s="8"/>
      <c r="T52" s="7"/>
      <c r="U52" s="7"/>
      <c r="V52" s="7"/>
      <c r="W52" s="7"/>
      <c r="Y52" s="7"/>
      <c r="Z52" s="7"/>
      <c r="AB52" s="7"/>
      <c r="AC52" s="7"/>
      <c r="AE52" s="127"/>
      <c r="AF52" s="127"/>
      <c r="AG52" s="127"/>
    </row>
    <row r="53" spans="1:34" s="12" customFormat="1" ht="15" customHeight="1">
      <c r="A53" s="165" t="s">
        <v>2</v>
      </c>
      <c r="B53" s="165" t="s">
        <v>3</v>
      </c>
      <c r="C53" s="201" t="s">
        <v>101</v>
      </c>
      <c r="D53" s="166" t="s">
        <v>68</v>
      </c>
      <c r="E53" s="201" t="s">
        <v>92</v>
      </c>
      <c r="F53" s="165" t="s">
        <v>19</v>
      </c>
      <c r="G53" s="203" t="s">
        <v>106</v>
      </c>
      <c r="H53" s="203" t="s">
        <v>132</v>
      </c>
      <c r="I53" s="10"/>
      <c r="J53" s="165">
        <v>2016</v>
      </c>
      <c r="K53" s="165"/>
      <c r="L53" s="165"/>
      <c r="M53" s="165"/>
      <c r="N53" s="10"/>
      <c r="O53" s="165">
        <v>2017</v>
      </c>
      <c r="P53" s="165"/>
      <c r="Q53" s="165"/>
      <c r="R53" s="165"/>
      <c r="S53" s="10"/>
      <c r="T53" s="165">
        <v>2018</v>
      </c>
      <c r="U53" s="165"/>
      <c r="V53" s="165"/>
      <c r="W53" s="165"/>
      <c r="Y53" s="165">
        <v>2019</v>
      </c>
      <c r="Z53" s="165"/>
      <c r="AB53" s="165">
        <v>2020</v>
      </c>
      <c r="AC53" s="165"/>
      <c r="AE53" s="215" t="s">
        <v>20</v>
      </c>
      <c r="AF53" s="216"/>
      <c r="AG53" s="216"/>
      <c r="AH53" s="216"/>
    </row>
    <row r="54" spans="1:34" s="12" customFormat="1" ht="16.5" customHeight="1">
      <c r="A54" s="165"/>
      <c r="B54" s="165"/>
      <c r="C54" s="197"/>
      <c r="D54" s="167"/>
      <c r="E54" s="197"/>
      <c r="F54" s="165"/>
      <c r="G54" s="203"/>
      <c r="H54" s="203"/>
      <c r="I54" s="10"/>
      <c r="J54" s="159" t="s">
        <v>4</v>
      </c>
      <c r="K54" s="159"/>
      <c r="L54" s="159" t="s">
        <v>62</v>
      </c>
      <c r="M54" s="159"/>
      <c r="N54" s="10"/>
      <c r="O54" s="159" t="s">
        <v>6</v>
      </c>
      <c r="P54" s="159"/>
      <c r="Q54" s="159" t="s">
        <v>8</v>
      </c>
      <c r="R54" s="159"/>
      <c r="S54" s="10"/>
      <c r="T54" s="159" t="s">
        <v>7</v>
      </c>
      <c r="U54" s="159"/>
      <c r="V54" s="159" t="s">
        <v>8</v>
      </c>
      <c r="W54" s="159"/>
      <c r="Y54" s="163" t="s">
        <v>7</v>
      </c>
      <c r="Z54" s="163" t="s">
        <v>8</v>
      </c>
      <c r="AB54" s="163" t="s">
        <v>7</v>
      </c>
      <c r="AC54" s="163" t="s">
        <v>8</v>
      </c>
      <c r="AE54" s="213" t="s">
        <v>6</v>
      </c>
      <c r="AF54" s="213" t="s">
        <v>67</v>
      </c>
      <c r="AG54" s="213" t="s">
        <v>8</v>
      </c>
      <c r="AH54" s="213" t="s">
        <v>5</v>
      </c>
    </row>
    <row r="55" spans="1:34" s="12" customFormat="1" ht="33">
      <c r="A55" s="165"/>
      <c r="B55" s="165"/>
      <c r="C55" s="202"/>
      <c r="D55" s="168"/>
      <c r="E55" s="202"/>
      <c r="F55" s="165"/>
      <c r="G55" s="203"/>
      <c r="H55" s="203"/>
      <c r="I55" s="13"/>
      <c r="J55" s="72" t="s">
        <v>60</v>
      </c>
      <c r="K55" s="144" t="s">
        <v>61</v>
      </c>
      <c r="L55" s="72" t="s">
        <v>63</v>
      </c>
      <c r="M55" s="144" t="s">
        <v>64</v>
      </c>
      <c r="N55" s="13"/>
      <c r="O55" s="72" t="s">
        <v>60</v>
      </c>
      <c r="P55" s="144" t="s">
        <v>61</v>
      </c>
      <c r="Q55" s="72" t="s">
        <v>63</v>
      </c>
      <c r="R55" s="144" t="s">
        <v>64</v>
      </c>
      <c r="S55" s="13"/>
      <c r="T55" s="72" t="s">
        <v>60</v>
      </c>
      <c r="U55" s="144" t="s">
        <v>61</v>
      </c>
      <c r="V55" s="72" t="s">
        <v>63</v>
      </c>
      <c r="W55" s="144" t="s">
        <v>64</v>
      </c>
      <c r="Y55" s="164"/>
      <c r="Z55" s="164"/>
      <c r="AB55" s="164"/>
      <c r="AC55" s="164"/>
      <c r="AE55" s="214"/>
      <c r="AF55" s="214"/>
      <c r="AG55" s="214"/>
      <c r="AH55" s="214"/>
    </row>
    <row r="56" spans="1:34" ht="117" customHeight="1">
      <c r="A56" s="171" t="s">
        <v>36</v>
      </c>
      <c r="B56" s="169" t="s">
        <v>37</v>
      </c>
      <c r="C56" s="169" t="s">
        <v>105</v>
      </c>
      <c r="D56" s="205" t="s">
        <v>73</v>
      </c>
      <c r="E56" s="205" t="s">
        <v>131</v>
      </c>
      <c r="F56" s="42" t="s">
        <v>38</v>
      </c>
      <c r="G56" s="42" t="s">
        <v>121</v>
      </c>
      <c r="H56" s="143" t="s">
        <v>134</v>
      </c>
      <c r="I56" s="15"/>
      <c r="J56" s="30">
        <v>1</v>
      </c>
      <c r="K56" s="105">
        <v>1</v>
      </c>
      <c r="L56" s="111">
        <v>347.471</v>
      </c>
      <c r="M56" s="111">
        <v>347.201051</v>
      </c>
      <c r="N56" s="17"/>
      <c r="O56" s="30">
        <v>1</v>
      </c>
      <c r="P56" s="105">
        <v>1</v>
      </c>
      <c r="Q56" s="111">
        <v>458.189028</v>
      </c>
      <c r="R56" s="111">
        <v>456.222361</v>
      </c>
      <c r="S56" s="17"/>
      <c r="T56" s="30">
        <v>1</v>
      </c>
      <c r="U56" s="156">
        <v>0.18</v>
      </c>
      <c r="V56" s="34">
        <v>890.05045</v>
      </c>
      <c r="W56" s="34">
        <v>491.8456</v>
      </c>
      <c r="Y56" s="30">
        <v>1</v>
      </c>
      <c r="Z56" s="34">
        <v>322.95710889194135</v>
      </c>
      <c r="AB56" s="30">
        <v>1</v>
      </c>
      <c r="AC56" s="34">
        <v>381.45981262820516</v>
      </c>
      <c r="AE56" s="136">
        <v>1</v>
      </c>
      <c r="AF56" s="141">
        <f>+(K56+P56+U56)/5</f>
        <v>0.43600000000000005</v>
      </c>
      <c r="AG56" s="73">
        <f>+L56+Q56+V56+Z56+AC56</f>
        <v>2400.1273995201464</v>
      </c>
      <c r="AH56" s="73">
        <f>+M56+R56+W56</f>
        <v>1295.269012</v>
      </c>
    </row>
    <row r="57" spans="1:34" ht="144.75" customHeight="1">
      <c r="A57" s="172"/>
      <c r="B57" s="170"/>
      <c r="C57" s="170"/>
      <c r="D57" s="207"/>
      <c r="E57" s="207"/>
      <c r="F57" s="42" t="s">
        <v>39</v>
      </c>
      <c r="G57" s="42" t="s">
        <v>122</v>
      </c>
      <c r="H57" s="143" t="s">
        <v>135</v>
      </c>
      <c r="I57" s="15"/>
      <c r="J57" s="30">
        <v>1</v>
      </c>
      <c r="K57" s="30">
        <v>1</v>
      </c>
      <c r="L57" s="111">
        <v>16.529</v>
      </c>
      <c r="M57" s="111">
        <v>7.36</v>
      </c>
      <c r="N57" s="17"/>
      <c r="O57" s="30">
        <v>1</v>
      </c>
      <c r="P57" s="105">
        <v>1</v>
      </c>
      <c r="Q57" s="111">
        <v>51.500972</v>
      </c>
      <c r="R57" s="111">
        <v>51.345</v>
      </c>
      <c r="S57" s="116"/>
      <c r="T57" s="30">
        <v>1</v>
      </c>
      <c r="U57" s="157">
        <v>0.175</v>
      </c>
      <c r="V57" s="34">
        <v>97.01055</v>
      </c>
      <c r="W57" s="34">
        <v>92.8648</v>
      </c>
      <c r="Y57" s="30">
        <v>1</v>
      </c>
      <c r="Z57" s="34">
        <v>1.1995577747252746</v>
      </c>
      <c r="AB57" s="30">
        <v>1</v>
      </c>
      <c r="AC57" s="34">
        <v>1.4168540384615385</v>
      </c>
      <c r="AE57" s="136">
        <v>1</v>
      </c>
      <c r="AF57" s="141">
        <f>+(K57+P57+U57)/5</f>
        <v>0.43499999999999994</v>
      </c>
      <c r="AG57" s="73">
        <f>+L57+Q57+V57+Z57+AC57</f>
        <v>167.6569338131868</v>
      </c>
      <c r="AH57" s="73">
        <f>+M57+R57+W57</f>
        <v>151.5698</v>
      </c>
    </row>
    <row r="58" spans="1:34" s="6" customFormat="1" ht="15.75">
      <c r="A58" s="61"/>
      <c r="B58" s="62" t="s">
        <v>57</v>
      </c>
      <c r="C58" s="62"/>
      <c r="D58" s="62"/>
      <c r="E58" s="62"/>
      <c r="F58" s="50"/>
      <c r="G58" s="50"/>
      <c r="H58" s="65"/>
      <c r="I58" s="45"/>
      <c r="J58" s="46"/>
      <c r="K58" s="46"/>
      <c r="L58" s="47">
        <f>SUM(L56:L57)</f>
        <v>364</v>
      </c>
      <c r="M58" s="47">
        <f>SUM(M56:M57)</f>
        <v>354.561051</v>
      </c>
      <c r="N58" s="48"/>
      <c r="O58" s="46"/>
      <c r="P58" s="46"/>
      <c r="Q58" s="47">
        <f>SUM(Q56:Q57)</f>
        <v>509.69</v>
      </c>
      <c r="R58" s="47">
        <f>SUM(R56:R57)</f>
        <v>507.567361</v>
      </c>
      <c r="S58" s="59"/>
      <c r="T58" s="46"/>
      <c r="U58" s="46"/>
      <c r="V58" s="47">
        <f>SUM(V56:V57)</f>
        <v>987.0609999999999</v>
      </c>
      <c r="W58" s="47">
        <f>SUM(W56:W57)</f>
        <v>584.7103999999999</v>
      </c>
      <c r="Y58" s="46"/>
      <c r="Z58" s="47">
        <f>SUM(Z56:Z57)</f>
        <v>324.15666666666664</v>
      </c>
      <c r="AB58" s="46"/>
      <c r="AC58" s="47">
        <f>SUM(AC56:AC57)</f>
        <v>382.8766666666667</v>
      </c>
      <c r="AE58" s="128"/>
      <c r="AF58" s="128"/>
      <c r="AG58" s="75">
        <f>SUM(AG56:AG57)</f>
        <v>2567.784333333333</v>
      </c>
      <c r="AH58" s="75">
        <f>SUM(AH56:AH57)</f>
        <v>1446.838812</v>
      </c>
    </row>
    <row r="59" spans="1:34" s="6" customFormat="1" ht="15.75">
      <c r="A59" s="63"/>
      <c r="B59" s="64"/>
      <c r="C59" s="64"/>
      <c r="D59" s="64"/>
      <c r="E59" s="64"/>
      <c r="F59" s="65"/>
      <c r="G59" s="65"/>
      <c r="H59" s="65"/>
      <c r="I59" s="45"/>
      <c r="J59" s="66"/>
      <c r="K59" s="66"/>
      <c r="L59" s="67"/>
      <c r="M59" s="67"/>
      <c r="N59" s="48"/>
      <c r="O59" s="66"/>
      <c r="P59" s="66"/>
      <c r="Q59" s="67"/>
      <c r="R59" s="67"/>
      <c r="S59" s="59"/>
      <c r="T59" s="66"/>
      <c r="U59" s="66"/>
      <c r="V59" s="67"/>
      <c r="W59" s="67"/>
      <c r="Y59" s="66"/>
      <c r="Z59" s="67"/>
      <c r="AB59" s="66"/>
      <c r="AC59" s="67"/>
      <c r="AE59" s="131"/>
      <c r="AF59" s="131"/>
      <c r="AG59" s="217"/>
      <c r="AH59" s="217"/>
    </row>
    <row r="60" spans="1:34" s="6" customFormat="1" ht="15.75">
      <c r="A60" s="63"/>
      <c r="B60" s="64"/>
      <c r="C60" s="64"/>
      <c r="D60" s="64"/>
      <c r="E60" s="64"/>
      <c r="F60" s="65"/>
      <c r="G60" s="65"/>
      <c r="H60" s="65"/>
      <c r="I60" s="45"/>
      <c r="J60" s="66"/>
      <c r="K60" s="66"/>
      <c r="L60" s="67"/>
      <c r="M60" s="67"/>
      <c r="N60" s="48"/>
      <c r="O60" s="66"/>
      <c r="P60" s="66"/>
      <c r="Q60" s="67"/>
      <c r="R60" s="67"/>
      <c r="S60" s="59"/>
      <c r="T60" s="66"/>
      <c r="U60" s="66"/>
      <c r="V60" s="67"/>
      <c r="W60" s="67"/>
      <c r="Y60" s="66"/>
      <c r="Z60" s="67"/>
      <c r="AB60" s="66"/>
      <c r="AC60" s="67"/>
      <c r="AE60" s="131"/>
      <c r="AF60" s="131"/>
      <c r="AG60" s="217"/>
      <c r="AH60" s="217"/>
    </row>
    <row r="61" spans="1:34" s="6" customFormat="1" ht="15.75">
      <c r="A61" s="63"/>
      <c r="B61" s="64"/>
      <c r="C61" s="64"/>
      <c r="D61" s="64"/>
      <c r="E61" s="64"/>
      <c r="F61" s="65"/>
      <c r="G61" s="65"/>
      <c r="H61" s="65"/>
      <c r="I61" s="45"/>
      <c r="J61" s="66"/>
      <c r="K61" s="66"/>
      <c r="L61" s="67"/>
      <c r="M61" s="67"/>
      <c r="N61" s="48"/>
      <c r="O61" s="66"/>
      <c r="P61" s="66"/>
      <c r="Q61" s="67"/>
      <c r="R61" s="67"/>
      <c r="S61" s="59"/>
      <c r="T61" s="66"/>
      <c r="U61" s="66"/>
      <c r="V61" s="67"/>
      <c r="W61" s="67"/>
      <c r="Y61" s="66"/>
      <c r="Z61" s="67"/>
      <c r="AB61" s="66"/>
      <c r="AC61" s="67"/>
      <c r="AE61" s="131"/>
      <c r="AF61" s="131"/>
      <c r="AG61" s="217"/>
      <c r="AH61" s="217"/>
    </row>
    <row r="62" spans="1:34" s="6" customFormat="1" ht="15.75">
      <c r="A62" s="63"/>
      <c r="B62" s="64"/>
      <c r="C62" s="64"/>
      <c r="D62" s="64"/>
      <c r="E62" s="64"/>
      <c r="F62" s="65"/>
      <c r="G62" s="65"/>
      <c r="H62" s="65"/>
      <c r="I62" s="45"/>
      <c r="J62" s="66"/>
      <c r="K62" s="66"/>
      <c r="L62" s="67"/>
      <c r="M62" s="67"/>
      <c r="N62" s="48"/>
      <c r="O62" s="66"/>
      <c r="P62" s="66"/>
      <c r="Q62" s="67"/>
      <c r="R62" s="67"/>
      <c r="S62" s="59"/>
      <c r="T62" s="66"/>
      <c r="U62" s="66"/>
      <c r="V62" s="67"/>
      <c r="W62" s="67"/>
      <c r="Y62" s="66"/>
      <c r="Z62" s="67"/>
      <c r="AB62" s="66"/>
      <c r="AC62" s="67"/>
      <c r="AE62" s="131"/>
      <c r="AF62" s="131"/>
      <c r="AG62" s="217"/>
      <c r="AH62" s="217"/>
    </row>
    <row r="63" spans="1:34" s="6" customFormat="1" ht="15.75">
      <c r="A63" s="63"/>
      <c r="B63" s="64"/>
      <c r="C63" s="64"/>
      <c r="D63" s="64"/>
      <c r="E63" s="64"/>
      <c r="F63" s="65"/>
      <c r="G63" s="65"/>
      <c r="H63" s="65"/>
      <c r="I63" s="45"/>
      <c r="J63" s="66"/>
      <c r="K63" s="66"/>
      <c r="L63" s="67"/>
      <c r="M63" s="67"/>
      <c r="N63" s="48"/>
      <c r="O63" s="66"/>
      <c r="P63" s="66"/>
      <c r="Q63" s="67"/>
      <c r="R63" s="67"/>
      <c r="S63" s="59"/>
      <c r="T63" s="66"/>
      <c r="U63" s="66"/>
      <c r="V63" s="67"/>
      <c r="W63" s="67"/>
      <c r="Y63" s="66"/>
      <c r="Z63" s="67"/>
      <c r="AB63" s="66"/>
      <c r="AC63" s="67"/>
      <c r="AE63" s="131"/>
      <c r="AF63" s="131"/>
      <c r="AG63" s="217"/>
      <c r="AH63" s="217"/>
    </row>
    <row r="64" spans="1:34" s="6" customFormat="1" ht="15.75">
      <c r="A64" s="63"/>
      <c r="B64" s="64"/>
      <c r="C64" s="64"/>
      <c r="D64" s="64"/>
      <c r="E64" s="64"/>
      <c r="F64" s="65"/>
      <c r="G64" s="65"/>
      <c r="H64" s="65"/>
      <c r="I64" s="45"/>
      <c r="J64" s="66"/>
      <c r="K64" s="66"/>
      <c r="L64" s="67"/>
      <c r="M64" s="67"/>
      <c r="N64" s="48"/>
      <c r="O64" s="66"/>
      <c r="P64" s="66"/>
      <c r="Q64" s="67"/>
      <c r="R64" s="67"/>
      <c r="S64" s="59"/>
      <c r="T64" s="66"/>
      <c r="U64" s="66"/>
      <c r="V64" s="67"/>
      <c r="W64" s="67"/>
      <c r="Y64" s="66"/>
      <c r="Z64" s="67"/>
      <c r="AB64" s="66"/>
      <c r="AC64" s="67"/>
      <c r="AE64" s="131"/>
      <c r="AF64" s="131"/>
      <c r="AG64" s="217"/>
      <c r="AH64" s="217"/>
    </row>
    <row r="65" spans="1:34" s="6" customFormat="1" ht="15.75">
      <c r="A65" s="63"/>
      <c r="B65" s="64"/>
      <c r="C65" s="64"/>
      <c r="D65" s="64"/>
      <c r="E65" s="64"/>
      <c r="F65" s="65"/>
      <c r="G65" s="65"/>
      <c r="H65" s="65"/>
      <c r="I65" s="45"/>
      <c r="J65" s="66"/>
      <c r="K65" s="66"/>
      <c r="L65" s="67"/>
      <c r="M65" s="67"/>
      <c r="N65" s="48"/>
      <c r="O65" s="66"/>
      <c r="P65" s="66"/>
      <c r="Q65" s="67"/>
      <c r="R65" s="67"/>
      <c r="S65" s="59"/>
      <c r="T65" s="66"/>
      <c r="U65" s="66"/>
      <c r="V65" s="66"/>
      <c r="W65" s="66"/>
      <c r="Y65" s="66"/>
      <c r="Z65" s="68"/>
      <c r="AB65" s="66"/>
      <c r="AC65" s="67"/>
      <c r="AE65" s="131"/>
      <c r="AF65" s="131"/>
      <c r="AG65" s="69"/>
      <c r="AH65" s="132"/>
    </row>
    <row r="66" spans="1:33" ht="15">
      <c r="A66" s="6" t="s">
        <v>33</v>
      </c>
      <c r="B66" s="6" t="s">
        <v>34</v>
      </c>
      <c r="C66" s="6"/>
      <c r="D66" s="6"/>
      <c r="E66" s="6"/>
      <c r="F66" s="7"/>
      <c r="G66" s="7"/>
      <c r="H66" s="7"/>
      <c r="I66" s="8"/>
      <c r="J66" s="7"/>
      <c r="K66" s="7"/>
      <c r="L66" s="7"/>
      <c r="M66" s="7"/>
      <c r="N66" s="8"/>
      <c r="O66" s="7"/>
      <c r="P66" s="7"/>
      <c r="Q66" s="7"/>
      <c r="R66" s="7"/>
      <c r="S66" s="8"/>
      <c r="T66" s="7"/>
      <c r="U66" s="7"/>
      <c r="V66" s="122"/>
      <c r="W66" s="122"/>
      <c r="Y66" s="7"/>
      <c r="AB66" s="7"/>
      <c r="AC66" s="7"/>
      <c r="AE66" s="127"/>
      <c r="AF66" s="127"/>
      <c r="AG66" s="127"/>
    </row>
    <row r="67" spans="1:33" ht="15">
      <c r="A67" s="9">
        <v>43</v>
      </c>
      <c r="B67" s="6" t="s">
        <v>41</v>
      </c>
      <c r="C67" s="6"/>
      <c r="D67" s="6"/>
      <c r="E67" s="6"/>
      <c r="F67" s="7"/>
      <c r="G67" s="7"/>
      <c r="H67" s="7"/>
      <c r="I67" s="8"/>
      <c r="J67" s="7"/>
      <c r="K67" s="7"/>
      <c r="L67" s="7"/>
      <c r="M67" s="7"/>
      <c r="N67" s="8"/>
      <c r="O67" s="7"/>
      <c r="P67" s="7"/>
      <c r="Q67" s="7"/>
      <c r="R67" s="7"/>
      <c r="S67" s="8"/>
      <c r="T67" s="7"/>
      <c r="U67" s="7"/>
      <c r="V67" s="7"/>
      <c r="W67" s="7"/>
      <c r="Y67" s="7"/>
      <c r="Z67" s="7"/>
      <c r="AB67" s="7"/>
      <c r="AC67" s="7"/>
      <c r="AE67" s="127"/>
      <c r="AF67" s="127"/>
      <c r="AG67" s="127"/>
    </row>
    <row r="68" spans="1:34" s="12" customFormat="1" ht="15" customHeight="1">
      <c r="A68" s="165" t="s">
        <v>2</v>
      </c>
      <c r="B68" s="165" t="s">
        <v>3</v>
      </c>
      <c r="C68" s="201" t="s">
        <v>101</v>
      </c>
      <c r="D68" s="166" t="s">
        <v>68</v>
      </c>
      <c r="E68" s="201" t="s">
        <v>92</v>
      </c>
      <c r="F68" s="165" t="s">
        <v>19</v>
      </c>
      <c r="G68" s="203" t="s">
        <v>106</v>
      </c>
      <c r="H68" s="203" t="s">
        <v>132</v>
      </c>
      <c r="I68" s="10"/>
      <c r="J68" s="165">
        <v>2016</v>
      </c>
      <c r="K68" s="165"/>
      <c r="L68" s="165"/>
      <c r="M68" s="165"/>
      <c r="N68" s="10"/>
      <c r="O68" s="165">
        <v>2017</v>
      </c>
      <c r="P68" s="165"/>
      <c r="Q68" s="165"/>
      <c r="R68" s="165"/>
      <c r="S68" s="10"/>
      <c r="T68" s="165">
        <v>2018</v>
      </c>
      <c r="U68" s="165"/>
      <c r="V68" s="165"/>
      <c r="W68" s="165"/>
      <c r="Y68" s="165">
        <v>2019</v>
      </c>
      <c r="Z68" s="165"/>
      <c r="AB68" s="165">
        <v>2020</v>
      </c>
      <c r="AC68" s="165"/>
      <c r="AE68" s="215" t="s">
        <v>20</v>
      </c>
      <c r="AF68" s="216"/>
      <c r="AG68" s="216"/>
      <c r="AH68" s="216"/>
    </row>
    <row r="69" spans="1:34" s="12" customFormat="1" ht="16.5" customHeight="1">
      <c r="A69" s="165"/>
      <c r="B69" s="165"/>
      <c r="C69" s="197"/>
      <c r="D69" s="167"/>
      <c r="E69" s="197"/>
      <c r="F69" s="165"/>
      <c r="G69" s="203"/>
      <c r="H69" s="203"/>
      <c r="I69" s="10"/>
      <c r="J69" s="159" t="s">
        <v>4</v>
      </c>
      <c r="K69" s="159"/>
      <c r="L69" s="159" t="s">
        <v>62</v>
      </c>
      <c r="M69" s="159"/>
      <c r="N69" s="10"/>
      <c r="O69" s="159" t="s">
        <v>6</v>
      </c>
      <c r="P69" s="159"/>
      <c r="Q69" s="159" t="s">
        <v>8</v>
      </c>
      <c r="R69" s="159"/>
      <c r="S69" s="10"/>
      <c r="T69" s="159" t="s">
        <v>7</v>
      </c>
      <c r="U69" s="159"/>
      <c r="V69" s="159" t="s">
        <v>8</v>
      </c>
      <c r="W69" s="159"/>
      <c r="Y69" s="163" t="s">
        <v>7</v>
      </c>
      <c r="Z69" s="163" t="s">
        <v>8</v>
      </c>
      <c r="AB69" s="163" t="s">
        <v>7</v>
      </c>
      <c r="AC69" s="163" t="s">
        <v>8</v>
      </c>
      <c r="AE69" s="213" t="s">
        <v>6</v>
      </c>
      <c r="AF69" s="213" t="s">
        <v>67</v>
      </c>
      <c r="AG69" s="213" t="s">
        <v>8</v>
      </c>
      <c r="AH69" s="213" t="s">
        <v>5</v>
      </c>
    </row>
    <row r="70" spans="1:34" s="12" customFormat="1" ht="33">
      <c r="A70" s="165"/>
      <c r="B70" s="165"/>
      <c r="C70" s="202"/>
      <c r="D70" s="168"/>
      <c r="E70" s="202"/>
      <c r="F70" s="165"/>
      <c r="G70" s="203"/>
      <c r="H70" s="203"/>
      <c r="I70" s="13"/>
      <c r="J70" s="72" t="s">
        <v>60</v>
      </c>
      <c r="K70" s="144" t="s">
        <v>61</v>
      </c>
      <c r="L70" s="72" t="s">
        <v>63</v>
      </c>
      <c r="M70" s="144" t="s">
        <v>64</v>
      </c>
      <c r="N70" s="13"/>
      <c r="O70" s="72" t="s">
        <v>60</v>
      </c>
      <c r="P70" s="144" t="s">
        <v>61</v>
      </c>
      <c r="Q70" s="72" t="s">
        <v>63</v>
      </c>
      <c r="R70" s="144" t="s">
        <v>64</v>
      </c>
      <c r="S70" s="13"/>
      <c r="T70" s="72" t="s">
        <v>60</v>
      </c>
      <c r="U70" s="144" t="s">
        <v>61</v>
      </c>
      <c r="V70" s="72" t="s">
        <v>63</v>
      </c>
      <c r="W70" s="144" t="s">
        <v>64</v>
      </c>
      <c r="Y70" s="164"/>
      <c r="Z70" s="164"/>
      <c r="AB70" s="164"/>
      <c r="AC70" s="164"/>
      <c r="AE70" s="214"/>
      <c r="AF70" s="214"/>
      <c r="AG70" s="214"/>
      <c r="AH70" s="214"/>
    </row>
    <row r="71" spans="1:34" ht="177" customHeight="1">
      <c r="A71" s="171" t="s">
        <v>40</v>
      </c>
      <c r="B71" s="169" t="s">
        <v>13</v>
      </c>
      <c r="C71" s="169" t="s">
        <v>105</v>
      </c>
      <c r="D71" s="169" t="s">
        <v>74</v>
      </c>
      <c r="E71" s="104" t="s">
        <v>96</v>
      </c>
      <c r="F71" s="42" t="s">
        <v>42</v>
      </c>
      <c r="G71" s="42" t="s">
        <v>123</v>
      </c>
      <c r="H71" s="42" t="s">
        <v>136</v>
      </c>
      <c r="I71" s="15"/>
      <c r="J71" s="30">
        <v>1</v>
      </c>
      <c r="K71" s="102">
        <v>1</v>
      </c>
      <c r="L71" s="109">
        <v>79.86808</v>
      </c>
      <c r="M71" s="108">
        <v>2397.736674</v>
      </c>
      <c r="N71" s="17"/>
      <c r="O71" s="30">
        <v>1</v>
      </c>
      <c r="P71" s="105">
        <v>1</v>
      </c>
      <c r="Q71" s="109">
        <v>1390.590417</v>
      </c>
      <c r="R71" s="109">
        <v>1381.359384</v>
      </c>
      <c r="S71" s="17"/>
      <c r="T71" s="30">
        <v>1</v>
      </c>
      <c r="U71" s="158">
        <v>0.1534</v>
      </c>
      <c r="V71" s="34">
        <v>2330.67815</v>
      </c>
      <c r="W71" s="34">
        <v>870.891683</v>
      </c>
      <c r="Y71" s="30">
        <v>1</v>
      </c>
      <c r="Z71" s="34">
        <v>51.605560938173184</v>
      </c>
      <c r="AB71" s="30">
        <v>1</v>
      </c>
      <c r="AC71" s="34">
        <v>68.60807173378772</v>
      </c>
      <c r="AE71" s="133">
        <v>1</v>
      </c>
      <c r="AF71" s="103">
        <f>+(K71+P71+U71)/5</f>
        <v>0.43068</v>
      </c>
      <c r="AG71" s="73">
        <f>+L71+Q71+V71+Z71+AC71</f>
        <v>3921.3502796719613</v>
      </c>
      <c r="AH71" s="73">
        <f>+M71+R71+W71</f>
        <v>4649.987741</v>
      </c>
    </row>
    <row r="72" spans="1:34" ht="284.25" customHeight="1">
      <c r="A72" s="172"/>
      <c r="B72" s="170"/>
      <c r="C72" s="170"/>
      <c r="D72" s="170"/>
      <c r="E72" s="104" t="s">
        <v>97</v>
      </c>
      <c r="F72" s="42" t="s">
        <v>43</v>
      </c>
      <c r="G72" s="42" t="s">
        <v>124</v>
      </c>
      <c r="H72" s="42" t="s">
        <v>135</v>
      </c>
      <c r="I72" s="15"/>
      <c r="J72" s="30">
        <v>1</v>
      </c>
      <c r="K72" s="103">
        <v>1</v>
      </c>
      <c r="L72" s="117">
        <v>2471.268301</v>
      </c>
      <c r="M72" s="108">
        <v>79.86808</v>
      </c>
      <c r="N72" s="17"/>
      <c r="O72" s="30">
        <v>1</v>
      </c>
      <c r="P72" s="113">
        <v>0.9939</v>
      </c>
      <c r="Q72" s="109">
        <v>5900.546913</v>
      </c>
      <c r="R72" s="109">
        <v>5574.751834</v>
      </c>
      <c r="S72" s="116"/>
      <c r="T72" s="30">
        <v>1</v>
      </c>
      <c r="U72" s="158">
        <v>0.2695</v>
      </c>
      <c r="V72" s="34">
        <v>3982.29285</v>
      </c>
      <c r="W72" s="34">
        <v>1620.533429</v>
      </c>
      <c r="Y72" s="30">
        <v>1</v>
      </c>
      <c r="Z72" s="34">
        <v>1262.8064390618267</v>
      </c>
      <c r="AB72" s="30">
        <v>1</v>
      </c>
      <c r="AC72" s="34">
        <v>1678.8639282662125</v>
      </c>
      <c r="AE72" s="133">
        <v>1</v>
      </c>
      <c r="AF72" s="152">
        <f>+(K72+P72+U72)/5</f>
        <v>0.45267999999999997</v>
      </c>
      <c r="AG72" s="73">
        <f>+L72+Q72+V72+Z72+AC72</f>
        <v>15295.778431328039</v>
      </c>
      <c r="AH72" s="73">
        <f>+M72+R72+W72</f>
        <v>7275.153343</v>
      </c>
    </row>
    <row r="73" spans="1:34" s="6" customFormat="1" ht="15.75">
      <c r="A73" s="61"/>
      <c r="B73" s="62" t="s">
        <v>58</v>
      </c>
      <c r="C73" s="62"/>
      <c r="D73" s="62"/>
      <c r="E73" s="62"/>
      <c r="F73" s="50"/>
      <c r="G73" s="50"/>
      <c r="H73" s="65"/>
      <c r="I73" s="45"/>
      <c r="J73" s="46"/>
      <c r="K73" s="46"/>
      <c r="L73" s="47">
        <f>SUM(L71:L72)</f>
        <v>2551.1363810000003</v>
      </c>
      <c r="M73" s="47">
        <f>SUM(M71:M72)</f>
        <v>2477.6047540000004</v>
      </c>
      <c r="N73" s="48"/>
      <c r="O73" s="46"/>
      <c r="P73" s="46"/>
      <c r="Q73" s="47">
        <f>SUM(Q71:Q72)</f>
        <v>7291.13733</v>
      </c>
      <c r="R73" s="47">
        <f>SUM(R71:R72)</f>
        <v>6956.111218</v>
      </c>
      <c r="S73" s="59"/>
      <c r="T73" s="46"/>
      <c r="U73" s="46"/>
      <c r="V73" s="47">
        <f>SUM(V71:V72)</f>
        <v>6312.971</v>
      </c>
      <c r="W73" s="47">
        <f>SUM(W71:W72)</f>
        <v>2491.425112</v>
      </c>
      <c r="Y73" s="46"/>
      <c r="Z73" s="47">
        <f>SUM(Z71:Z72)</f>
        <v>1314.4119999999998</v>
      </c>
      <c r="AB73" s="46"/>
      <c r="AC73" s="47">
        <f>SUM(AC71:AC72)</f>
        <v>1747.4720000000002</v>
      </c>
      <c r="AE73" s="128"/>
      <c r="AF73" s="128"/>
      <c r="AG73" s="75">
        <f>SUM(AG71:AG72)</f>
        <v>19217.128711</v>
      </c>
      <c r="AH73" s="75">
        <f>SUM(AH71:AH72)</f>
        <v>11925.141083999999</v>
      </c>
    </row>
    <row r="74" spans="1:34" s="6" customFormat="1" ht="15.75">
      <c r="A74" s="63"/>
      <c r="B74" s="64"/>
      <c r="C74" s="64"/>
      <c r="D74" s="64"/>
      <c r="E74" s="64"/>
      <c r="F74" s="65"/>
      <c r="G74" s="65"/>
      <c r="H74" s="65"/>
      <c r="I74" s="45"/>
      <c r="J74" s="66"/>
      <c r="K74" s="66"/>
      <c r="L74" s="67"/>
      <c r="M74" s="67"/>
      <c r="N74" s="48"/>
      <c r="O74" s="66"/>
      <c r="P74" s="66"/>
      <c r="Q74" s="67"/>
      <c r="R74" s="67"/>
      <c r="S74" s="59"/>
      <c r="T74" s="66"/>
      <c r="U74" s="66"/>
      <c r="V74" s="67"/>
      <c r="W74" s="67"/>
      <c r="Y74" s="66"/>
      <c r="Z74" s="67"/>
      <c r="AB74" s="66"/>
      <c r="AC74" s="67"/>
      <c r="AE74" s="131"/>
      <c r="AF74" s="131"/>
      <c r="AG74" s="217"/>
      <c r="AH74" s="217"/>
    </row>
    <row r="75" spans="1:34" s="6" customFormat="1" ht="15.75">
      <c r="A75" s="63"/>
      <c r="B75" s="64"/>
      <c r="C75" s="64"/>
      <c r="D75" s="64"/>
      <c r="E75" s="64"/>
      <c r="F75" s="65"/>
      <c r="G75" s="65"/>
      <c r="H75" s="65"/>
      <c r="I75" s="45"/>
      <c r="J75" s="66"/>
      <c r="K75" s="66"/>
      <c r="L75" s="67"/>
      <c r="M75" s="67"/>
      <c r="N75" s="48"/>
      <c r="O75" s="66"/>
      <c r="P75" s="66"/>
      <c r="Q75" s="67"/>
      <c r="R75" s="67"/>
      <c r="S75" s="59"/>
      <c r="T75" s="66"/>
      <c r="U75" s="66"/>
      <c r="V75" s="67"/>
      <c r="W75" s="67"/>
      <c r="Y75" s="66"/>
      <c r="Z75" s="67"/>
      <c r="AB75" s="66"/>
      <c r="AC75" s="67"/>
      <c r="AE75" s="131"/>
      <c r="AF75" s="131"/>
      <c r="AG75" s="217"/>
      <c r="AH75" s="217"/>
    </row>
    <row r="76" spans="1:34" s="6" customFormat="1" ht="15.75">
      <c r="A76" s="63"/>
      <c r="B76" s="64"/>
      <c r="C76" s="64"/>
      <c r="D76" s="64"/>
      <c r="E76" s="64"/>
      <c r="F76" s="65"/>
      <c r="G76" s="65"/>
      <c r="H76" s="65"/>
      <c r="I76" s="45"/>
      <c r="J76" s="66"/>
      <c r="K76" s="66"/>
      <c r="L76" s="67"/>
      <c r="M76" s="67"/>
      <c r="N76" s="48"/>
      <c r="O76" s="66"/>
      <c r="P76" s="66"/>
      <c r="Q76" s="67"/>
      <c r="R76" s="67"/>
      <c r="S76" s="59"/>
      <c r="T76" s="66"/>
      <c r="U76" s="66"/>
      <c r="V76" s="67"/>
      <c r="W76" s="67"/>
      <c r="Y76" s="66"/>
      <c r="Z76" s="67"/>
      <c r="AB76" s="66"/>
      <c r="AC76" s="67"/>
      <c r="AE76" s="131"/>
      <c r="AF76" s="131"/>
      <c r="AG76" s="217"/>
      <c r="AH76" s="217"/>
    </row>
    <row r="77" spans="1:34" s="6" customFormat="1" ht="15.75">
      <c r="A77" s="63"/>
      <c r="B77" s="64"/>
      <c r="C77" s="64"/>
      <c r="D77" s="64"/>
      <c r="E77" s="64"/>
      <c r="F77" s="65"/>
      <c r="G77" s="65"/>
      <c r="H77" s="65"/>
      <c r="I77" s="45"/>
      <c r="J77" s="66"/>
      <c r="K77" s="66"/>
      <c r="L77" s="67"/>
      <c r="M77" s="67"/>
      <c r="N77" s="48"/>
      <c r="O77" s="66"/>
      <c r="P77" s="66"/>
      <c r="Q77" s="67"/>
      <c r="R77" s="67"/>
      <c r="S77" s="59"/>
      <c r="T77" s="66"/>
      <c r="U77" s="66"/>
      <c r="V77" s="67"/>
      <c r="W77" s="67"/>
      <c r="Y77" s="66"/>
      <c r="Z77" s="67"/>
      <c r="AB77" s="66"/>
      <c r="AC77" s="67"/>
      <c r="AE77" s="131"/>
      <c r="AF77" s="131"/>
      <c r="AG77" s="217"/>
      <c r="AH77" s="217"/>
    </row>
    <row r="78" spans="1:34" s="6" customFormat="1" ht="15.75">
      <c r="A78" s="63"/>
      <c r="B78" s="64"/>
      <c r="C78" s="64"/>
      <c r="D78" s="64"/>
      <c r="E78" s="64"/>
      <c r="F78" s="65"/>
      <c r="G78" s="65"/>
      <c r="H78" s="65"/>
      <c r="I78" s="45"/>
      <c r="J78" s="66"/>
      <c r="K78" s="66"/>
      <c r="L78" s="67"/>
      <c r="M78" s="67"/>
      <c r="N78" s="48"/>
      <c r="O78" s="66"/>
      <c r="P78" s="66"/>
      <c r="Q78" s="67"/>
      <c r="R78" s="67"/>
      <c r="S78" s="59"/>
      <c r="T78" s="66"/>
      <c r="U78" s="66"/>
      <c r="V78" s="67"/>
      <c r="W78" s="67"/>
      <c r="Y78" s="66"/>
      <c r="Z78" s="67"/>
      <c r="AB78" s="66"/>
      <c r="AC78" s="67"/>
      <c r="AE78" s="131"/>
      <c r="AF78" s="131"/>
      <c r="AG78" s="217"/>
      <c r="AH78" s="217"/>
    </row>
    <row r="79" spans="1:34" s="6" customFormat="1" ht="15.75">
      <c r="A79" s="63"/>
      <c r="B79" s="64"/>
      <c r="C79" s="64"/>
      <c r="D79" s="64"/>
      <c r="E79" s="64"/>
      <c r="F79" s="65"/>
      <c r="G79" s="65"/>
      <c r="H79" s="65"/>
      <c r="I79" s="45"/>
      <c r="J79" s="66"/>
      <c r="K79" s="66"/>
      <c r="L79" s="67"/>
      <c r="M79" s="67"/>
      <c r="N79" s="48"/>
      <c r="O79" s="66"/>
      <c r="P79" s="66"/>
      <c r="Q79" s="67"/>
      <c r="R79" s="67"/>
      <c r="S79" s="59"/>
      <c r="T79" s="66"/>
      <c r="U79" s="66"/>
      <c r="V79" s="67"/>
      <c r="W79" s="67"/>
      <c r="Y79" s="66"/>
      <c r="Z79" s="67"/>
      <c r="AB79" s="66"/>
      <c r="AC79" s="67"/>
      <c r="AE79" s="131"/>
      <c r="AF79" s="131"/>
      <c r="AG79" s="217"/>
      <c r="AH79" s="217"/>
    </row>
    <row r="80" spans="1:34" s="6" customFormat="1" ht="15.75">
      <c r="A80" s="63"/>
      <c r="B80" s="64"/>
      <c r="C80" s="64"/>
      <c r="D80" s="64"/>
      <c r="E80" s="64"/>
      <c r="F80" s="65"/>
      <c r="G80" s="65"/>
      <c r="H80" s="65"/>
      <c r="I80" s="45"/>
      <c r="J80" s="66"/>
      <c r="K80" s="66"/>
      <c r="L80" s="67"/>
      <c r="M80" s="67"/>
      <c r="N80" s="48"/>
      <c r="O80" s="66"/>
      <c r="P80" s="66"/>
      <c r="Q80" s="67"/>
      <c r="R80" s="67"/>
      <c r="S80" s="59"/>
      <c r="T80" s="66"/>
      <c r="U80" s="66"/>
      <c r="V80" s="67"/>
      <c r="W80" s="67"/>
      <c r="Y80" s="66"/>
      <c r="Z80" s="67"/>
      <c r="AB80" s="66"/>
      <c r="AC80" s="67"/>
      <c r="AE80" s="131"/>
      <c r="AF80" s="131"/>
      <c r="AG80" s="217"/>
      <c r="AH80" s="217"/>
    </row>
    <row r="81" spans="1:34" s="6" customFormat="1" ht="15.75">
      <c r="A81" s="63"/>
      <c r="B81" s="64"/>
      <c r="C81" s="64"/>
      <c r="D81" s="64"/>
      <c r="E81" s="64"/>
      <c r="F81" s="65"/>
      <c r="G81" s="65"/>
      <c r="H81" s="65"/>
      <c r="I81" s="45"/>
      <c r="J81" s="66"/>
      <c r="K81" s="66"/>
      <c r="L81" s="67"/>
      <c r="M81" s="67"/>
      <c r="N81" s="48"/>
      <c r="O81" s="66"/>
      <c r="P81" s="66"/>
      <c r="Q81" s="67"/>
      <c r="R81" s="67"/>
      <c r="S81" s="59"/>
      <c r="T81" s="66"/>
      <c r="U81" s="66"/>
      <c r="V81" s="67"/>
      <c r="W81" s="67"/>
      <c r="Y81" s="66"/>
      <c r="Z81" s="67"/>
      <c r="AB81" s="66"/>
      <c r="AC81" s="67"/>
      <c r="AE81" s="131"/>
      <c r="AF81" s="131"/>
      <c r="AG81" s="217"/>
      <c r="AH81" s="217"/>
    </row>
    <row r="82" spans="1:34" s="6" customFormat="1" ht="15.75">
      <c r="A82" s="63"/>
      <c r="B82" s="64"/>
      <c r="C82" s="64"/>
      <c r="D82" s="64"/>
      <c r="E82" s="64"/>
      <c r="F82" s="65"/>
      <c r="G82" s="65"/>
      <c r="H82" s="65"/>
      <c r="I82" s="45"/>
      <c r="J82" s="66"/>
      <c r="K82" s="66"/>
      <c r="L82" s="67"/>
      <c r="M82" s="67"/>
      <c r="N82" s="48"/>
      <c r="O82" s="66"/>
      <c r="P82" s="66"/>
      <c r="Q82" s="67"/>
      <c r="R82" s="67"/>
      <c r="S82" s="59"/>
      <c r="T82" s="66"/>
      <c r="U82" s="66"/>
      <c r="V82" s="67"/>
      <c r="W82" s="67"/>
      <c r="Y82" s="66"/>
      <c r="Z82" s="67"/>
      <c r="AB82" s="66"/>
      <c r="AC82" s="67"/>
      <c r="AE82" s="131"/>
      <c r="AF82" s="131"/>
      <c r="AG82" s="217"/>
      <c r="AH82" s="217"/>
    </row>
    <row r="83" spans="1:34" s="6" customFormat="1" ht="15.75">
      <c r="A83" s="63"/>
      <c r="B83" s="64"/>
      <c r="C83" s="64"/>
      <c r="D83" s="64"/>
      <c r="E83" s="64"/>
      <c r="F83" s="65"/>
      <c r="G83" s="65"/>
      <c r="H83" s="65"/>
      <c r="I83" s="45"/>
      <c r="J83" s="66"/>
      <c r="K83" s="66"/>
      <c r="L83" s="67"/>
      <c r="M83" s="67"/>
      <c r="N83" s="48"/>
      <c r="O83" s="66"/>
      <c r="P83" s="66"/>
      <c r="Q83" s="67"/>
      <c r="R83" s="67"/>
      <c r="S83" s="59"/>
      <c r="T83" s="66"/>
      <c r="U83" s="66"/>
      <c r="V83" s="67"/>
      <c r="W83" s="67"/>
      <c r="Y83" s="66"/>
      <c r="Z83" s="67"/>
      <c r="AB83" s="66"/>
      <c r="AC83" s="67"/>
      <c r="AE83" s="131"/>
      <c r="AF83" s="131"/>
      <c r="AG83" s="217"/>
      <c r="AH83" s="217"/>
    </row>
    <row r="84" spans="1:34" s="6" customFormat="1" ht="15.75">
      <c r="A84" s="63"/>
      <c r="B84" s="64"/>
      <c r="C84" s="64"/>
      <c r="D84" s="64"/>
      <c r="E84" s="64"/>
      <c r="F84" s="65"/>
      <c r="G84" s="65"/>
      <c r="H84" s="65"/>
      <c r="I84" s="45"/>
      <c r="J84" s="66"/>
      <c r="K84" s="66"/>
      <c r="L84" s="67"/>
      <c r="M84" s="67"/>
      <c r="N84" s="48"/>
      <c r="O84" s="66"/>
      <c r="P84" s="66"/>
      <c r="Q84" s="67"/>
      <c r="R84" s="67"/>
      <c r="S84" s="59"/>
      <c r="T84" s="66"/>
      <c r="U84" s="66"/>
      <c r="V84" s="67"/>
      <c r="W84" s="67"/>
      <c r="Y84" s="66"/>
      <c r="Z84" s="67"/>
      <c r="AB84" s="66"/>
      <c r="AC84" s="67"/>
      <c r="AE84" s="131"/>
      <c r="AF84" s="131"/>
      <c r="AG84" s="217"/>
      <c r="AH84" s="217"/>
    </row>
    <row r="85" spans="1:34" s="6" customFormat="1" ht="15.75">
      <c r="A85" s="63"/>
      <c r="B85" s="64"/>
      <c r="C85" s="64"/>
      <c r="D85" s="64"/>
      <c r="E85" s="64"/>
      <c r="F85" s="65"/>
      <c r="G85" s="65"/>
      <c r="H85" s="65"/>
      <c r="I85" s="45"/>
      <c r="J85" s="66"/>
      <c r="K85" s="66"/>
      <c r="L85" s="67">
        <v>2551.1363810000003</v>
      </c>
      <c r="M85" s="67"/>
      <c r="N85" s="48"/>
      <c r="O85" s="66"/>
      <c r="P85" s="66"/>
      <c r="Q85" s="67"/>
      <c r="R85" s="67"/>
      <c r="S85" s="59"/>
      <c r="T85" s="67"/>
      <c r="U85" s="67"/>
      <c r="V85" s="67"/>
      <c r="W85" s="67"/>
      <c r="Y85" s="66"/>
      <c r="Z85" s="67"/>
      <c r="AB85" s="66"/>
      <c r="AC85" s="67"/>
      <c r="AE85" s="131"/>
      <c r="AF85" s="131"/>
      <c r="AG85" s="69"/>
      <c r="AH85" s="132"/>
    </row>
    <row r="86" spans="1:33" ht="15">
      <c r="A86" s="6" t="s">
        <v>33</v>
      </c>
      <c r="B86" s="6" t="s">
        <v>34</v>
      </c>
      <c r="C86" s="6"/>
      <c r="D86" s="6"/>
      <c r="E86" s="6"/>
      <c r="F86" s="7"/>
      <c r="G86" s="7"/>
      <c r="H86" s="7"/>
      <c r="I86" s="8"/>
      <c r="J86" s="7"/>
      <c r="K86" s="7"/>
      <c r="L86" s="7"/>
      <c r="M86" s="7"/>
      <c r="N86" s="8"/>
      <c r="O86" s="7"/>
      <c r="P86" s="7"/>
      <c r="Q86" s="7"/>
      <c r="R86" s="7"/>
      <c r="S86" s="8"/>
      <c r="T86" s="7"/>
      <c r="U86" s="7"/>
      <c r="V86" s="7"/>
      <c r="W86" s="7"/>
      <c r="Y86" s="7"/>
      <c r="Z86" s="7"/>
      <c r="AB86" s="7"/>
      <c r="AC86" s="7"/>
      <c r="AE86" s="127"/>
      <c r="AF86" s="127"/>
      <c r="AG86" s="127"/>
    </row>
    <row r="87" spans="1:33" ht="15">
      <c r="A87" s="9">
        <v>44</v>
      </c>
      <c r="B87" s="6" t="s">
        <v>44</v>
      </c>
      <c r="C87" s="6"/>
      <c r="D87" s="6"/>
      <c r="E87" s="6"/>
      <c r="F87" s="7"/>
      <c r="G87" s="7"/>
      <c r="H87" s="7"/>
      <c r="I87" s="8"/>
      <c r="J87" s="7"/>
      <c r="K87" s="7"/>
      <c r="L87" s="7"/>
      <c r="M87" s="7"/>
      <c r="N87" s="8"/>
      <c r="O87" s="7"/>
      <c r="P87" s="7"/>
      <c r="Q87" s="7"/>
      <c r="R87" s="7"/>
      <c r="S87" s="8"/>
      <c r="T87" s="7"/>
      <c r="U87" s="7"/>
      <c r="V87" s="7"/>
      <c r="W87" s="7"/>
      <c r="Y87" s="7"/>
      <c r="Z87" s="7"/>
      <c r="AB87" s="7"/>
      <c r="AC87" s="7"/>
      <c r="AE87" s="127"/>
      <c r="AF87" s="127"/>
      <c r="AG87" s="127"/>
    </row>
    <row r="88" spans="1:34" s="12" customFormat="1" ht="15" customHeight="1">
      <c r="A88" s="165" t="s">
        <v>2</v>
      </c>
      <c r="B88" s="165" t="s">
        <v>3</v>
      </c>
      <c r="C88" s="201" t="s">
        <v>101</v>
      </c>
      <c r="D88" s="166" t="s">
        <v>68</v>
      </c>
      <c r="E88" s="201" t="s">
        <v>92</v>
      </c>
      <c r="F88" s="165" t="s">
        <v>19</v>
      </c>
      <c r="G88" s="203" t="s">
        <v>106</v>
      </c>
      <c r="H88" s="203" t="s">
        <v>132</v>
      </c>
      <c r="I88" s="10"/>
      <c r="J88" s="165">
        <v>2016</v>
      </c>
      <c r="K88" s="165"/>
      <c r="L88" s="165"/>
      <c r="M88" s="165"/>
      <c r="N88" s="10"/>
      <c r="O88" s="165">
        <v>2017</v>
      </c>
      <c r="P88" s="165"/>
      <c r="Q88" s="165"/>
      <c r="R88" s="165"/>
      <c r="S88" s="10"/>
      <c r="T88" s="165">
        <v>2018</v>
      </c>
      <c r="U88" s="165"/>
      <c r="V88" s="165"/>
      <c r="W88" s="165"/>
      <c r="Y88" s="165">
        <v>2019</v>
      </c>
      <c r="Z88" s="165"/>
      <c r="AB88" s="165">
        <v>2020</v>
      </c>
      <c r="AC88" s="165"/>
      <c r="AE88" s="215" t="s">
        <v>20</v>
      </c>
      <c r="AF88" s="216"/>
      <c r="AG88" s="216"/>
      <c r="AH88" s="216"/>
    </row>
    <row r="89" spans="1:34" s="12" customFormat="1" ht="16.5" customHeight="1">
      <c r="A89" s="165"/>
      <c r="B89" s="165"/>
      <c r="C89" s="197"/>
      <c r="D89" s="167"/>
      <c r="E89" s="197"/>
      <c r="F89" s="165"/>
      <c r="G89" s="203"/>
      <c r="H89" s="203"/>
      <c r="I89" s="10"/>
      <c r="J89" s="159" t="s">
        <v>4</v>
      </c>
      <c r="K89" s="159"/>
      <c r="L89" s="159" t="s">
        <v>62</v>
      </c>
      <c r="M89" s="159"/>
      <c r="N89" s="10"/>
      <c r="O89" s="159" t="s">
        <v>6</v>
      </c>
      <c r="P89" s="159"/>
      <c r="Q89" s="159" t="s">
        <v>8</v>
      </c>
      <c r="R89" s="159"/>
      <c r="S89" s="10"/>
      <c r="T89" s="159" t="s">
        <v>7</v>
      </c>
      <c r="U89" s="159"/>
      <c r="V89" s="159" t="s">
        <v>8</v>
      </c>
      <c r="W89" s="159"/>
      <c r="Y89" s="163" t="s">
        <v>7</v>
      </c>
      <c r="Z89" s="163" t="s">
        <v>8</v>
      </c>
      <c r="AB89" s="163" t="s">
        <v>7</v>
      </c>
      <c r="AC89" s="163" t="s">
        <v>8</v>
      </c>
      <c r="AE89" s="213" t="s">
        <v>6</v>
      </c>
      <c r="AF89" s="213" t="s">
        <v>67</v>
      </c>
      <c r="AG89" s="213" t="s">
        <v>8</v>
      </c>
      <c r="AH89" s="213" t="s">
        <v>5</v>
      </c>
    </row>
    <row r="90" spans="1:34" s="12" customFormat="1" ht="33">
      <c r="A90" s="165"/>
      <c r="B90" s="165"/>
      <c r="C90" s="202"/>
      <c r="D90" s="168"/>
      <c r="E90" s="202"/>
      <c r="F90" s="165"/>
      <c r="G90" s="203"/>
      <c r="H90" s="203"/>
      <c r="I90" s="13"/>
      <c r="J90" s="72" t="s">
        <v>60</v>
      </c>
      <c r="K90" s="144" t="s">
        <v>61</v>
      </c>
      <c r="L90" s="72" t="s">
        <v>63</v>
      </c>
      <c r="M90" s="144" t="s">
        <v>64</v>
      </c>
      <c r="N90" s="13"/>
      <c r="O90" s="72" t="s">
        <v>60</v>
      </c>
      <c r="P90" s="144" t="s">
        <v>61</v>
      </c>
      <c r="Q90" s="72" t="s">
        <v>63</v>
      </c>
      <c r="R90" s="144" t="s">
        <v>64</v>
      </c>
      <c r="S90" s="13"/>
      <c r="T90" s="72" t="s">
        <v>60</v>
      </c>
      <c r="U90" s="144" t="s">
        <v>61</v>
      </c>
      <c r="V90" s="72" t="s">
        <v>63</v>
      </c>
      <c r="W90" s="144" t="s">
        <v>64</v>
      </c>
      <c r="Y90" s="164"/>
      <c r="Z90" s="164"/>
      <c r="AB90" s="164"/>
      <c r="AC90" s="164"/>
      <c r="AE90" s="214"/>
      <c r="AF90" s="214"/>
      <c r="AG90" s="214"/>
      <c r="AH90" s="214"/>
    </row>
    <row r="91" spans="1:34" ht="347.25" customHeight="1">
      <c r="A91" s="43" t="s">
        <v>45</v>
      </c>
      <c r="B91" s="27" t="s">
        <v>46</v>
      </c>
      <c r="C91" s="27" t="s">
        <v>105</v>
      </c>
      <c r="D91" s="27" t="s">
        <v>75</v>
      </c>
      <c r="E91" s="27" t="s">
        <v>98</v>
      </c>
      <c r="F91" s="42" t="s">
        <v>47</v>
      </c>
      <c r="G91" s="42" t="s">
        <v>125</v>
      </c>
      <c r="H91" s="42" t="s">
        <v>137</v>
      </c>
      <c r="I91" s="15"/>
      <c r="J91" s="30">
        <v>1</v>
      </c>
      <c r="K91" s="30">
        <v>0.8355</v>
      </c>
      <c r="L91" s="33">
        <v>1074.223721</v>
      </c>
      <c r="M91" s="33">
        <v>1072.83832</v>
      </c>
      <c r="N91" s="17"/>
      <c r="O91" s="30">
        <v>1</v>
      </c>
      <c r="P91" s="30">
        <v>0.955</v>
      </c>
      <c r="Q91" s="33">
        <v>2972.932</v>
      </c>
      <c r="R91" s="33">
        <v>2969.66848</v>
      </c>
      <c r="S91" s="17"/>
      <c r="T91" s="30">
        <v>1</v>
      </c>
      <c r="U91" s="155">
        <v>0.09</v>
      </c>
      <c r="V91" s="34">
        <v>5169.319</v>
      </c>
      <c r="W91" s="34">
        <v>1258.716851</v>
      </c>
      <c r="Y91" s="30">
        <v>1</v>
      </c>
      <c r="Z91" s="34">
        <v>1074</v>
      </c>
      <c r="AB91" s="30">
        <v>1</v>
      </c>
      <c r="AC91" s="34">
        <v>1316</v>
      </c>
      <c r="AE91" s="133">
        <v>1</v>
      </c>
      <c r="AF91" s="152">
        <f>+(K91+P91+U91)/5</f>
        <v>0.3761</v>
      </c>
      <c r="AG91" s="73">
        <f>+L91+Q91+V91+Z91+AC91</f>
        <v>11606.474721</v>
      </c>
      <c r="AH91" s="73">
        <f>+M91+R91+W91</f>
        <v>5301.223651</v>
      </c>
    </row>
    <row r="92" spans="1:34" s="6" customFormat="1" ht="15.75">
      <c r="A92" s="61"/>
      <c r="B92" s="62" t="s">
        <v>59</v>
      </c>
      <c r="C92" s="62"/>
      <c r="D92" s="62"/>
      <c r="E92" s="62"/>
      <c r="F92" s="50"/>
      <c r="G92" s="50"/>
      <c r="H92" s="65"/>
      <c r="I92" s="45"/>
      <c r="J92" s="46"/>
      <c r="K92" s="46"/>
      <c r="L92" s="47">
        <f>SUM(L91)</f>
        <v>1074.223721</v>
      </c>
      <c r="M92" s="47">
        <f>SUM(M91)</f>
        <v>1072.83832</v>
      </c>
      <c r="N92" s="48"/>
      <c r="O92" s="46"/>
      <c r="P92" s="46"/>
      <c r="Q92" s="47">
        <f>SUM(Q91)</f>
        <v>2972.932</v>
      </c>
      <c r="R92" s="47">
        <f>SUM(R91)</f>
        <v>2969.66848</v>
      </c>
      <c r="S92" s="59"/>
      <c r="T92" s="46"/>
      <c r="U92" s="46"/>
      <c r="V92" s="47">
        <f>SUM(V91)</f>
        <v>5169.319</v>
      </c>
      <c r="W92" s="47"/>
      <c r="Y92" s="46"/>
      <c r="Z92" s="47">
        <f>SUM(Z91)</f>
        <v>1074</v>
      </c>
      <c r="AB92" s="46"/>
      <c r="AC92" s="47">
        <f>SUM(AC91)</f>
        <v>1316</v>
      </c>
      <c r="AE92" s="128"/>
      <c r="AF92" s="128"/>
      <c r="AG92" s="75">
        <f>SUM(AG91)</f>
        <v>11606.474721</v>
      </c>
      <c r="AH92" s="75">
        <f>SUM(AH91)</f>
        <v>5301.223651</v>
      </c>
    </row>
  </sheetData>
  <sheetProtection/>
  <mergeCells count="179">
    <mergeCell ref="AE89:AE90"/>
    <mergeCell ref="AF89:AF90"/>
    <mergeCell ref="AG89:AG90"/>
    <mergeCell ref="AH89:AH90"/>
    <mergeCell ref="T89:U89"/>
    <mergeCell ref="V89:W89"/>
    <mergeCell ref="Y89:Y90"/>
    <mergeCell ref="Z89:Z90"/>
    <mergeCell ref="AB89:AB90"/>
    <mergeCell ref="AC89:AC90"/>
    <mergeCell ref="T88:W88"/>
    <mergeCell ref="Y88:Z88"/>
    <mergeCell ref="AB88:AC88"/>
    <mergeCell ref="AE88:AH88"/>
    <mergeCell ref="E88:E90"/>
    <mergeCell ref="F88:F90"/>
    <mergeCell ref="G88:G90"/>
    <mergeCell ref="H88:H90"/>
    <mergeCell ref="J88:M88"/>
    <mergeCell ref="O88:R88"/>
    <mergeCell ref="J89:K89"/>
    <mergeCell ref="L89:M89"/>
    <mergeCell ref="O89:P89"/>
    <mergeCell ref="Q89:R89"/>
    <mergeCell ref="A88:A90"/>
    <mergeCell ref="B88:B90"/>
    <mergeCell ref="C88:C90"/>
    <mergeCell ref="D88:D90"/>
    <mergeCell ref="C71:C72"/>
    <mergeCell ref="D71:D72"/>
    <mergeCell ref="A71:A72"/>
    <mergeCell ref="B71:B72"/>
    <mergeCell ref="AE69:AE70"/>
    <mergeCell ref="AF69:AF70"/>
    <mergeCell ref="AG69:AG70"/>
    <mergeCell ref="AH69:AH70"/>
    <mergeCell ref="T69:U69"/>
    <mergeCell ref="V69:W69"/>
    <mergeCell ref="Y69:Y70"/>
    <mergeCell ref="Z69:Z70"/>
    <mergeCell ref="AB69:AB70"/>
    <mergeCell ref="AC69:AC70"/>
    <mergeCell ref="Y68:Z68"/>
    <mergeCell ref="AB68:AC68"/>
    <mergeCell ref="AE68:AH68"/>
    <mergeCell ref="F68:F70"/>
    <mergeCell ref="G68:G70"/>
    <mergeCell ref="H68:H70"/>
    <mergeCell ref="J68:M68"/>
    <mergeCell ref="O68:R68"/>
    <mergeCell ref="T68:W68"/>
    <mergeCell ref="J69:K69"/>
    <mergeCell ref="L69:M69"/>
    <mergeCell ref="O69:P69"/>
    <mergeCell ref="Q69:R69"/>
    <mergeCell ref="A68:A70"/>
    <mergeCell ref="B68:B70"/>
    <mergeCell ref="C68:C70"/>
    <mergeCell ref="D68:D70"/>
    <mergeCell ref="E68:E70"/>
    <mergeCell ref="E56:E57"/>
    <mergeCell ref="A56:A57"/>
    <mergeCell ref="B56:B57"/>
    <mergeCell ref="C56:C57"/>
    <mergeCell ref="D56:D57"/>
    <mergeCell ref="AG54:AG55"/>
    <mergeCell ref="AH54:AH55"/>
    <mergeCell ref="Y54:Y55"/>
    <mergeCell ref="Z54:Z55"/>
    <mergeCell ref="AB54:AB55"/>
    <mergeCell ref="AC54:AC55"/>
    <mergeCell ref="AE54:AE55"/>
    <mergeCell ref="AF54:AF55"/>
    <mergeCell ref="J54:K54"/>
    <mergeCell ref="L54:M54"/>
    <mergeCell ref="O54:P54"/>
    <mergeCell ref="Q54:R54"/>
    <mergeCell ref="T54:U54"/>
    <mergeCell ref="V54:W54"/>
    <mergeCell ref="J53:M53"/>
    <mergeCell ref="O53:R53"/>
    <mergeCell ref="T53:W53"/>
    <mergeCell ref="Y53:Z53"/>
    <mergeCell ref="AB53:AC53"/>
    <mergeCell ref="AE53:AH53"/>
    <mergeCell ref="C53:C55"/>
    <mergeCell ref="D53:D55"/>
    <mergeCell ref="E53:E55"/>
    <mergeCell ref="F53:F55"/>
    <mergeCell ref="G53:G55"/>
    <mergeCell ref="H53:H55"/>
    <mergeCell ref="A53:A55"/>
    <mergeCell ref="B53:B55"/>
    <mergeCell ref="C38:C40"/>
    <mergeCell ref="D38:D40"/>
    <mergeCell ref="E38:E40"/>
    <mergeCell ref="H38:H40"/>
    <mergeCell ref="A38:A40"/>
    <mergeCell ref="B38:B40"/>
    <mergeCell ref="C34:C36"/>
    <mergeCell ref="D34:D36"/>
    <mergeCell ref="E34:E36"/>
    <mergeCell ref="H34:H36"/>
    <mergeCell ref="A34:A36"/>
    <mergeCell ref="B34:B36"/>
    <mergeCell ref="C31:C32"/>
    <mergeCell ref="D31:D32"/>
    <mergeCell ref="E31:E32"/>
    <mergeCell ref="H31:H32"/>
    <mergeCell ref="A31:A32"/>
    <mergeCell ref="B31:B32"/>
    <mergeCell ref="AE29:AE30"/>
    <mergeCell ref="AF29:AF30"/>
    <mergeCell ref="AG29:AG30"/>
    <mergeCell ref="AH29:AH30"/>
    <mergeCell ref="T29:U29"/>
    <mergeCell ref="V29:W29"/>
    <mergeCell ref="Y29:Y30"/>
    <mergeCell ref="Z29:Z30"/>
    <mergeCell ref="AB29:AB30"/>
    <mergeCell ref="AC29:AC30"/>
    <mergeCell ref="T28:W28"/>
    <mergeCell ref="Y28:Z28"/>
    <mergeCell ref="AB28:AC28"/>
    <mergeCell ref="AE28:AH28"/>
    <mergeCell ref="E28:E30"/>
    <mergeCell ref="F28:F30"/>
    <mergeCell ref="G28:G30"/>
    <mergeCell ref="H28:H30"/>
    <mergeCell ref="J28:M28"/>
    <mergeCell ref="O28:R28"/>
    <mergeCell ref="J29:K29"/>
    <mergeCell ref="L29:M29"/>
    <mergeCell ref="O29:P29"/>
    <mergeCell ref="Q29:R29"/>
    <mergeCell ref="A28:A30"/>
    <mergeCell ref="B28:B30"/>
    <mergeCell ref="C28:C30"/>
    <mergeCell ref="D28:D30"/>
    <mergeCell ref="E17:E22"/>
    <mergeCell ref="H17:H22"/>
    <mergeCell ref="A17:A22"/>
    <mergeCell ref="B17:B22"/>
    <mergeCell ref="C17:C22"/>
    <mergeCell ref="D17:D22"/>
    <mergeCell ref="AG15:AG16"/>
    <mergeCell ref="AH15:AH16"/>
    <mergeCell ref="Y15:Y16"/>
    <mergeCell ref="Z15:Z16"/>
    <mergeCell ref="AB15:AB16"/>
    <mergeCell ref="AC15:AC16"/>
    <mergeCell ref="AE15:AE16"/>
    <mergeCell ref="AF15:AF16"/>
    <mergeCell ref="J15:K15"/>
    <mergeCell ref="L15:M15"/>
    <mergeCell ref="O15:P15"/>
    <mergeCell ref="Q15:R15"/>
    <mergeCell ref="T15:U15"/>
    <mergeCell ref="V15:W15"/>
    <mergeCell ref="J14:M14"/>
    <mergeCell ref="O14:R14"/>
    <mergeCell ref="T14:W14"/>
    <mergeCell ref="Y14:Z14"/>
    <mergeCell ref="AB14:AC14"/>
    <mergeCell ref="AE14:AH14"/>
    <mergeCell ref="C14:C16"/>
    <mergeCell ref="D14:D16"/>
    <mergeCell ref="E14:E16"/>
    <mergeCell ref="F14:F16"/>
    <mergeCell ref="G14:G16"/>
    <mergeCell ref="H14:H16"/>
    <mergeCell ref="A14:A16"/>
    <mergeCell ref="B14:B16"/>
    <mergeCell ref="A3:F3"/>
    <mergeCell ref="A4:F4"/>
    <mergeCell ref="A5:F5"/>
    <mergeCell ref="A6:F6"/>
    <mergeCell ref="A8:F8"/>
    <mergeCell ref="B11:F11"/>
  </mergeCells>
  <printOptions/>
  <pageMargins left="0.7086614173228347" right="0.7086614173228347" top="0.7480314960629921" bottom="0.7480314960629921" header="0.31496062992125984" footer="0.31496062992125984"/>
  <pageSetup horizontalDpi="600" verticalDpi="600" orientation="landscape" scale="2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IPES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subject/>
  <dc:creator>Oficina Asesora de Planeación</dc:creator>
  <cp:keywords>CMI</cp:keywords>
  <dc:description/>
  <cp:lastModifiedBy>Sonia Milena Gil Montoya</cp:lastModifiedBy>
  <cp:lastPrinted>2018-04-20T14:16:36Z</cp:lastPrinted>
  <dcterms:created xsi:type="dcterms:W3CDTF">2009-07-24T20:19:08Z</dcterms:created>
  <dcterms:modified xsi:type="dcterms:W3CDTF">2018-04-20T14:16:51Z</dcterms:modified>
  <cp:category/>
  <cp:version/>
  <cp:contentType/>
  <cp:contentStatus/>
</cp:coreProperties>
</file>